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L:\Zakázky - Zadávací řízení\Nový Bydžov_klášter Bří Mádlů\2_Přílohy Výzvy a ZD ZPŘ stavební práce\"/>
    </mc:Choice>
  </mc:AlternateContent>
  <xr:revisionPtr revIDLastSave="0" documentId="13_ncr:1_{D666601C-3AE2-45A9-ACD7-83E6D54BC8AB}" xr6:coauthVersionLast="47" xr6:coauthVersionMax="47" xr10:uidLastSave="{00000000-0000-0000-0000-000000000000}"/>
  <bookViews>
    <workbookView xWindow="-120" yWindow="-120" windowWidth="29040" windowHeight="17640" firstSheet="18" activeTab="22" xr2:uid="{00000000-000D-0000-FFFF-FFFF00000000}"/>
  </bookViews>
  <sheets>
    <sheet name="Rekapitulace stavby" sheetId="1" r:id="rId1"/>
    <sheet name="SO.01 - BYTOVÝ DŮM" sheetId="2" r:id="rId2"/>
    <sheet name="D.1.4.f - PLYNOVÁ ZAŘÍZENÍ" sheetId="3" r:id="rId3"/>
    <sheet name="D.1.4.a - ZAŘÍZENÍ PRO VY..." sheetId="4" r:id="rId4"/>
    <sheet name="D.1.4.b - ZAŘÍZENÍ VZDUCH..." sheetId="5" r:id="rId5"/>
    <sheet name="2020-22-01 - Elektroinsta..." sheetId="6" r:id="rId6"/>
    <sheet name="2020-22-02 - Hromosvod a ..." sheetId="7" r:id="rId7"/>
    <sheet name="2020-22-03 - Rozváděče RB..." sheetId="8" r:id="rId8"/>
    <sheet name="2020-22-04 - Rozváděče RB..." sheetId="9" r:id="rId9"/>
    <sheet name="2020-22-05 - Rozváděč RE 1" sheetId="10" r:id="rId10"/>
    <sheet name="2020-22-06 - Rozváděče RE..." sheetId="11" r:id="rId11"/>
    <sheet name="2020-22-07 - Rozváděč R T..." sheetId="12" r:id="rId12"/>
    <sheet name="2020-22-08 - Rozváděče RS" sheetId="13" r:id="rId13"/>
    <sheet name="2020-22-09 - Slaboproud" sheetId="14" r:id="rId14"/>
    <sheet name="TI.01, TI.02, TI.03 - SPL..." sheetId="15" r:id="rId15"/>
    <sheet name="D.1.4.e - ZDRAVOTNĚ TECHN..." sheetId="16" r:id="rId16"/>
    <sheet name="SO.02 - KOLÁRNA" sheetId="17" r:id="rId17"/>
    <sheet name="SO.03 - OPLOCENÍ" sheetId="18" r:id="rId18"/>
    <sheet name="SO.04 - ZPEVNĚNÉ PLOCHY" sheetId="19" r:id="rId19"/>
    <sheet name="SO.05.01 -  rostlinný mat..." sheetId="20" r:id="rId20"/>
    <sheet name="SO.05.02 - ostatní materiál" sheetId="21" r:id="rId21"/>
    <sheet name="SO.05.03 - zahradnické práce" sheetId="22" r:id="rId22"/>
    <sheet name="Seznam figur" sheetId="23" r:id="rId23"/>
    <sheet name="Pokyny pro vyplnění" sheetId="24" r:id="rId24"/>
  </sheets>
  <definedNames>
    <definedName name="_xlnm._FilterDatabase" localSheetId="5" hidden="1">'2020-22-01 - Elektroinsta...'!$C$95:$K$214</definedName>
    <definedName name="_xlnm._FilterDatabase" localSheetId="6" hidden="1">'2020-22-02 - Hromosvod a ...'!$C$98:$K$151</definedName>
    <definedName name="_xlnm._FilterDatabase" localSheetId="7" hidden="1">'2020-22-03 - Rozváděče RB...'!$C$92:$K$125</definedName>
    <definedName name="_xlnm._FilterDatabase" localSheetId="8" hidden="1">'2020-22-04 - Rozváděče RB...'!$C$92:$K$125</definedName>
    <definedName name="_xlnm._FilterDatabase" localSheetId="9" hidden="1">'2020-22-05 - Rozváděč RE 1'!$C$92:$K$119</definedName>
    <definedName name="_xlnm._FilterDatabase" localSheetId="10" hidden="1">'2020-22-06 - Rozváděče RE...'!$C$92:$K$119</definedName>
    <definedName name="_xlnm._FilterDatabase" localSheetId="11" hidden="1">'2020-22-07 - Rozváděč R T...'!$C$92:$K$117</definedName>
    <definedName name="_xlnm._FilterDatabase" localSheetId="12" hidden="1">'2020-22-08 - Rozváděče RS'!$C$92:$K$132</definedName>
    <definedName name="_xlnm._FilterDatabase" localSheetId="13" hidden="1">'2020-22-09 - Slaboproud'!$C$96:$K$170</definedName>
    <definedName name="_xlnm._FilterDatabase" localSheetId="3" hidden="1">'D.1.4.a - ZAŘÍZENÍ PRO VY...'!$C$91:$K$279</definedName>
    <definedName name="_xlnm._FilterDatabase" localSheetId="4" hidden="1">'D.1.4.b - ZAŘÍZENÍ VZDUCH...'!$C$88:$K$128</definedName>
    <definedName name="_xlnm._FilterDatabase" localSheetId="15" hidden="1">'D.1.4.e - ZDRAVOTNĚ TECHN...'!$C$96:$K$268</definedName>
    <definedName name="_xlnm._FilterDatabase" localSheetId="2" hidden="1">'D.1.4.f - PLYNOVÁ ZAŘÍZENÍ'!$C$90:$K$163</definedName>
    <definedName name="_xlnm._FilterDatabase" localSheetId="1" hidden="1">'SO.01 - BYTOVÝ DŮM'!$C$110:$K$1130</definedName>
    <definedName name="_xlnm._FilterDatabase" localSheetId="16" hidden="1">'SO.02 - KOLÁRNA'!$C$94:$K$182</definedName>
    <definedName name="_xlnm._FilterDatabase" localSheetId="17" hidden="1">'SO.03 - OPLOCENÍ'!$C$90:$K$178</definedName>
    <definedName name="_xlnm._FilterDatabase" localSheetId="18" hidden="1">'SO.04 - ZPEVNĚNÉ PLOCHY'!$C$90:$K$191</definedName>
    <definedName name="_xlnm._FilterDatabase" localSheetId="19" hidden="1">'SO.05.01 -  rostlinný mat...'!$C$87:$K$102</definedName>
    <definedName name="_xlnm._FilterDatabase" localSheetId="20" hidden="1">'SO.05.02 - ostatní materiál'!$C$92:$K$147</definedName>
    <definedName name="_xlnm._FilterDatabase" localSheetId="21" hidden="1">'SO.05.03 - zahradnické práce'!$C$93:$K$181</definedName>
    <definedName name="_xlnm._FilterDatabase" localSheetId="14" hidden="1">'TI.01, TI.02, TI.03 - SPL...'!$C$98:$K$219</definedName>
    <definedName name="_xlnm.Print_Titles" localSheetId="5">'2020-22-01 - Elektroinsta...'!$95:$95</definedName>
    <definedName name="_xlnm.Print_Titles" localSheetId="6">'2020-22-02 - Hromosvod a ...'!$98:$98</definedName>
    <definedName name="_xlnm.Print_Titles" localSheetId="7">'2020-22-03 - Rozváděče RB...'!$92:$92</definedName>
    <definedName name="_xlnm.Print_Titles" localSheetId="8">'2020-22-04 - Rozváděče RB...'!$92:$92</definedName>
    <definedName name="_xlnm.Print_Titles" localSheetId="9">'2020-22-05 - Rozváděč RE 1'!$92:$92</definedName>
    <definedName name="_xlnm.Print_Titles" localSheetId="10">'2020-22-06 - Rozváděče RE...'!$92:$92</definedName>
    <definedName name="_xlnm.Print_Titles" localSheetId="11">'2020-22-07 - Rozváděč R T...'!$92:$92</definedName>
    <definedName name="_xlnm.Print_Titles" localSheetId="12">'2020-22-08 - Rozváděče RS'!$92:$92</definedName>
    <definedName name="_xlnm.Print_Titles" localSheetId="13">'2020-22-09 - Slaboproud'!$96:$96</definedName>
    <definedName name="_xlnm.Print_Titles" localSheetId="3">'D.1.4.a - ZAŘÍZENÍ PRO VY...'!$91:$91</definedName>
    <definedName name="_xlnm.Print_Titles" localSheetId="4">'D.1.4.b - ZAŘÍZENÍ VZDUCH...'!$88:$88</definedName>
    <definedName name="_xlnm.Print_Titles" localSheetId="15">'D.1.4.e - ZDRAVOTNĚ TECHN...'!$96:$96</definedName>
    <definedName name="_xlnm.Print_Titles" localSheetId="2">'D.1.4.f - PLYNOVÁ ZAŘÍZENÍ'!$90:$90</definedName>
    <definedName name="_xlnm.Print_Titles" localSheetId="0">'Rekapitulace stavby'!$52:$52</definedName>
    <definedName name="_xlnm.Print_Titles" localSheetId="22">'Seznam figur'!$9:$9</definedName>
    <definedName name="_xlnm.Print_Titles" localSheetId="1">'SO.01 - BYTOVÝ DŮM'!$110:$110</definedName>
    <definedName name="_xlnm.Print_Titles" localSheetId="16">'SO.02 - KOLÁRNA'!$94:$94</definedName>
    <definedName name="_xlnm.Print_Titles" localSheetId="17">'SO.03 - OPLOCENÍ'!$90:$90</definedName>
    <definedName name="_xlnm.Print_Titles" localSheetId="18">'SO.04 - ZPEVNĚNÉ PLOCHY'!$90:$90</definedName>
    <definedName name="_xlnm.Print_Titles" localSheetId="19">'SO.05.01 -  rostlinný mat...'!$87:$87</definedName>
    <definedName name="_xlnm.Print_Titles" localSheetId="20">'SO.05.02 - ostatní materiál'!$92:$92</definedName>
    <definedName name="_xlnm.Print_Titles" localSheetId="21">'SO.05.03 - zahradnické práce'!$93:$93</definedName>
    <definedName name="_xlnm.Print_Titles" localSheetId="14">'TI.01, TI.02, TI.03 - SPL...'!$98:$98</definedName>
    <definedName name="_xlnm.Print_Area" localSheetId="5">'2020-22-01 - Elektroinsta...'!$C$4:$J$43,'2020-22-01 - Elektroinsta...'!$C$49:$J$73,'2020-22-01 - Elektroinsta...'!$C$79:$K$214</definedName>
    <definedName name="_xlnm.Print_Area" localSheetId="6">'2020-22-02 - Hromosvod a ...'!$C$4:$J$43,'2020-22-02 - Hromosvod a ...'!$C$49:$J$76,'2020-22-02 - Hromosvod a ...'!$C$82:$K$151</definedName>
    <definedName name="_xlnm.Print_Area" localSheetId="7">'2020-22-03 - Rozváděče RB...'!$C$4:$J$43,'2020-22-03 - Rozváděče RB...'!$C$49:$J$70,'2020-22-03 - Rozváděče RB...'!$C$76:$K$125</definedName>
    <definedName name="_xlnm.Print_Area" localSheetId="8">'2020-22-04 - Rozváděče RB...'!$C$4:$J$43,'2020-22-04 - Rozváděče RB...'!$C$49:$J$70,'2020-22-04 - Rozváděče RB...'!$C$76:$K$125</definedName>
    <definedName name="_xlnm.Print_Area" localSheetId="9">'2020-22-05 - Rozváděč RE 1'!$C$4:$J$43,'2020-22-05 - Rozváděč RE 1'!$C$49:$J$70,'2020-22-05 - Rozváděč RE 1'!$C$76:$K$119</definedName>
    <definedName name="_xlnm.Print_Area" localSheetId="10">'2020-22-06 - Rozváděče RE...'!$C$4:$J$43,'2020-22-06 - Rozváděče RE...'!$C$49:$J$70,'2020-22-06 - Rozváděče RE...'!$C$76:$K$119</definedName>
    <definedName name="_xlnm.Print_Area" localSheetId="11">'2020-22-07 - Rozváděč R T...'!$C$4:$J$43,'2020-22-07 - Rozváděč R T...'!$C$49:$J$70,'2020-22-07 - Rozváděč R T...'!$C$76:$K$117</definedName>
    <definedName name="_xlnm.Print_Area" localSheetId="12">'2020-22-08 - Rozváděče RS'!$C$4:$J$43,'2020-22-08 - Rozváděče RS'!$C$49:$J$70,'2020-22-08 - Rozváděče RS'!$C$76:$K$132</definedName>
    <definedName name="_xlnm.Print_Area" localSheetId="13">'2020-22-09 - Slaboproud'!$C$4:$J$43,'2020-22-09 - Slaboproud'!$C$49:$J$74,'2020-22-09 - Slaboproud'!$C$80:$K$170</definedName>
    <definedName name="_xlnm.Print_Area" localSheetId="3">'D.1.4.a - ZAŘÍZENÍ PRO VY...'!$C$4:$J$41,'D.1.4.a - ZAŘÍZENÍ PRO VY...'!$C$47:$J$71,'D.1.4.a - ZAŘÍZENÍ PRO VY...'!$C$77:$K$279</definedName>
    <definedName name="_xlnm.Print_Area" localSheetId="4">'D.1.4.b - ZAŘÍZENÍ VZDUCH...'!$C$4:$J$41,'D.1.4.b - ZAŘÍZENÍ VZDUCH...'!$C$47:$J$68,'D.1.4.b - ZAŘÍZENÍ VZDUCH...'!$C$74:$K$128</definedName>
    <definedName name="_xlnm.Print_Area" localSheetId="15">'D.1.4.e - ZDRAVOTNĚ TECHN...'!$C$4:$J$41,'D.1.4.e - ZDRAVOTNĚ TECHN...'!$C$47:$J$76,'D.1.4.e - ZDRAVOTNĚ TECHN...'!$C$82:$K$268</definedName>
    <definedName name="_xlnm.Print_Area" localSheetId="2">'D.1.4.f - PLYNOVÁ ZAŘÍZENÍ'!$C$4:$J$41,'D.1.4.f - PLYNOVÁ ZAŘÍZENÍ'!$C$47:$J$70,'D.1.4.f - PLYNOVÁ ZAŘÍZENÍ'!$C$76:$K$163</definedName>
    <definedName name="_xlnm.Print_Area" localSheetId="2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stavby'!$C$42:$AQ$80</definedName>
    <definedName name="_xlnm.Print_Area" localSheetId="22">'Seznam figur'!$C$4:$G$20</definedName>
    <definedName name="_xlnm.Print_Area" localSheetId="1">'SO.01 - BYTOVÝ DŮM'!$C$4:$J$39,'SO.01 - BYTOVÝ DŮM'!$C$45:$J$92,'SO.01 - BYTOVÝ DŮM'!$C$98:$K$1130</definedName>
    <definedName name="_xlnm.Print_Area" localSheetId="16">'SO.02 - KOLÁRNA'!$C$4:$J$39,'SO.02 - KOLÁRNA'!$C$45:$J$76,'SO.02 - KOLÁRNA'!$C$82:$K$182</definedName>
    <definedName name="_xlnm.Print_Area" localSheetId="17">'SO.03 - OPLOCENÍ'!$C$4:$J$39,'SO.03 - OPLOCENÍ'!$C$45:$J$72,'SO.03 - OPLOCENÍ'!$C$78:$K$178</definedName>
    <definedName name="_xlnm.Print_Area" localSheetId="18">'SO.04 - ZPEVNĚNÉ PLOCHY'!$C$4:$J$39,'SO.04 - ZPEVNĚNÉ PLOCHY'!$C$45:$J$72,'SO.04 - ZPEVNĚNÉ PLOCHY'!$C$78:$K$191</definedName>
    <definedName name="_xlnm.Print_Area" localSheetId="19">'SO.05.01 -  rostlinný mat...'!$C$4:$J$41,'SO.05.01 -  rostlinný mat...'!$C$47:$J$67,'SO.05.01 -  rostlinný mat...'!$C$73:$K$102</definedName>
    <definedName name="_xlnm.Print_Area" localSheetId="20">'SO.05.02 - ostatní materiál'!$C$4:$J$41,'SO.05.02 - ostatní materiál'!$C$47:$J$72,'SO.05.02 - ostatní materiál'!$C$78:$K$147</definedName>
    <definedName name="_xlnm.Print_Area" localSheetId="21">'SO.05.03 - zahradnické práce'!$C$4:$J$41,'SO.05.03 - zahradnické práce'!$C$47:$J$73,'SO.05.03 - zahradnické práce'!$C$79:$K$181</definedName>
    <definedName name="_xlnm.Print_Area" localSheetId="14">'TI.01, TI.02, TI.03 - SPL...'!$C$4:$J$43,'TI.01, TI.02, TI.03 - SPL...'!$C$49:$J$76,'TI.01, TI.02, TI.03 - SPL...'!$C$82:$K$219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3" l="1"/>
  <c r="J39" i="22"/>
  <c r="J38" i="22"/>
  <c r="AY79" i="1"/>
  <c r="J37" i="22"/>
  <c r="AX79" i="1" s="1"/>
  <c r="BI180" i="22"/>
  <c r="BH180" i="22"/>
  <c r="BG180" i="22"/>
  <c r="BE180" i="22"/>
  <c r="T180" i="22"/>
  <c r="R180" i="22"/>
  <c r="P180" i="22"/>
  <c r="BI178" i="22"/>
  <c r="BH178" i="22"/>
  <c r="BG178" i="22"/>
  <c r="BE178" i="22"/>
  <c r="T178" i="22"/>
  <c r="R178" i="22"/>
  <c r="P178" i="22"/>
  <c r="BI176" i="22"/>
  <c r="BH176" i="22"/>
  <c r="BG176" i="22"/>
  <c r="BE176" i="22"/>
  <c r="T176" i="22"/>
  <c r="R176" i="22"/>
  <c r="P176" i="22"/>
  <c r="BI174" i="22"/>
  <c r="BH174" i="22"/>
  <c r="BG174" i="22"/>
  <c r="BE174" i="22"/>
  <c r="T174" i="22"/>
  <c r="R174" i="22"/>
  <c r="P174" i="22"/>
  <c r="BI172" i="22"/>
  <c r="BH172" i="22"/>
  <c r="BG172" i="22"/>
  <c r="BE172" i="22"/>
  <c r="T172" i="22"/>
  <c r="R172" i="22"/>
  <c r="P172" i="22"/>
  <c r="BI169" i="22"/>
  <c r="BH169" i="22"/>
  <c r="BG169" i="22"/>
  <c r="BE169" i="22"/>
  <c r="T169" i="22"/>
  <c r="R169" i="22"/>
  <c r="P169" i="22"/>
  <c r="BI167" i="22"/>
  <c r="BH167" i="22"/>
  <c r="BG167" i="22"/>
  <c r="BE167" i="22"/>
  <c r="T167" i="22"/>
  <c r="R167" i="22"/>
  <c r="P167" i="22"/>
  <c r="BI164" i="22"/>
  <c r="BH164" i="22"/>
  <c r="BG164" i="22"/>
  <c r="BE164" i="22"/>
  <c r="T164" i="22"/>
  <c r="R164" i="22"/>
  <c r="P164" i="22"/>
  <c r="BI162" i="22"/>
  <c r="BH162" i="22"/>
  <c r="BG162" i="22"/>
  <c r="BE162" i="22"/>
  <c r="T162" i="22"/>
  <c r="R162" i="22"/>
  <c r="P162" i="22"/>
  <c r="BI160" i="22"/>
  <c r="BH160" i="22"/>
  <c r="BG160" i="22"/>
  <c r="BE160" i="22"/>
  <c r="T160" i="22"/>
  <c r="R160" i="22"/>
  <c r="P160" i="22"/>
  <c r="BI157" i="22"/>
  <c r="BH157" i="22"/>
  <c r="BG157" i="22"/>
  <c r="BE157" i="22"/>
  <c r="T157" i="22"/>
  <c r="R157" i="22"/>
  <c r="P157" i="22"/>
  <c r="BI155" i="22"/>
  <c r="BH155" i="22"/>
  <c r="BG155" i="22"/>
  <c r="BE155" i="22"/>
  <c r="T155" i="22"/>
  <c r="R155" i="22"/>
  <c r="P155" i="22"/>
  <c r="BI153" i="22"/>
  <c r="BH153" i="22"/>
  <c r="BG153" i="22"/>
  <c r="BE153" i="22"/>
  <c r="T153" i="22"/>
  <c r="R153" i="22"/>
  <c r="P153" i="22"/>
  <c r="BI151" i="22"/>
  <c r="BH151" i="22"/>
  <c r="BG151" i="22"/>
  <c r="BE151" i="22"/>
  <c r="T151" i="22"/>
  <c r="R151" i="22"/>
  <c r="P151" i="22"/>
  <c r="BI149" i="22"/>
  <c r="BH149" i="22"/>
  <c r="BG149" i="22"/>
  <c r="BE149" i="22"/>
  <c r="T149" i="22"/>
  <c r="R149" i="22"/>
  <c r="P149" i="22"/>
  <c r="BI146" i="22"/>
  <c r="BH146" i="22"/>
  <c r="BG146" i="22"/>
  <c r="BE146" i="22"/>
  <c r="T146" i="22"/>
  <c r="R146" i="22"/>
  <c r="P146" i="22"/>
  <c r="BI143" i="22"/>
  <c r="BH143" i="22"/>
  <c r="BG143" i="22"/>
  <c r="BE143" i="22"/>
  <c r="T143" i="22"/>
  <c r="R143" i="22"/>
  <c r="P143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6" i="22"/>
  <c r="BH136" i="22"/>
  <c r="BG136" i="22"/>
  <c r="BE136" i="22"/>
  <c r="T136" i="22"/>
  <c r="R136" i="22"/>
  <c r="P136" i="22"/>
  <c r="BI133" i="22"/>
  <c r="BH133" i="22"/>
  <c r="BG133" i="22"/>
  <c r="BE133" i="22"/>
  <c r="T133" i="22"/>
  <c r="R133" i="22"/>
  <c r="P133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BI128" i="22"/>
  <c r="BH128" i="22"/>
  <c r="BG128" i="22"/>
  <c r="BE128" i="22"/>
  <c r="T128" i="22"/>
  <c r="R128" i="22"/>
  <c r="P128" i="22"/>
  <c r="BI126" i="22"/>
  <c r="BH126" i="22"/>
  <c r="BG126" i="22"/>
  <c r="BE126" i="22"/>
  <c r="T126" i="22"/>
  <c r="R126" i="22"/>
  <c r="P126" i="22"/>
  <c r="BI124" i="22"/>
  <c r="BH124" i="22"/>
  <c r="BG124" i="22"/>
  <c r="BE124" i="22"/>
  <c r="T124" i="22"/>
  <c r="R124" i="22"/>
  <c r="P124" i="22"/>
  <c r="BI121" i="22"/>
  <c r="BH121" i="22"/>
  <c r="BG121" i="22"/>
  <c r="BE121" i="22"/>
  <c r="T121" i="22"/>
  <c r="R121" i="22"/>
  <c r="P121" i="22"/>
  <c r="BI119" i="22"/>
  <c r="BH119" i="22"/>
  <c r="BG119" i="22"/>
  <c r="BE119" i="22"/>
  <c r="T119" i="22"/>
  <c r="R119" i="22"/>
  <c r="P119" i="22"/>
  <c r="BI116" i="22"/>
  <c r="BH116" i="22"/>
  <c r="BG116" i="22"/>
  <c r="BE116" i="22"/>
  <c r="T116" i="22"/>
  <c r="R116" i="22"/>
  <c r="P116" i="22"/>
  <c r="BI114" i="22"/>
  <c r="BH114" i="22"/>
  <c r="BG114" i="22"/>
  <c r="BE114" i="22"/>
  <c r="T114" i="22"/>
  <c r="R114" i="22"/>
  <c r="P114" i="22"/>
  <c r="BI113" i="22"/>
  <c r="BH113" i="22"/>
  <c r="BG113" i="22"/>
  <c r="BE113" i="22"/>
  <c r="T113" i="22"/>
  <c r="R113" i="22"/>
  <c r="P113" i="22"/>
  <c r="BI111" i="22"/>
  <c r="BH111" i="22"/>
  <c r="BG111" i="22"/>
  <c r="BE111" i="22"/>
  <c r="T111" i="22"/>
  <c r="R111" i="22"/>
  <c r="P111" i="22"/>
  <c r="BI109" i="22"/>
  <c r="BH109" i="22"/>
  <c r="BG109" i="22"/>
  <c r="BE109" i="22"/>
  <c r="T109" i="22"/>
  <c r="R109" i="22"/>
  <c r="P109" i="22"/>
  <c r="BI107" i="22"/>
  <c r="BH107" i="22"/>
  <c r="BG107" i="22"/>
  <c r="BE107" i="22"/>
  <c r="T107" i="22"/>
  <c r="R107" i="22"/>
  <c r="P107" i="22"/>
  <c r="BI105" i="22"/>
  <c r="BH105" i="22"/>
  <c r="BG105" i="22"/>
  <c r="BE105" i="22"/>
  <c r="T105" i="22"/>
  <c r="R105" i="22"/>
  <c r="P105" i="22"/>
  <c r="BI103" i="22"/>
  <c r="BH103" i="22"/>
  <c r="BG103" i="22"/>
  <c r="BE103" i="22"/>
  <c r="T103" i="22"/>
  <c r="R103" i="22"/>
  <c r="P103" i="22"/>
  <c r="BI101" i="22"/>
  <c r="BH101" i="22"/>
  <c r="BG101" i="22"/>
  <c r="BE101" i="22"/>
  <c r="T101" i="22"/>
  <c r="R101" i="22"/>
  <c r="P101" i="22"/>
  <c r="BI98" i="22"/>
  <c r="BH98" i="22"/>
  <c r="BG98" i="22"/>
  <c r="BE98" i="22"/>
  <c r="T98" i="22"/>
  <c r="R98" i="22"/>
  <c r="P98" i="22"/>
  <c r="BI97" i="22"/>
  <c r="BH97" i="22"/>
  <c r="BG97" i="22"/>
  <c r="BE97" i="22"/>
  <c r="T97" i="22"/>
  <c r="R97" i="22"/>
  <c r="P97" i="22"/>
  <c r="BI96" i="22"/>
  <c r="BH96" i="22"/>
  <c r="BG96" i="22"/>
  <c r="BE96" i="22"/>
  <c r="T96" i="22"/>
  <c r="R96" i="22"/>
  <c r="P96" i="22"/>
  <c r="F88" i="22"/>
  <c r="E86" i="22"/>
  <c r="F56" i="22"/>
  <c r="E54" i="22"/>
  <c r="J26" i="22"/>
  <c r="E26" i="22"/>
  <c r="J91" i="22" s="1"/>
  <c r="J25" i="22"/>
  <c r="J23" i="22"/>
  <c r="E23" i="22"/>
  <c r="J90" i="22" s="1"/>
  <c r="J22" i="22"/>
  <c r="J20" i="22"/>
  <c r="E20" i="22"/>
  <c r="F59" i="22" s="1"/>
  <c r="J19" i="22"/>
  <c r="J17" i="22"/>
  <c r="E17" i="22"/>
  <c r="F90" i="22" s="1"/>
  <c r="J16" i="22"/>
  <c r="J14" i="22"/>
  <c r="J88" i="22"/>
  <c r="E7" i="22"/>
  <c r="E50" i="22"/>
  <c r="J39" i="21"/>
  <c r="J38" i="21"/>
  <c r="AY78" i="1" s="1"/>
  <c r="J37" i="21"/>
  <c r="AX78" i="1" s="1"/>
  <c r="BI146" i="21"/>
  <c r="BH146" i="21"/>
  <c r="BG146" i="21"/>
  <c r="BE146" i="21"/>
  <c r="T146" i="21"/>
  <c r="T145" i="21" s="1"/>
  <c r="T136" i="21" s="1"/>
  <c r="R146" i="21"/>
  <c r="R145" i="21" s="1"/>
  <c r="R136" i="21" s="1"/>
  <c r="P146" i="21"/>
  <c r="P145" i="21" s="1"/>
  <c r="P136" i="21" s="1"/>
  <c r="BI143" i="21"/>
  <c r="BH143" i="21"/>
  <c r="BG143" i="21"/>
  <c r="BE143" i="21"/>
  <c r="T143" i="21"/>
  <c r="R143" i="21"/>
  <c r="P143" i="21"/>
  <c r="BI141" i="21"/>
  <c r="BH141" i="21"/>
  <c r="BG141" i="21"/>
  <c r="BE141" i="21"/>
  <c r="T141" i="21"/>
  <c r="R141" i="21"/>
  <c r="P141" i="21"/>
  <c r="BI139" i="21"/>
  <c r="BH139" i="21"/>
  <c r="BG139" i="21"/>
  <c r="BE139" i="21"/>
  <c r="T139" i="21"/>
  <c r="R139" i="21"/>
  <c r="P139" i="21"/>
  <c r="BI137" i="21"/>
  <c r="BH137" i="21"/>
  <c r="BG137" i="21"/>
  <c r="BE137" i="21"/>
  <c r="T137" i="21"/>
  <c r="R137" i="21"/>
  <c r="P137" i="21"/>
  <c r="BI134" i="21"/>
  <c r="BH134" i="21"/>
  <c r="BG134" i="21"/>
  <c r="BE134" i="21"/>
  <c r="T134" i="21"/>
  <c r="T133" i="21"/>
  <c r="R134" i="21"/>
  <c r="R133" i="21"/>
  <c r="P134" i="21"/>
  <c r="P133" i="21"/>
  <c r="BI131" i="21"/>
  <c r="BH131" i="21"/>
  <c r="BG131" i="21"/>
  <c r="BE131" i="21"/>
  <c r="T131" i="21"/>
  <c r="R131" i="21"/>
  <c r="P131" i="21"/>
  <c r="BI129" i="21"/>
  <c r="BH129" i="21"/>
  <c r="BG129" i="21"/>
  <c r="BE129" i="21"/>
  <c r="T129" i="21"/>
  <c r="R129" i="21"/>
  <c r="P129" i="21"/>
  <c r="BI127" i="21"/>
  <c r="BH127" i="21"/>
  <c r="BG127" i="21"/>
  <c r="BE127" i="21"/>
  <c r="T127" i="21"/>
  <c r="R127" i="21"/>
  <c r="P127" i="21"/>
  <c r="BI125" i="21"/>
  <c r="BH125" i="21"/>
  <c r="BG125" i="21"/>
  <c r="BE125" i="21"/>
  <c r="T125" i="21"/>
  <c r="T124" i="21" s="1"/>
  <c r="R125" i="21"/>
  <c r="R124" i="21" s="1"/>
  <c r="P125" i="21"/>
  <c r="P124" i="21" s="1"/>
  <c r="BI122" i="21"/>
  <c r="BH122" i="21"/>
  <c r="BG122" i="21"/>
  <c r="BE122" i="21"/>
  <c r="T122" i="21"/>
  <c r="T121" i="21" s="1"/>
  <c r="R122" i="21"/>
  <c r="R121" i="21" s="1"/>
  <c r="P122" i="21"/>
  <c r="P121" i="21" s="1"/>
  <c r="BI119" i="21"/>
  <c r="BH119" i="21"/>
  <c r="BG119" i="21"/>
  <c r="BE119" i="21"/>
  <c r="T119" i="21"/>
  <c r="R119" i="21"/>
  <c r="P119" i="21"/>
  <c r="BI117" i="21"/>
  <c r="BH117" i="21"/>
  <c r="BG117" i="21"/>
  <c r="BE117" i="21"/>
  <c r="T117" i="21"/>
  <c r="R117" i="21"/>
  <c r="P117" i="21"/>
  <c r="BI115" i="21"/>
  <c r="BH115" i="21"/>
  <c r="BG115" i="21"/>
  <c r="BE115" i="21"/>
  <c r="T115" i="21"/>
  <c r="R115" i="21"/>
  <c r="P115" i="21"/>
  <c r="BI113" i="21"/>
  <c r="BH113" i="21"/>
  <c r="BG113" i="21"/>
  <c r="BE113" i="21"/>
  <c r="T113" i="21"/>
  <c r="R113" i="21"/>
  <c r="P113" i="21"/>
  <c r="BI111" i="21"/>
  <c r="BH111" i="21"/>
  <c r="BG111" i="21"/>
  <c r="BE111" i="21"/>
  <c r="T111" i="21"/>
  <c r="R111" i="21"/>
  <c r="P111" i="21"/>
  <c r="BI109" i="21"/>
  <c r="BH109" i="21"/>
  <c r="BG109" i="21"/>
  <c r="BE109" i="21"/>
  <c r="T109" i="21"/>
  <c r="R109" i="21"/>
  <c r="P109" i="21"/>
  <c r="BI107" i="21"/>
  <c r="BH107" i="21"/>
  <c r="BG107" i="21"/>
  <c r="BE107" i="21"/>
  <c r="T107" i="21"/>
  <c r="R107" i="21"/>
  <c r="P107" i="21"/>
  <c r="BI105" i="21"/>
  <c r="BH105" i="21"/>
  <c r="BG105" i="21"/>
  <c r="BE105" i="21"/>
  <c r="T105" i="21"/>
  <c r="R105" i="21"/>
  <c r="P105" i="21"/>
  <c r="BI103" i="21"/>
  <c r="BH103" i="21"/>
  <c r="BG103" i="21"/>
  <c r="BE103" i="21"/>
  <c r="T103" i="21"/>
  <c r="T102" i="21" s="1"/>
  <c r="R103" i="21"/>
  <c r="R102" i="21" s="1"/>
  <c r="P103" i="21"/>
  <c r="P102" i="21" s="1"/>
  <c r="BI100" i="21"/>
  <c r="BH100" i="21"/>
  <c r="BG100" i="21"/>
  <c r="BE100" i="21"/>
  <c r="T100" i="21"/>
  <c r="R100" i="21"/>
  <c r="P100" i="21"/>
  <c r="BI98" i="21"/>
  <c r="BH98" i="21"/>
  <c r="BG98" i="21"/>
  <c r="BE98" i="21"/>
  <c r="T98" i="21"/>
  <c r="R98" i="21"/>
  <c r="P98" i="21"/>
  <c r="BI95" i="21"/>
  <c r="BH95" i="21"/>
  <c r="BG95" i="21"/>
  <c r="BE95" i="21"/>
  <c r="T95" i="21"/>
  <c r="T94" i="21" s="1"/>
  <c r="R95" i="21"/>
  <c r="R94" i="21" s="1"/>
  <c r="P95" i="21"/>
  <c r="P94" i="21" s="1"/>
  <c r="F87" i="21"/>
  <c r="E85" i="21"/>
  <c r="F56" i="21"/>
  <c r="E54" i="21"/>
  <c r="J26" i="21"/>
  <c r="E26" i="21"/>
  <c r="J90" i="21" s="1"/>
  <c r="J25" i="21"/>
  <c r="J23" i="21"/>
  <c r="E23" i="21"/>
  <c r="J89" i="21" s="1"/>
  <c r="J22" i="21"/>
  <c r="J20" i="21"/>
  <c r="E20" i="21"/>
  <c r="F90" i="21" s="1"/>
  <c r="J19" i="21"/>
  <c r="J17" i="21"/>
  <c r="E17" i="21"/>
  <c r="F89" i="21" s="1"/>
  <c r="J16" i="21"/>
  <c r="J14" i="21"/>
  <c r="J87" i="21"/>
  <c r="E7" i="21"/>
  <c r="E81" i="21" s="1"/>
  <c r="J39" i="20"/>
  <c r="J38" i="20"/>
  <c r="AY77" i="1" s="1"/>
  <c r="J37" i="20"/>
  <c r="AX77" i="1"/>
  <c r="BI100" i="20"/>
  <c r="BH100" i="20"/>
  <c r="BG100" i="20"/>
  <c r="BE100" i="20"/>
  <c r="T100" i="20"/>
  <c r="T99" i="20" s="1"/>
  <c r="R100" i="20"/>
  <c r="R99" i="20"/>
  <c r="P100" i="20"/>
  <c r="P99" i="20" s="1"/>
  <c r="BI96" i="20"/>
  <c r="BH96" i="20"/>
  <c r="BG96" i="20"/>
  <c r="BE96" i="20"/>
  <c r="T96" i="20"/>
  <c r="T95" i="20"/>
  <c r="R96" i="20"/>
  <c r="R95" i="20" s="1"/>
  <c r="P96" i="20"/>
  <c r="P95" i="20"/>
  <c r="BI92" i="20"/>
  <c r="BH92" i="20"/>
  <c r="BG92" i="20"/>
  <c r="BE92" i="20"/>
  <c r="T92" i="20"/>
  <c r="R92" i="20"/>
  <c r="P92" i="20"/>
  <c r="BI90" i="20"/>
  <c r="BH90" i="20"/>
  <c r="BG90" i="20"/>
  <c r="BE90" i="20"/>
  <c r="T90" i="20"/>
  <c r="R90" i="20"/>
  <c r="P90" i="20"/>
  <c r="F82" i="20"/>
  <c r="E80" i="20"/>
  <c r="F56" i="20"/>
  <c r="E54" i="20"/>
  <c r="J26" i="20"/>
  <c r="E26" i="20"/>
  <c r="J85" i="20"/>
  <c r="J25" i="20"/>
  <c r="J23" i="20"/>
  <c r="E23" i="20"/>
  <c r="J58" i="20"/>
  <c r="J22" i="20"/>
  <c r="J20" i="20"/>
  <c r="E20" i="20"/>
  <c r="F85" i="20"/>
  <c r="J19" i="20"/>
  <c r="J17" i="20"/>
  <c r="E17" i="20"/>
  <c r="F84" i="20"/>
  <c r="J16" i="20"/>
  <c r="J14" i="20"/>
  <c r="J56" i="20"/>
  <c r="E7" i="20"/>
  <c r="E76" i="20" s="1"/>
  <c r="J37" i="19"/>
  <c r="J36" i="19"/>
  <c r="AY75" i="1"/>
  <c r="J35" i="19"/>
  <c r="AX75" i="1" s="1"/>
  <c r="BI191" i="19"/>
  <c r="BH191" i="19"/>
  <c r="BG191" i="19"/>
  <c r="BE191" i="19"/>
  <c r="T191" i="19"/>
  <c r="T190" i="19"/>
  <c r="R191" i="19"/>
  <c r="R190" i="19" s="1"/>
  <c r="P191" i="19"/>
  <c r="P190" i="19"/>
  <c r="BI189" i="19"/>
  <c r="BH189" i="19"/>
  <c r="BG189" i="19"/>
  <c r="BE189" i="19"/>
  <c r="T189" i="19"/>
  <c r="R189" i="19"/>
  <c r="P189" i="19"/>
  <c r="BI188" i="19"/>
  <c r="BH188" i="19"/>
  <c r="BG188" i="19"/>
  <c r="BE188" i="19"/>
  <c r="T188" i="19"/>
  <c r="R188" i="19"/>
  <c r="P188" i="19"/>
  <c r="BI187" i="19"/>
  <c r="BH187" i="19"/>
  <c r="BG187" i="19"/>
  <c r="BE187" i="19"/>
  <c r="T187" i="19"/>
  <c r="R187" i="19"/>
  <c r="P187" i="19"/>
  <c r="BI185" i="19"/>
  <c r="BH185" i="19"/>
  <c r="BG185" i="19"/>
  <c r="BE185" i="19"/>
  <c r="T185" i="19"/>
  <c r="R185" i="19"/>
  <c r="P185" i="19"/>
  <c r="BI184" i="19"/>
  <c r="BH184" i="19"/>
  <c r="BG184" i="19"/>
  <c r="BE184" i="19"/>
  <c r="T184" i="19"/>
  <c r="R184" i="19"/>
  <c r="P184" i="19"/>
  <c r="BI183" i="19"/>
  <c r="BH183" i="19"/>
  <c r="BG183" i="19"/>
  <c r="BE183" i="19"/>
  <c r="T183" i="19"/>
  <c r="R183" i="19"/>
  <c r="P183" i="19"/>
  <c r="BI180" i="19"/>
  <c r="BH180" i="19"/>
  <c r="BG180" i="19"/>
  <c r="BE180" i="19"/>
  <c r="T180" i="19"/>
  <c r="T179" i="19"/>
  <c r="R180" i="19"/>
  <c r="R179" i="19" s="1"/>
  <c r="P180" i="19"/>
  <c r="P179" i="19"/>
  <c r="BI178" i="19"/>
  <c r="BH178" i="19"/>
  <c r="BG178" i="19"/>
  <c r="BE178" i="19"/>
  <c r="T178" i="19"/>
  <c r="R178" i="19"/>
  <c r="P178" i="19"/>
  <c r="BI177" i="19"/>
  <c r="BH177" i="19"/>
  <c r="BG177" i="19"/>
  <c r="BE177" i="19"/>
  <c r="T177" i="19"/>
  <c r="R177" i="19"/>
  <c r="P177" i="19"/>
  <c r="BI175" i="19"/>
  <c r="BH175" i="19"/>
  <c r="BG175" i="19"/>
  <c r="BE175" i="19"/>
  <c r="T175" i="19"/>
  <c r="R175" i="19"/>
  <c r="P175" i="19"/>
  <c r="BI174" i="19"/>
  <c r="BH174" i="19"/>
  <c r="BG174" i="19"/>
  <c r="BE174" i="19"/>
  <c r="T174" i="19"/>
  <c r="R174" i="19"/>
  <c r="P174" i="19"/>
  <c r="BI172" i="19"/>
  <c r="BH172" i="19"/>
  <c r="BG172" i="19"/>
  <c r="BE172" i="19"/>
  <c r="T172" i="19"/>
  <c r="R172" i="19"/>
  <c r="P172" i="19"/>
  <c r="BI171" i="19"/>
  <c r="BH171" i="19"/>
  <c r="BG171" i="19"/>
  <c r="BE171" i="19"/>
  <c r="T171" i="19"/>
  <c r="R171" i="19"/>
  <c r="P171" i="19"/>
  <c r="BI169" i="19"/>
  <c r="BH169" i="19"/>
  <c r="BG169" i="19"/>
  <c r="BE169" i="19"/>
  <c r="T169" i="19"/>
  <c r="R169" i="19"/>
  <c r="P169" i="19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2" i="19"/>
  <c r="BH142" i="19"/>
  <c r="BG142" i="19"/>
  <c r="BE142" i="19"/>
  <c r="T142" i="19"/>
  <c r="R142" i="19"/>
  <c r="P142" i="19"/>
  <c r="BI139" i="19"/>
  <c r="BH139" i="19"/>
  <c r="BG139" i="19"/>
  <c r="BE139" i="19"/>
  <c r="T139" i="19"/>
  <c r="R139" i="19"/>
  <c r="P139" i="19"/>
  <c r="BI136" i="19"/>
  <c r="BH136" i="19"/>
  <c r="BG136" i="19"/>
  <c r="BE136" i="19"/>
  <c r="T136" i="19"/>
  <c r="R136" i="19"/>
  <c r="P136" i="19"/>
  <c r="BI134" i="19"/>
  <c r="BH134" i="19"/>
  <c r="BG134" i="19"/>
  <c r="BE134" i="19"/>
  <c r="T134" i="19"/>
  <c r="R134" i="19"/>
  <c r="P134" i="19"/>
  <c r="BI132" i="19"/>
  <c r="BH132" i="19"/>
  <c r="BG132" i="19"/>
  <c r="BE132" i="19"/>
  <c r="T132" i="19"/>
  <c r="R132" i="19"/>
  <c r="P132" i="19"/>
  <c r="BI130" i="19"/>
  <c r="BH130" i="19"/>
  <c r="BG130" i="19"/>
  <c r="BE130" i="19"/>
  <c r="T130" i="19"/>
  <c r="R130" i="19"/>
  <c r="P130" i="19"/>
  <c r="BI128" i="19"/>
  <c r="BH128" i="19"/>
  <c r="BG128" i="19"/>
  <c r="BE128" i="19"/>
  <c r="T128" i="19"/>
  <c r="R128" i="19"/>
  <c r="P128" i="19"/>
  <c r="BI126" i="19"/>
  <c r="BH126" i="19"/>
  <c r="BG126" i="19"/>
  <c r="BE126" i="19"/>
  <c r="T126" i="19"/>
  <c r="R126" i="19"/>
  <c r="P126" i="19"/>
  <c r="BI124" i="19"/>
  <c r="BH124" i="19"/>
  <c r="BG124" i="19"/>
  <c r="BE124" i="19"/>
  <c r="T124" i="19"/>
  <c r="R124" i="19"/>
  <c r="P124" i="19"/>
  <c r="BI122" i="19"/>
  <c r="BH122" i="19"/>
  <c r="BG122" i="19"/>
  <c r="BE122" i="19"/>
  <c r="T122" i="19"/>
  <c r="R122" i="19"/>
  <c r="P122" i="19"/>
  <c r="BI120" i="19"/>
  <c r="BH120" i="19"/>
  <c r="BG120" i="19"/>
  <c r="BE120" i="19"/>
  <c r="T120" i="19"/>
  <c r="R120" i="19"/>
  <c r="P120" i="19"/>
  <c r="BI116" i="19"/>
  <c r="BH116" i="19"/>
  <c r="BG116" i="19"/>
  <c r="BE116" i="19"/>
  <c r="T116" i="19"/>
  <c r="R116" i="19"/>
  <c r="P116" i="19"/>
  <c r="BI114" i="19"/>
  <c r="BH114" i="19"/>
  <c r="BG114" i="19"/>
  <c r="BE114" i="19"/>
  <c r="T114" i="19"/>
  <c r="R114" i="19"/>
  <c r="P114" i="19"/>
  <c r="BI112" i="19"/>
  <c r="BH112" i="19"/>
  <c r="BG112" i="19"/>
  <c r="BE112" i="19"/>
  <c r="T112" i="19"/>
  <c r="R112" i="19"/>
  <c r="P112" i="19"/>
  <c r="BI111" i="19"/>
  <c r="BH111" i="19"/>
  <c r="BG111" i="19"/>
  <c r="BE111" i="19"/>
  <c r="T111" i="19"/>
  <c r="R111" i="19"/>
  <c r="P111" i="19"/>
  <c r="BI105" i="19"/>
  <c r="BH105" i="19"/>
  <c r="BG105" i="19"/>
  <c r="BE105" i="19"/>
  <c r="T105" i="19"/>
  <c r="R105" i="19"/>
  <c r="P105" i="19"/>
  <c r="BI103" i="19"/>
  <c r="BH103" i="19"/>
  <c r="BG103" i="19"/>
  <c r="BE103" i="19"/>
  <c r="T103" i="19"/>
  <c r="R103" i="19"/>
  <c r="P103" i="19"/>
  <c r="BI101" i="19"/>
  <c r="BH101" i="19"/>
  <c r="BG101" i="19"/>
  <c r="BE101" i="19"/>
  <c r="T101" i="19"/>
  <c r="R101" i="19"/>
  <c r="P101" i="19"/>
  <c r="BI100" i="19"/>
  <c r="BH100" i="19"/>
  <c r="BG100" i="19"/>
  <c r="BE100" i="19"/>
  <c r="T100" i="19"/>
  <c r="R100" i="19"/>
  <c r="P100" i="19"/>
  <c r="BI99" i="19"/>
  <c r="BH99" i="19"/>
  <c r="BG99" i="19"/>
  <c r="BE99" i="19"/>
  <c r="T99" i="19"/>
  <c r="R99" i="19"/>
  <c r="P99" i="19"/>
  <c r="BI97" i="19"/>
  <c r="BH97" i="19"/>
  <c r="BG97" i="19"/>
  <c r="BE97" i="19"/>
  <c r="T97" i="19"/>
  <c r="R97" i="19"/>
  <c r="P97" i="19"/>
  <c r="BI96" i="19"/>
  <c r="BH96" i="19"/>
  <c r="BG96" i="19"/>
  <c r="BE96" i="19"/>
  <c r="T96" i="19"/>
  <c r="R96" i="19"/>
  <c r="P96" i="19"/>
  <c r="BI94" i="19"/>
  <c r="BH94" i="19"/>
  <c r="BG94" i="19"/>
  <c r="BE94" i="19"/>
  <c r="T94" i="19"/>
  <c r="R94" i="19"/>
  <c r="P94" i="19"/>
  <c r="F85" i="19"/>
  <c r="E83" i="19"/>
  <c r="F52" i="19"/>
  <c r="E50" i="19"/>
  <c r="J24" i="19"/>
  <c r="E24" i="19"/>
  <c r="J88" i="19"/>
  <c r="J23" i="19"/>
  <c r="J21" i="19"/>
  <c r="E21" i="19"/>
  <c r="J87" i="19"/>
  <c r="J20" i="19"/>
  <c r="J18" i="19"/>
  <c r="E18" i="19"/>
  <c r="F55" i="19"/>
  <c r="J17" i="19"/>
  <c r="J15" i="19"/>
  <c r="E15" i="19"/>
  <c r="F87" i="19"/>
  <c r="J14" i="19"/>
  <c r="J12" i="19"/>
  <c r="J85" i="19"/>
  <c r="E7" i="19"/>
  <c r="E48" i="19" s="1"/>
  <c r="J37" i="18"/>
  <c r="J36" i="18"/>
  <c r="AY74" i="1"/>
  <c r="J35" i="18"/>
  <c r="AX74" i="1" s="1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0" i="18"/>
  <c r="BH170" i="18"/>
  <c r="BG170" i="18"/>
  <c r="BE170" i="18"/>
  <c r="T170" i="18"/>
  <c r="T169" i="18" s="1"/>
  <c r="T168" i="18" s="1"/>
  <c r="R170" i="18"/>
  <c r="R169" i="18" s="1"/>
  <c r="R168" i="18" s="1"/>
  <c r="P170" i="18"/>
  <c r="P169" i="18"/>
  <c r="P168" i="18" s="1"/>
  <c r="BI167" i="18"/>
  <c r="BH167" i="18"/>
  <c r="BG167" i="18"/>
  <c r="BE167" i="18"/>
  <c r="T167" i="18"/>
  <c r="R167" i="18"/>
  <c r="P167" i="18"/>
  <c r="BI165" i="18"/>
  <c r="BH165" i="18"/>
  <c r="BG165" i="18"/>
  <c r="BE165" i="18"/>
  <c r="T165" i="18"/>
  <c r="R165" i="18"/>
  <c r="P165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57" i="18"/>
  <c r="BH157" i="18"/>
  <c r="BG157" i="18"/>
  <c r="BE157" i="18"/>
  <c r="T157" i="18"/>
  <c r="R157" i="18"/>
  <c r="P157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49" i="18"/>
  <c r="BH149" i="18"/>
  <c r="BG149" i="18"/>
  <c r="BE149" i="18"/>
  <c r="T149" i="18"/>
  <c r="R149" i="18"/>
  <c r="P149" i="18"/>
  <c r="BI147" i="18"/>
  <c r="BH147" i="18"/>
  <c r="BG147" i="18"/>
  <c r="BE147" i="18"/>
  <c r="T147" i="18"/>
  <c r="R147" i="18"/>
  <c r="P147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8" i="18"/>
  <c r="BH138" i="18"/>
  <c r="BG138" i="18"/>
  <c r="BE138" i="18"/>
  <c r="T138" i="18"/>
  <c r="R138" i="18"/>
  <c r="P138" i="18"/>
  <c r="BI134" i="18"/>
  <c r="BH134" i="18"/>
  <c r="BG134" i="18"/>
  <c r="BE134" i="18"/>
  <c r="T134" i="18"/>
  <c r="R134" i="18"/>
  <c r="P134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BI125" i="18"/>
  <c r="BH125" i="18"/>
  <c r="BG125" i="18"/>
  <c r="BE125" i="18"/>
  <c r="T125" i="18"/>
  <c r="R125" i="18"/>
  <c r="P125" i="18"/>
  <c r="BI120" i="18"/>
  <c r="BH120" i="18"/>
  <c r="BG120" i="18"/>
  <c r="BE120" i="18"/>
  <c r="T120" i="18"/>
  <c r="T119" i="18"/>
  <c r="R120" i="18"/>
  <c r="R119" i="18" s="1"/>
  <c r="P120" i="18"/>
  <c r="P119" i="18"/>
  <c r="BI118" i="18"/>
  <c r="BH118" i="18"/>
  <c r="BG118" i="18"/>
  <c r="BE118" i="18"/>
  <c r="T118" i="18"/>
  <c r="R118" i="18"/>
  <c r="P118" i="18"/>
  <c r="BI116" i="18"/>
  <c r="BH116" i="18"/>
  <c r="BG116" i="18"/>
  <c r="BE116" i="18"/>
  <c r="T116" i="18"/>
  <c r="R116" i="18"/>
  <c r="P116" i="18"/>
  <c r="BI112" i="18"/>
  <c r="BH112" i="18"/>
  <c r="BG112" i="18"/>
  <c r="BE112" i="18"/>
  <c r="T112" i="18"/>
  <c r="R112" i="18"/>
  <c r="P112" i="18"/>
  <c r="BI110" i="18"/>
  <c r="BH110" i="18"/>
  <c r="BG110" i="18"/>
  <c r="BE110" i="18"/>
  <c r="T110" i="18"/>
  <c r="R110" i="18"/>
  <c r="P110" i="18"/>
  <c r="BI108" i="18"/>
  <c r="BH108" i="18"/>
  <c r="BG108" i="18"/>
  <c r="BE108" i="18"/>
  <c r="T108" i="18"/>
  <c r="R108" i="18"/>
  <c r="P108" i="18"/>
  <c r="BI106" i="18"/>
  <c r="BH106" i="18"/>
  <c r="BG106" i="18"/>
  <c r="BE106" i="18"/>
  <c r="T106" i="18"/>
  <c r="R106" i="18"/>
  <c r="P106" i="18"/>
  <c r="BI102" i="18"/>
  <c r="BH102" i="18"/>
  <c r="BG102" i="18"/>
  <c r="BE102" i="18"/>
  <c r="T102" i="18"/>
  <c r="R102" i="18"/>
  <c r="P102" i="18"/>
  <c r="BI98" i="18"/>
  <c r="BH98" i="18"/>
  <c r="BG98" i="18"/>
  <c r="BE98" i="18"/>
  <c r="T98" i="18"/>
  <c r="R98" i="18"/>
  <c r="P98" i="18"/>
  <c r="BI94" i="18"/>
  <c r="BH94" i="18"/>
  <c r="BG94" i="18"/>
  <c r="BE94" i="18"/>
  <c r="T94" i="18"/>
  <c r="R94" i="18"/>
  <c r="P94" i="18"/>
  <c r="J88" i="18"/>
  <c r="J87" i="18"/>
  <c r="F87" i="18"/>
  <c r="F85" i="18"/>
  <c r="E83" i="18"/>
  <c r="J55" i="18"/>
  <c r="J54" i="18"/>
  <c r="F54" i="18"/>
  <c r="F52" i="18"/>
  <c r="E50" i="18"/>
  <c r="J18" i="18"/>
  <c r="E18" i="18"/>
  <c r="F88" i="18"/>
  <c r="J17" i="18"/>
  <c r="J12" i="18"/>
  <c r="J85" i="18"/>
  <c r="E7" i="18"/>
  <c r="E81" i="18" s="1"/>
  <c r="J37" i="17"/>
  <c r="J36" i="17"/>
  <c r="AY73" i="1"/>
  <c r="J35" i="17"/>
  <c r="AX73" i="1" s="1"/>
  <c r="BI182" i="17"/>
  <c r="BH182" i="17"/>
  <c r="BG182" i="17"/>
  <c r="BE182" i="17"/>
  <c r="T182" i="17"/>
  <c r="T181" i="17"/>
  <c r="R182" i="17"/>
  <c r="R181" i="17" s="1"/>
  <c r="P182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1" i="17"/>
  <c r="BH171" i="17"/>
  <c r="BG171" i="17"/>
  <c r="BE171" i="17"/>
  <c r="T171" i="17"/>
  <c r="R171" i="17"/>
  <c r="P171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0" i="17"/>
  <c r="BH160" i="17"/>
  <c r="BG160" i="17"/>
  <c r="BE160" i="17"/>
  <c r="T160" i="17"/>
  <c r="R160" i="17"/>
  <c r="P160" i="17"/>
  <c r="BI158" i="17"/>
  <c r="BH158" i="17"/>
  <c r="BG158" i="17"/>
  <c r="BE158" i="17"/>
  <c r="T158" i="17"/>
  <c r="R158" i="17"/>
  <c r="P158" i="17"/>
  <c r="BI156" i="17"/>
  <c r="BH156" i="17"/>
  <c r="BG156" i="17"/>
  <c r="BE156" i="17"/>
  <c r="T156" i="17"/>
  <c r="R156" i="17"/>
  <c r="P156" i="17"/>
  <c r="BI154" i="17"/>
  <c r="BH154" i="17"/>
  <c r="BG154" i="17"/>
  <c r="BE154" i="17"/>
  <c r="T154" i="17"/>
  <c r="R154" i="17"/>
  <c r="P154" i="17"/>
  <c r="BI152" i="17"/>
  <c r="BH152" i="17"/>
  <c r="BG152" i="17"/>
  <c r="BE152" i="17"/>
  <c r="T152" i="17"/>
  <c r="R152" i="17"/>
  <c r="P152" i="17"/>
  <c r="BI150" i="17"/>
  <c r="BH150" i="17"/>
  <c r="BG150" i="17"/>
  <c r="BE150" i="17"/>
  <c r="T150" i="17"/>
  <c r="R150" i="17"/>
  <c r="P150" i="17"/>
  <c r="BI148" i="17"/>
  <c r="BH148" i="17"/>
  <c r="BG148" i="17"/>
  <c r="BE148" i="17"/>
  <c r="T148" i="17"/>
  <c r="R148" i="17"/>
  <c r="P148" i="17"/>
  <c r="BI146" i="17"/>
  <c r="BH146" i="17"/>
  <c r="BG146" i="17"/>
  <c r="BE146" i="17"/>
  <c r="T146" i="17"/>
  <c r="R146" i="17"/>
  <c r="P146" i="17"/>
  <c r="BI143" i="17"/>
  <c r="BH143" i="17"/>
  <c r="BG143" i="17"/>
  <c r="BE143" i="17"/>
  <c r="T143" i="17"/>
  <c r="T142" i="17" s="1"/>
  <c r="R143" i="17"/>
  <c r="R142" i="17"/>
  <c r="P143" i="17"/>
  <c r="P142" i="17" s="1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7" i="17"/>
  <c r="BH137" i="17"/>
  <c r="BG137" i="17"/>
  <c r="BE137" i="17"/>
  <c r="T137" i="17"/>
  <c r="R137" i="17"/>
  <c r="P137" i="17"/>
  <c r="BI134" i="17"/>
  <c r="BH134" i="17"/>
  <c r="BG134" i="17"/>
  <c r="BE134" i="17"/>
  <c r="T134" i="17"/>
  <c r="R134" i="17"/>
  <c r="P134" i="17"/>
  <c r="BI131" i="17"/>
  <c r="BH131" i="17"/>
  <c r="BG131" i="17"/>
  <c r="BE131" i="17"/>
  <c r="T131" i="17"/>
  <c r="R131" i="17"/>
  <c r="P131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5" i="17"/>
  <c r="BH125" i="17"/>
  <c r="BG125" i="17"/>
  <c r="BE125" i="17"/>
  <c r="T125" i="17"/>
  <c r="R125" i="17"/>
  <c r="P125" i="17"/>
  <c r="BI123" i="17"/>
  <c r="BH123" i="17"/>
  <c r="BG123" i="17"/>
  <c r="BE123" i="17"/>
  <c r="T123" i="17"/>
  <c r="R123" i="17"/>
  <c r="P123" i="17"/>
  <c r="BI120" i="17"/>
  <c r="BH120" i="17"/>
  <c r="BG120" i="17"/>
  <c r="BE120" i="17"/>
  <c r="T120" i="17"/>
  <c r="R120" i="17"/>
  <c r="P120" i="17"/>
  <c r="BI118" i="17"/>
  <c r="BH118" i="17"/>
  <c r="BG118" i="17"/>
  <c r="BE118" i="17"/>
  <c r="T118" i="17"/>
  <c r="R118" i="17"/>
  <c r="P118" i="17"/>
  <c r="BI115" i="17"/>
  <c r="BH115" i="17"/>
  <c r="BG115" i="17"/>
  <c r="BE115" i="17"/>
  <c r="T115" i="17"/>
  <c r="R115" i="17"/>
  <c r="P115" i="17"/>
  <c r="BI113" i="17"/>
  <c r="BH113" i="17"/>
  <c r="BG113" i="17"/>
  <c r="BE113" i="17"/>
  <c r="T113" i="17"/>
  <c r="R113" i="17"/>
  <c r="P113" i="17"/>
  <c r="BI110" i="17"/>
  <c r="BH110" i="17"/>
  <c r="BG110" i="17"/>
  <c r="BE110" i="17"/>
  <c r="T110" i="17"/>
  <c r="R110" i="17"/>
  <c r="P110" i="17"/>
  <c r="BI106" i="17"/>
  <c r="BH106" i="17"/>
  <c r="BG106" i="17"/>
  <c r="BE106" i="17"/>
  <c r="T106" i="17"/>
  <c r="R106" i="17"/>
  <c r="P106" i="17"/>
  <c r="BI104" i="17"/>
  <c r="BH104" i="17"/>
  <c r="BG104" i="17"/>
  <c r="BE104" i="17"/>
  <c r="T104" i="17"/>
  <c r="R104" i="17"/>
  <c r="P104" i="17"/>
  <c r="BI102" i="17"/>
  <c r="BH102" i="17"/>
  <c r="BG102" i="17"/>
  <c r="BE102" i="17"/>
  <c r="T102" i="17"/>
  <c r="R102" i="17"/>
  <c r="P102" i="17"/>
  <c r="BI100" i="17"/>
  <c r="BH100" i="17"/>
  <c r="BG100" i="17"/>
  <c r="BE100" i="17"/>
  <c r="T100" i="17"/>
  <c r="R100" i="17"/>
  <c r="P100" i="17"/>
  <c r="BI98" i="17"/>
  <c r="BH98" i="17"/>
  <c r="BG98" i="17"/>
  <c r="BE98" i="17"/>
  <c r="T98" i="17"/>
  <c r="R98" i="17"/>
  <c r="P98" i="17"/>
  <c r="J92" i="17"/>
  <c r="J91" i="17"/>
  <c r="F91" i="17"/>
  <c r="F89" i="17"/>
  <c r="E87" i="17"/>
  <c r="J55" i="17"/>
  <c r="J54" i="17"/>
  <c r="F54" i="17"/>
  <c r="F52" i="17"/>
  <c r="E50" i="17"/>
  <c r="J18" i="17"/>
  <c r="E18" i="17"/>
  <c r="F92" i="17"/>
  <c r="J17" i="17"/>
  <c r="J12" i="17"/>
  <c r="J89" i="17" s="1"/>
  <c r="E7" i="17"/>
  <c r="E48" i="17"/>
  <c r="J39" i="16"/>
  <c r="J38" i="16"/>
  <c r="AY72" i="1"/>
  <c r="J37" i="16"/>
  <c r="AX72" i="1" s="1"/>
  <c r="BI268" i="16"/>
  <c r="BH268" i="16"/>
  <c r="BG268" i="16"/>
  <c r="BE268" i="16"/>
  <c r="T268" i="16"/>
  <c r="R268" i="16"/>
  <c r="P268" i="16"/>
  <c r="BI267" i="16"/>
  <c r="BH267" i="16"/>
  <c r="BG267" i="16"/>
  <c r="BE267" i="16"/>
  <c r="T267" i="16"/>
  <c r="R267" i="16"/>
  <c r="P267" i="16"/>
  <c r="BI266" i="16"/>
  <c r="BH266" i="16"/>
  <c r="BG266" i="16"/>
  <c r="BE266" i="16"/>
  <c r="T266" i="16"/>
  <c r="R266" i="16"/>
  <c r="P266" i="16"/>
  <c r="BI264" i="16"/>
  <c r="BH264" i="16"/>
  <c r="BG264" i="16"/>
  <c r="BE264" i="16"/>
  <c r="T264" i="16"/>
  <c r="R264" i="16"/>
  <c r="P264" i="16"/>
  <c r="BI263" i="16"/>
  <c r="BH263" i="16"/>
  <c r="BG263" i="16"/>
  <c r="BE263" i="16"/>
  <c r="T263" i="16"/>
  <c r="R263" i="16"/>
  <c r="P263" i="16"/>
  <c r="BI262" i="16"/>
  <c r="BH262" i="16"/>
  <c r="BG262" i="16"/>
  <c r="BE262" i="16"/>
  <c r="T262" i="16"/>
  <c r="R262" i="16"/>
  <c r="P262" i="16"/>
  <c r="BI260" i="16"/>
  <c r="BH260" i="16"/>
  <c r="BG260" i="16"/>
  <c r="BE260" i="16"/>
  <c r="T260" i="16"/>
  <c r="R260" i="16"/>
  <c r="P260" i="16"/>
  <c r="BI259" i="16"/>
  <c r="BH259" i="16"/>
  <c r="BG259" i="16"/>
  <c r="BE259" i="16"/>
  <c r="T259" i="16"/>
  <c r="R259" i="16"/>
  <c r="P259" i="16"/>
  <c r="BI258" i="16"/>
  <c r="BH258" i="16"/>
  <c r="BG258" i="16"/>
  <c r="BE258" i="16"/>
  <c r="T258" i="16"/>
  <c r="R258" i="16"/>
  <c r="P258" i="16"/>
  <c r="BI257" i="16"/>
  <c r="BH257" i="16"/>
  <c r="BG257" i="16"/>
  <c r="BE257" i="16"/>
  <c r="T257" i="16"/>
  <c r="R257" i="16"/>
  <c r="P257" i="16"/>
  <c r="BI256" i="16"/>
  <c r="BH256" i="16"/>
  <c r="BG256" i="16"/>
  <c r="BE256" i="16"/>
  <c r="T256" i="16"/>
  <c r="R256" i="16"/>
  <c r="P256" i="16"/>
  <c r="BI254" i="16"/>
  <c r="BH254" i="16"/>
  <c r="BG254" i="16"/>
  <c r="BE254" i="16"/>
  <c r="T254" i="16"/>
  <c r="R254" i="16"/>
  <c r="P254" i="16"/>
  <c r="BI253" i="16"/>
  <c r="BH253" i="16"/>
  <c r="BG253" i="16"/>
  <c r="BE253" i="16"/>
  <c r="T253" i="16"/>
  <c r="R253" i="16"/>
  <c r="P253" i="16"/>
  <c r="BI252" i="16"/>
  <c r="BH252" i="16"/>
  <c r="BG252" i="16"/>
  <c r="BE252" i="16"/>
  <c r="T252" i="16"/>
  <c r="R252" i="16"/>
  <c r="P252" i="16"/>
  <c r="BI251" i="16"/>
  <c r="BH251" i="16"/>
  <c r="BG251" i="16"/>
  <c r="BE251" i="16"/>
  <c r="T251" i="16"/>
  <c r="R251" i="16"/>
  <c r="P251" i="16"/>
  <c r="BI250" i="16"/>
  <c r="BH250" i="16"/>
  <c r="BG250" i="16"/>
  <c r="BE250" i="16"/>
  <c r="T250" i="16"/>
  <c r="R250" i="16"/>
  <c r="P250" i="16"/>
  <c r="BI249" i="16"/>
  <c r="BH249" i="16"/>
  <c r="BG249" i="16"/>
  <c r="BE249" i="16"/>
  <c r="T249" i="16"/>
  <c r="R249" i="16"/>
  <c r="P249" i="16"/>
  <c r="BI248" i="16"/>
  <c r="BH248" i="16"/>
  <c r="BG248" i="16"/>
  <c r="BE248" i="16"/>
  <c r="T248" i="16"/>
  <c r="R248" i="16"/>
  <c r="P248" i="16"/>
  <c r="BI247" i="16"/>
  <c r="BH247" i="16"/>
  <c r="BG247" i="16"/>
  <c r="BE247" i="16"/>
  <c r="T247" i="16"/>
  <c r="R247" i="16"/>
  <c r="P247" i="16"/>
  <c r="BI246" i="16"/>
  <c r="BH246" i="16"/>
  <c r="BG246" i="16"/>
  <c r="BE246" i="16"/>
  <c r="T246" i="16"/>
  <c r="R246" i="16"/>
  <c r="P246" i="16"/>
  <c r="BI245" i="16"/>
  <c r="BH245" i="16"/>
  <c r="BG245" i="16"/>
  <c r="BE245" i="16"/>
  <c r="T245" i="16"/>
  <c r="R245" i="16"/>
  <c r="P245" i="16"/>
  <c r="BI244" i="16"/>
  <c r="BH244" i="16"/>
  <c r="BG244" i="16"/>
  <c r="BE244" i="16"/>
  <c r="T244" i="16"/>
  <c r="R244" i="16"/>
  <c r="P244" i="16"/>
  <c r="BI243" i="16"/>
  <c r="BH243" i="16"/>
  <c r="BG243" i="16"/>
  <c r="BE243" i="16"/>
  <c r="T243" i="16"/>
  <c r="R243" i="16"/>
  <c r="P243" i="16"/>
  <c r="BI242" i="16"/>
  <c r="BH242" i="16"/>
  <c r="BG242" i="16"/>
  <c r="BE242" i="16"/>
  <c r="T242" i="16"/>
  <c r="R242" i="16"/>
  <c r="P242" i="16"/>
  <c r="BI241" i="16"/>
  <c r="BH241" i="16"/>
  <c r="BG241" i="16"/>
  <c r="BE241" i="16"/>
  <c r="T241" i="16"/>
  <c r="R241" i="16"/>
  <c r="P241" i="16"/>
  <c r="BI240" i="16"/>
  <c r="BH240" i="16"/>
  <c r="BG240" i="16"/>
  <c r="BE240" i="16"/>
  <c r="T240" i="16"/>
  <c r="R240" i="16"/>
  <c r="P240" i="16"/>
  <c r="BI239" i="16"/>
  <c r="BH239" i="16"/>
  <c r="BG239" i="16"/>
  <c r="BE239" i="16"/>
  <c r="T239" i="16"/>
  <c r="R239" i="16"/>
  <c r="P239" i="16"/>
  <c r="BI238" i="16"/>
  <c r="BH238" i="16"/>
  <c r="BG238" i="16"/>
  <c r="BE238" i="16"/>
  <c r="T238" i="16"/>
  <c r="R238" i="16"/>
  <c r="P238" i="16"/>
  <c r="BI237" i="16"/>
  <c r="BH237" i="16"/>
  <c r="BG237" i="16"/>
  <c r="BE237" i="16"/>
  <c r="T237" i="16"/>
  <c r="R237" i="16"/>
  <c r="P237" i="16"/>
  <c r="BI236" i="16"/>
  <c r="BH236" i="16"/>
  <c r="BG236" i="16"/>
  <c r="BE236" i="16"/>
  <c r="T236" i="16"/>
  <c r="R236" i="16"/>
  <c r="P236" i="16"/>
  <c r="BI235" i="16"/>
  <c r="BH235" i="16"/>
  <c r="BG235" i="16"/>
  <c r="BE235" i="16"/>
  <c r="T235" i="16"/>
  <c r="R235" i="16"/>
  <c r="P235" i="16"/>
  <c r="BI234" i="16"/>
  <c r="BH234" i="16"/>
  <c r="BG234" i="16"/>
  <c r="BE234" i="16"/>
  <c r="T234" i="16"/>
  <c r="R234" i="16"/>
  <c r="P234" i="16"/>
  <c r="BI233" i="16"/>
  <c r="BH233" i="16"/>
  <c r="BG233" i="16"/>
  <c r="BE233" i="16"/>
  <c r="T233" i="16"/>
  <c r="R233" i="16"/>
  <c r="P233" i="16"/>
  <c r="BI232" i="16"/>
  <c r="BH232" i="16"/>
  <c r="BG232" i="16"/>
  <c r="BE232" i="16"/>
  <c r="T232" i="16"/>
  <c r="R232" i="16"/>
  <c r="P232" i="16"/>
  <c r="BI231" i="16"/>
  <c r="BH231" i="16"/>
  <c r="BG231" i="16"/>
  <c r="BE231" i="16"/>
  <c r="T231" i="16"/>
  <c r="R231" i="16"/>
  <c r="P231" i="16"/>
  <c r="BI229" i="16"/>
  <c r="BH229" i="16"/>
  <c r="BG229" i="16"/>
  <c r="BE229" i="16"/>
  <c r="T229" i="16"/>
  <c r="R229" i="16"/>
  <c r="P229" i="16"/>
  <c r="BI228" i="16"/>
  <c r="BH228" i="16"/>
  <c r="BG228" i="16"/>
  <c r="BE228" i="16"/>
  <c r="T228" i="16"/>
  <c r="R228" i="16"/>
  <c r="P228" i="16"/>
  <c r="BI226" i="16"/>
  <c r="BH226" i="16"/>
  <c r="BG226" i="16"/>
  <c r="BE226" i="16"/>
  <c r="T226" i="16"/>
  <c r="R226" i="16"/>
  <c r="P226" i="16"/>
  <c r="BI225" i="16"/>
  <c r="BH225" i="16"/>
  <c r="BG225" i="16"/>
  <c r="BE225" i="16"/>
  <c r="T225" i="16"/>
  <c r="R225" i="16"/>
  <c r="P225" i="16"/>
  <c r="BI224" i="16"/>
  <c r="BH224" i="16"/>
  <c r="BG224" i="16"/>
  <c r="BE224" i="16"/>
  <c r="T224" i="16"/>
  <c r="R224" i="16"/>
  <c r="P224" i="16"/>
  <c r="BI223" i="16"/>
  <c r="BH223" i="16"/>
  <c r="BG223" i="16"/>
  <c r="BE223" i="16"/>
  <c r="T223" i="16"/>
  <c r="R223" i="16"/>
  <c r="P223" i="16"/>
  <c r="BI222" i="16"/>
  <c r="BH222" i="16"/>
  <c r="BG222" i="16"/>
  <c r="BE222" i="16"/>
  <c r="T222" i="16"/>
  <c r="R222" i="16"/>
  <c r="P222" i="16"/>
  <c r="BI221" i="16"/>
  <c r="BH221" i="16"/>
  <c r="BG221" i="16"/>
  <c r="BE221" i="16"/>
  <c r="T221" i="16"/>
  <c r="R221" i="16"/>
  <c r="P221" i="16"/>
  <c r="BI220" i="16"/>
  <c r="BH220" i="16"/>
  <c r="BG220" i="16"/>
  <c r="BE220" i="16"/>
  <c r="T220" i="16"/>
  <c r="R220" i="16"/>
  <c r="P220" i="16"/>
  <c r="BI219" i="16"/>
  <c r="BH219" i="16"/>
  <c r="BG219" i="16"/>
  <c r="BE219" i="16"/>
  <c r="T219" i="16"/>
  <c r="R219" i="16"/>
  <c r="P219" i="16"/>
  <c r="BI218" i="16"/>
  <c r="BH218" i="16"/>
  <c r="BG218" i="16"/>
  <c r="BE218" i="16"/>
  <c r="T218" i="16"/>
  <c r="R218" i="16"/>
  <c r="P218" i="16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3" i="16"/>
  <c r="BH213" i="16"/>
  <c r="BG213" i="16"/>
  <c r="BE213" i="16"/>
  <c r="T213" i="16"/>
  <c r="R213" i="16"/>
  <c r="P213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2" i="16"/>
  <c r="BH202" i="16"/>
  <c r="BG202" i="16"/>
  <c r="BE202" i="16"/>
  <c r="T202" i="16"/>
  <c r="R202" i="16"/>
  <c r="P202" i="16"/>
  <c r="BI201" i="16"/>
  <c r="BH201" i="16"/>
  <c r="BG201" i="16"/>
  <c r="BE201" i="16"/>
  <c r="T201" i="16"/>
  <c r="R201" i="16"/>
  <c r="P201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5" i="16"/>
  <c r="BH195" i="16"/>
  <c r="BG195" i="16"/>
  <c r="BE195" i="16"/>
  <c r="T195" i="16"/>
  <c r="R195" i="16"/>
  <c r="P195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90" i="16"/>
  <c r="BH190" i="16"/>
  <c r="BG190" i="16"/>
  <c r="BE190" i="16"/>
  <c r="T190" i="16"/>
  <c r="R190" i="16"/>
  <c r="P190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7" i="16"/>
  <c r="BH167" i="16"/>
  <c r="BG167" i="16"/>
  <c r="BE167" i="16"/>
  <c r="T167" i="16"/>
  <c r="R167" i="16"/>
  <c r="P167" i="16"/>
  <c r="BI165" i="16"/>
  <c r="BH165" i="16"/>
  <c r="BG165" i="16"/>
  <c r="BE165" i="16"/>
  <c r="T165" i="16"/>
  <c r="R165" i="16"/>
  <c r="P165" i="16"/>
  <c r="BI163" i="16"/>
  <c r="BH163" i="16"/>
  <c r="BG163" i="16"/>
  <c r="BE163" i="16"/>
  <c r="T163" i="16"/>
  <c r="R163" i="16"/>
  <c r="P163" i="16"/>
  <c r="BI161" i="16"/>
  <c r="BH161" i="16"/>
  <c r="BG161" i="16"/>
  <c r="BE161" i="16"/>
  <c r="T161" i="16"/>
  <c r="R161" i="16"/>
  <c r="P161" i="16"/>
  <c r="BI159" i="16"/>
  <c r="BH159" i="16"/>
  <c r="BG159" i="16"/>
  <c r="BE159" i="16"/>
  <c r="T159" i="16"/>
  <c r="R159" i="16"/>
  <c r="P159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2" i="16"/>
  <c r="BH152" i="16"/>
  <c r="BG152" i="16"/>
  <c r="BE152" i="16"/>
  <c r="T152" i="16"/>
  <c r="R152" i="16"/>
  <c r="P152" i="16"/>
  <c r="BI150" i="16"/>
  <c r="BH150" i="16"/>
  <c r="BG150" i="16"/>
  <c r="BE150" i="16"/>
  <c r="T150" i="16"/>
  <c r="R150" i="16"/>
  <c r="P150" i="16"/>
  <c r="BI148" i="16"/>
  <c r="BH148" i="16"/>
  <c r="BG148" i="16"/>
  <c r="BE148" i="16"/>
  <c r="T148" i="16"/>
  <c r="R148" i="16"/>
  <c r="P148" i="16"/>
  <c r="BI146" i="16"/>
  <c r="BH146" i="16"/>
  <c r="BG146" i="16"/>
  <c r="BE146" i="16"/>
  <c r="T146" i="16"/>
  <c r="R146" i="16"/>
  <c r="P146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0" i="16"/>
  <c r="BH140" i="16"/>
  <c r="BG140" i="16"/>
  <c r="BE140" i="16"/>
  <c r="T140" i="16"/>
  <c r="R140" i="16"/>
  <c r="P140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BI122" i="16"/>
  <c r="BH122" i="16"/>
  <c r="BG122" i="16"/>
  <c r="BE122" i="16"/>
  <c r="T122" i="16"/>
  <c r="R122" i="16"/>
  <c r="P122" i="16"/>
  <c r="BI121" i="16"/>
  <c r="BH121" i="16"/>
  <c r="BG121" i="16"/>
  <c r="BE121" i="16"/>
  <c r="T121" i="16"/>
  <c r="R121" i="16"/>
  <c r="P121" i="16"/>
  <c r="BI120" i="16"/>
  <c r="BH120" i="16"/>
  <c r="BG120" i="16"/>
  <c r="BE120" i="16"/>
  <c r="T120" i="16"/>
  <c r="R120" i="16"/>
  <c r="P120" i="16"/>
  <c r="BI119" i="16"/>
  <c r="BH119" i="16"/>
  <c r="BG119" i="16"/>
  <c r="BE119" i="16"/>
  <c r="T119" i="16"/>
  <c r="R119" i="16"/>
  <c r="P119" i="16"/>
  <c r="BI117" i="16"/>
  <c r="BH117" i="16"/>
  <c r="BG117" i="16"/>
  <c r="BE117" i="16"/>
  <c r="T117" i="16"/>
  <c r="R117" i="16"/>
  <c r="P117" i="16"/>
  <c r="BI114" i="16"/>
  <c r="BH114" i="16"/>
  <c r="BG114" i="16"/>
  <c r="BE114" i="16"/>
  <c r="T114" i="16"/>
  <c r="R114" i="16"/>
  <c r="P114" i="16"/>
  <c r="BI113" i="16"/>
  <c r="BH113" i="16"/>
  <c r="BG113" i="16"/>
  <c r="BE113" i="16"/>
  <c r="T113" i="16"/>
  <c r="R113" i="16"/>
  <c r="P113" i="16"/>
  <c r="BI111" i="16"/>
  <c r="BH111" i="16"/>
  <c r="BG111" i="16"/>
  <c r="BE111" i="16"/>
  <c r="T111" i="16"/>
  <c r="T110" i="16"/>
  <c r="R111" i="16"/>
  <c r="R110" i="16" s="1"/>
  <c r="P111" i="16"/>
  <c r="P110" i="16"/>
  <c r="BI109" i="16"/>
  <c r="BH109" i="16"/>
  <c r="BG109" i="16"/>
  <c r="BE109" i="16"/>
  <c r="T109" i="16"/>
  <c r="R109" i="16"/>
  <c r="P109" i="16"/>
  <c r="BI108" i="16"/>
  <c r="BH108" i="16"/>
  <c r="BG108" i="16"/>
  <c r="BE108" i="16"/>
  <c r="T108" i="16"/>
  <c r="R108" i="16"/>
  <c r="P108" i="16"/>
  <c r="BI107" i="16"/>
  <c r="BH107" i="16"/>
  <c r="BG107" i="16"/>
  <c r="BE107" i="16"/>
  <c r="T107" i="16"/>
  <c r="R107" i="16"/>
  <c r="P107" i="16"/>
  <c r="BI106" i="16"/>
  <c r="BH106" i="16"/>
  <c r="BG106" i="16"/>
  <c r="BE106" i="16"/>
  <c r="T106" i="16"/>
  <c r="R106" i="16"/>
  <c r="P106" i="16"/>
  <c r="BI105" i="16"/>
  <c r="BH105" i="16"/>
  <c r="BG105" i="16"/>
  <c r="BE105" i="16"/>
  <c r="T105" i="16"/>
  <c r="R105" i="16"/>
  <c r="P105" i="16"/>
  <c r="BI104" i="16"/>
  <c r="BH104" i="16"/>
  <c r="BG104" i="16"/>
  <c r="BE104" i="16"/>
  <c r="T104" i="16"/>
  <c r="R104" i="16"/>
  <c r="P104" i="16"/>
  <c r="BI103" i="16"/>
  <c r="BH103" i="16"/>
  <c r="BG103" i="16"/>
  <c r="BE103" i="16"/>
  <c r="T103" i="16"/>
  <c r="R103" i="16"/>
  <c r="P103" i="16"/>
  <c r="BI102" i="16"/>
  <c r="BH102" i="16"/>
  <c r="BG102" i="16"/>
  <c r="BE102" i="16"/>
  <c r="T102" i="16"/>
  <c r="R102" i="16"/>
  <c r="P102" i="16"/>
  <c r="BI101" i="16"/>
  <c r="BH101" i="16"/>
  <c r="BG101" i="16"/>
  <c r="BE101" i="16"/>
  <c r="T101" i="16"/>
  <c r="R101" i="16"/>
  <c r="P101" i="16"/>
  <c r="BI100" i="16"/>
  <c r="BH100" i="16"/>
  <c r="BG100" i="16"/>
  <c r="BE100" i="16"/>
  <c r="T100" i="16"/>
  <c r="R100" i="16"/>
  <c r="P100" i="16"/>
  <c r="J94" i="16"/>
  <c r="J93" i="16"/>
  <c r="F93" i="16"/>
  <c r="F91" i="16"/>
  <c r="E89" i="16"/>
  <c r="J59" i="16"/>
  <c r="J58" i="16"/>
  <c r="F58" i="16"/>
  <c r="F56" i="16"/>
  <c r="E54" i="16"/>
  <c r="J20" i="16"/>
  <c r="E20" i="16"/>
  <c r="F59" i="16"/>
  <c r="J19" i="16"/>
  <c r="J14" i="16"/>
  <c r="J56" i="16" s="1"/>
  <c r="E7" i="16"/>
  <c r="E85" i="16"/>
  <c r="J41" i="15"/>
  <c r="J40" i="15"/>
  <c r="AY71" i="1"/>
  <c r="J39" i="15"/>
  <c r="AX71" i="1" s="1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0" i="15"/>
  <c r="BH120" i="15"/>
  <c r="BG120" i="15"/>
  <c r="BE120" i="15"/>
  <c r="T120" i="15"/>
  <c r="R120" i="15"/>
  <c r="P120" i="15"/>
  <c r="BI119" i="15"/>
  <c r="BH119" i="15"/>
  <c r="BG119" i="15"/>
  <c r="BE119" i="15"/>
  <c r="T119" i="15"/>
  <c r="R119" i="15"/>
  <c r="P119" i="15"/>
  <c r="BI118" i="15"/>
  <c r="BH118" i="15"/>
  <c r="BG118" i="15"/>
  <c r="BE118" i="15"/>
  <c r="T118" i="15"/>
  <c r="R118" i="15"/>
  <c r="P118" i="15"/>
  <c r="BI116" i="15"/>
  <c r="BH116" i="15"/>
  <c r="BG116" i="15"/>
  <c r="BE116" i="15"/>
  <c r="T116" i="15"/>
  <c r="R116" i="15"/>
  <c r="P116" i="15"/>
  <c r="BI115" i="15"/>
  <c r="BH115" i="15"/>
  <c r="BG115" i="15"/>
  <c r="BE115" i="15"/>
  <c r="T115" i="15"/>
  <c r="R115" i="15"/>
  <c r="P115" i="15"/>
  <c r="BI114" i="15"/>
  <c r="BH114" i="15"/>
  <c r="BG114" i="15"/>
  <c r="BE114" i="15"/>
  <c r="T114" i="15"/>
  <c r="R114" i="15"/>
  <c r="P114" i="15"/>
  <c r="BI113" i="15"/>
  <c r="BH113" i="15"/>
  <c r="BG113" i="15"/>
  <c r="BE113" i="15"/>
  <c r="T113" i="15"/>
  <c r="R113" i="15"/>
  <c r="P113" i="15"/>
  <c r="BI112" i="15"/>
  <c r="BH112" i="15"/>
  <c r="BG112" i="15"/>
  <c r="BE112" i="15"/>
  <c r="T112" i="15"/>
  <c r="R112" i="15"/>
  <c r="P112" i="15"/>
  <c r="BI111" i="15"/>
  <c r="BH111" i="15"/>
  <c r="BG111" i="15"/>
  <c r="BE111" i="15"/>
  <c r="T111" i="15"/>
  <c r="R111" i="15"/>
  <c r="P111" i="15"/>
  <c r="BI110" i="15"/>
  <c r="BH110" i="15"/>
  <c r="BG110" i="15"/>
  <c r="BE110" i="15"/>
  <c r="T110" i="15"/>
  <c r="R110" i="15"/>
  <c r="P110" i="15"/>
  <c r="BI109" i="15"/>
  <c r="BH109" i="15"/>
  <c r="BG109" i="15"/>
  <c r="BE109" i="15"/>
  <c r="T109" i="15"/>
  <c r="R109" i="15"/>
  <c r="P109" i="15"/>
  <c r="BI108" i="15"/>
  <c r="BH108" i="15"/>
  <c r="BG108" i="15"/>
  <c r="BE108" i="15"/>
  <c r="T108" i="15"/>
  <c r="R108" i="15"/>
  <c r="P108" i="15"/>
  <c r="BI107" i="15"/>
  <c r="BH107" i="15"/>
  <c r="BG107" i="15"/>
  <c r="BE107" i="15"/>
  <c r="T107" i="15"/>
  <c r="R107" i="15"/>
  <c r="P107" i="15"/>
  <c r="BI106" i="15"/>
  <c r="BH106" i="15"/>
  <c r="BG106" i="15"/>
  <c r="BE106" i="15"/>
  <c r="T106" i="15"/>
  <c r="R106" i="15"/>
  <c r="P106" i="15"/>
  <c r="BI105" i="15"/>
  <c r="BH105" i="15"/>
  <c r="BG105" i="15"/>
  <c r="BE105" i="15"/>
  <c r="T105" i="15"/>
  <c r="R105" i="15"/>
  <c r="P105" i="15"/>
  <c r="BI104" i="15"/>
  <c r="BH104" i="15"/>
  <c r="BG104" i="15"/>
  <c r="BE104" i="15"/>
  <c r="T104" i="15"/>
  <c r="R104" i="15"/>
  <c r="P104" i="15"/>
  <c r="BI103" i="15"/>
  <c r="BH103" i="15"/>
  <c r="BG103" i="15"/>
  <c r="BE103" i="15"/>
  <c r="T103" i="15"/>
  <c r="R103" i="15"/>
  <c r="P103" i="15"/>
  <c r="BI102" i="15"/>
  <c r="BH102" i="15"/>
  <c r="BG102" i="15"/>
  <c r="BE102" i="15"/>
  <c r="T102" i="15"/>
  <c r="R102" i="15"/>
  <c r="P102" i="15"/>
  <c r="J96" i="15"/>
  <c r="J95" i="15"/>
  <c r="F95" i="15"/>
  <c r="F93" i="15"/>
  <c r="E91" i="15"/>
  <c r="J63" i="15"/>
  <c r="J62" i="15"/>
  <c r="F62" i="15"/>
  <c r="F60" i="15"/>
  <c r="E58" i="15"/>
  <c r="J22" i="15"/>
  <c r="E22" i="15"/>
  <c r="F63" i="15" s="1"/>
  <c r="J21" i="15"/>
  <c r="J16" i="15"/>
  <c r="J60" i="15"/>
  <c r="E7" i="15"/>
  <c r="E52" i="15" s="1"/>
  <c r="J167" i="14"/>
  <c r="J72" i="14" s="1"/>
  <c r="T166" i="14"/>
  <c r="R166" i="14"/>
  <c r="P166" i="14"/>
  <c r="BK166" i="14"/>
  <c r="J166" i="14"/>
  <c r="J71" i="14" s="1"/>
  <c r="J41" i="14"/>
  <c r="J40" i="14"/>
  <c r="AY69" i="1"/>
  <c r="J39" i="14"/>
  <c r="AX69" i="1" s="1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0" i="14"/>
  <c r="BH120" i="14"/>
  <c r="BG120" i="14"/>
  <c r="BE120" i="14"/>
  <c r="T120" i="14"/>
  <c r="R120" i="14"/>
  <c r="P120" i="14"/>
  <c r="BI119" i="14"/>
  <c r="BH119" i="14"/>
  <c r="BG119" i="14"/>
  <c r="BE119" i="14"/>
  <c r="T119" i="14"/>
  <c r="R119" i="14"/>
  <c r="P119" i="14"/>
  <c r="BI118" i="14"/>
  <c r="BH118" i="14"/>
  <c r="BG118" i="14"/>
  <c r="BE118" i="14"/>
  <c r="T118" i="14"/>
  <c r="R118" i="14"/>
  <c r="P118" i="14"/>
  <c r="BI117" i="14"/>
  <c r="BH117" i="14"/>
  <c r="BG117" i="14"/>
  <c r="BE117" i="14"/>
  <c r="T117" i="14"/>
  <c r="R117" i="14"/>
  <c r="P117" i="14"/>
  <c r="BI116" i="14"/>
  <c r="BH116" i="14"/>
  <c r="BG116" i="14"/>
  <c r="BE116" i="14"/>
  <c r="T116" i="14"/>
  <c r="R116" i="14"/>
  <c r="P116" i="14"/>
  <c r="BI115" i="14"/>
  <c r="BH115" i="14"/>
  <c r="BG115" i="14"/>
  <c r="BE115" i="14"/>
  <c r="T115" i="14"/>
  <c r="R115" i="14"/>
  <c r="P115" i="14"/>
  <c r="BI114" i="14"/>
  <c r="BH114" i="14"/>
  <c r="BG114" i="14"/>
  <c r="BE114" i="14"/>
  <c r="T114" i="14"/>
  <c r="R114" i="14"/>
  <c r="P114" i="14"/>
  <c r="BI113" i="14"/>
  <c r="BH113" i="14"/>
  <c r="BG113" i="14"/>
  <c r="BE113" i="14"/>
  <c r="T113" i="14"/>
  <c r="R113" i="14"/>
  <c r="P113" i="14"/>
  <c r="BI112" i="14"/>
  <c r="BH112" i="14"/>
  <c r="BG112" i="14"/>
  <c r="BE112" i="14"/>
  <c r="T112" i="14"/>
  <c r="R112" i="14"/>
  <c r="P112" i="14"/>
  <c r="BI111" i="14"/>
  <c r="BH111" i="14"/>
  <c r="BG111" i="14"/>
  <c r="BE111" i="14"/>
  <c r="T111" i="14"/>
  <c r="R111" i="14"/>
  <c r="P111" i="14"/>
  <c r="BI110" i="14"/>
  <c r="BH110" i="14"/>
  <c r="BG110" i="14"/>
  <c r="BE110" i="14"/>
  <c r="T110" i="14"/>
  <c r="R110" i="14"/>
  <c r="P110" i="14"/>
  <c r="BI109" i="14"/>
  <c r="BH109" i="14"/>
  <c r="BG109" i="14"/>
  <c r="BE109" i="14"/>
  <c r="T109" i="14"/>
  <c r="R109" i="14"/>
  <c r="P109" i="14"/>
  <c r="BI107" i="14"/>
  <c r="BH107" i="14"/>
  <c r="BG107" i="14"/>
  <c r="BE107" i="14"/>
  <c r="T107" i="14"/>
  <c r="R107" i="14"/>
  <c r="P107" i="14"/>
  <c r="BI106" i="14"/>
  <c r="BH106" i="14"/>
  <c r="BG106" i="14"/>
  <c r="BE106" i="14"/>
  <c r="T106" i="14"/>
  <c r="R106" i="14"/>
  <c r="P106" i="14"/>
  <c r="BI105" i="14"/>
  <c r="BH105" i="14"/>
  <c r="BG105" i="14"/>
  <c r="BE105" i="14"/>
  <c r="T105" i="14"/>
  <c r="R105" i="14"/>
  <c r="P105" i="14"/>
  <c r="BI104" i="14"/>
  <c r="BH104" i="14"/>
  <c r="BG104" i="14"/>
  <c r="BE104" i="14"/>
  <c r="T104" i="14"/>
  <c r="R104" i="14"/>
  <c r="P104" i="14"/>
  <c r="BI103" i="14"/>
  <c r="BH103" i="14"/>
  <c r="BG103" i="14"/>
  <c r="BE103" i="14"/>
  <c r="T103" i="14"/>
  <c r="R103" i="14"/>
  <c r="P103" i="14"/>
  <c r="BI102" i="14"/>
  <c r="BH102" i="14"/>
  <c r="BG102" i="14"/>
  <c r="BE102" i="14"/>
  <c r="T102" i="14"/>
  <c r="R102" i="14"/>
  <c r="P102" i="14"/>
  <c r="BI101" i="14"/>
  <c r="BH101" i="14"/>
  <c r="BG101" i="14"/>
  <c r="BE101" i="14"/>
  <c r="T101" i="14"/>
  <c r="R101" i="14"/>
  <c r="P101" i="14"/>
  <c r="BI100" i="14"/>
  <c r="BH100" i="14"/>
  <c r="BG100" i="14"/>
  <c r="BE100" i="14"/>
  <c r="T100" i="14"/>
  <c r="R100" i="14"/>
  <c r="P100" i="14"/>
  <c r="J94" i="14"/>
  <c r="J93" i="14"/>
  <c r="F93" i="14"/>
  <c r="F91" i="14"/>
  <c r="E89" i="14"/>
  <c r="J63" i="14"/>
  <c r="J62" i="14"/>
  <c r="F62" i="14"/>
  <c r="F60" i="14"/>
  <c r="E58" i="14"/>
  <c r="J22" i="14"/>
  <c r="E22" i="14"/>
  <c r="F94" i="14" s="1"/>
  <c r="J21" i="14"/>
  <c r="J16" i="14"/>
  <c r="J91" i="14" s="1"/>
  <c r="E7" i="14"/>
  <c r="E83" i="14"/>
  <c r="J41" i="13"/>
  <c r="J40" i="13"/>
  <c r="AY68" i="1" s="1"/>
  <c r="J39" i="13"/>
  <c r="AX68" i="1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BI122" i="13"/>
  <c r="BH122" i="13"/>
  <c r="BG122" i="13"/>
  <c r="BE122" i="13"/>
  <c r="T122" i="13"/>
  <c r="R122" i="13"/>
  <c r="P122" i="13"/>
  <c r="BI121" i="13"/>
  <c r="BH121" i="13"/>
  <c r="BG121" i="13"/>
  <c r="BE121" i="13"/>
  <c r="T121" i="13"/>
  <c r="R121" i="13"/>
  <c r="P121" i="13"/>
  <c r="BI120" i="13"/>
  <c r="BH120" i="13"/>
  <c r="BG120" i="13"/>
  <c r="BE120" i="13"/>
  <c r="T120" i="13"/>
  <c r="R120" i="13"/>
  <c r="P120" i="13"/>
  <c r="BI119" i="13"/>
  <c r="BH119" i="13"/>
  <c r="BG119" i="13"/>
  <c r="BE119" i="13"/>
  <c r="T119" i="13"/>
  <c r="R119" i="13"/>
  <c r="P119" i="13"/>
  <c r="BI118" i="13"/>
  <c r="BH118" i="13"/>
  <c r="BG118" i="13"/>
  <c r="BE118" i="13"/>
  <c r="T118" i="13"/>
  <c r="R118" i="13"/>
  <c r="P118" i="13"/>
  <c r="BI117" i="13"/>
  <c r="BH117" i="13"/>
  <c r="BG117" i="13"/>
  <c r="BE117" i="13"/>
  <c r="T117" i="13"/>
  <c r="R117" i="13"/>
  <c r="P117" i="13"/>
  <c r="BI116" i="13"/>
  <c r="BH116" i="13"/>
  <c r="BG116" i="13"/>
  <c r="BE116" i="13"/>
  <c r="T116" i="13"/>
  <c r="R116" i="13"/>
  <c r="P116" i="13"/>
  <c r="BI115" i="13"/>
  <c r="BH115" i="13"/>
  <c r="BG115" i="13"/>
  <c r="BE115" i="13"/>
  <c r="T115" i="13"/>
  <c r="R115" i="13"/>
  <c r="P115" i="13"/>
  <c r="BI114" i="13"/>
  <c r="BH114" i="13"/>
  <c r="BG114" i="13"/>
  <c r="BE114" i="13"/>
  <c r="T114" i="13"/>
  <c r="R114" i="13"/>
  <c r="P114" i="13"/>
  <c r="BI113" i="13"/>
  <c r="BH113" i="13"/>
  <c r="BG113" i="13"/>
  <c r="BE113" i="13"/>
  <c r="T113" i="13"/>
  <c r="R113" i="13"/>
  <c r="P113" i="13"/>
  <c r="BI112" i="13"/>
  <c r="BH112" i="13"/>
  <c r="BG112" i="13"/>
  <c r="BE112" i="13"/>
  <c r="T112" i="13"/>
  <c r="R112" i="13"/>
  <c r="P112" i="13"/>
  <c r="BI111" i="13"/>
  <c r="BH111" i="13"/>
  <c r="BG111" i="13"/>
  <c r="BE111" i="13"/>
  <c r="T111" i="13"/>
  <c r="R111" i="13"/>
  <c r="P111" i="13"/>
  <c r="BI110" i="13"/>
  <c r="BH110" i="13"/>
  <c r="BG110" i="13"/>
  <c r="BE110" i="13"/>
  <c r="T110" i="13"/>
  <c r="R110" i="13"/>
  <c r="P110" i="13"/>
  <c r="BI109" i="13"/>
  <c r="BH109" i="13"/>
  <c r="BG109" i="13"/>
  <c r="BE109" i="13"/>
  <c r="T109" i="13"/>
  <c r="R109" i="13"/>
  <c r="P109" i="13"/>
  <c r="BI106" i="13"/>
  <c r="BH106" i="13"/>
  <c r="BG106" i="13"/>
  <c r="BE106" i="13"/>
  <c r="T106" i="13"/>
  <c r="R106" i="13"/>
  <c r="P106" i="13"/>
  <c r="BI105" i="13"/>
  <c r="BH105" i="13"/>
  <c r="BG105" i="13"/>
  <c r="BE105" i="13"/>
  <c r="T105" i="13"/>
  <c r="R105" i="13"/>
  <c r="P105" i="13"/>
  <c r="BI104" i="13"/>
  <c r="BH104" i="13"/>
  <c r="BG104" i="13"/>
  <c r="BE104" i="13"/>
  <c r="T104" i="13"/>
  <c r="R104" i="13"/>
  <c r="P104" i="13"/>
  <c r="BI103" i="13"/>
  <c r="BH103" i="13"/>
  <c r="BG103" i="13"/>
  <c r="BE103" i="13"/>
  <c r="T103" i="13"/>
  <c r="R103" i="13"/>
  <c r="P103" i="13"/>
  <c r="BI102" i="13"/>
  <c r="BH102" i="13"/>
  <c r="BG102" i="13"/>
  <c r="BE102" i="13"/>
  <c r="T102" i="13"/>
  <c r="R102" i="13"/>
  <c r="P102" i="13"/>
  <c r="BI101" i="13"/>
  <c r="BH101" i="13"/>
  <c r="BG101" i="13"/>
  <c r="BE101" i="13"/>
  <c r="T101" i="13"/>
  <c r="R101" i="13"/>
  <c r="P101" i="13"/>
  <c r="BI100" i="13"/>
  <c r="BH100" i="13"/>
  <c r="BG100" i="13"/>
  <c r="BE100" i="13"/>
  <c r="T100" i="13"/>
  <c r="R100" i="13"/>
  <c r="P100" i="13"/>
  <c r="BI99" i="13"/>
  <c r="BH99" i="13"/>
  <c r="BG99" i="13"/>
  <c r="BE99" i="13"/>
  <c r="T99" i="13"/>
  <c r="R99" i="13"/>
  <c r="P99" i="13"/>
  <c r="BI98" i="13"/>
  <c r="BH98" i="13"/>
  <c r="BG98" i="13"/>
  <c r="BE98" i="13"/>
  <c r="T98" i="13"/>
  <c r="R98" i="13"/>
  <c r="P98" i="13"/>
  <c r="BI97" i="13"/>
  <c r="BH97" i="13"/>
  <c r="BG97" i="13"/>
  <c r="BE97" i="13"/>
  <c r="T97" i="13"/>
  <c r="R97" i="13"/>
  <c r="P97" i="13"/>
  <c r="BI96" i="13"/>
  <c r="BH96" i="13"/>
  <c r="BG96" i="13"/>
  <c r="BE96" i="13"/>
  <c r="T96" i="13"/>
  <c r="R96" i="13"/>
  <c r="P96" i="13"/>
  <c r="BI95" i="13"/>
  <c r="BH95" i="13"/>
  <c r="BG95" i="13"/>
  <c r="BE95" i="13"/>
  <c r="T95" i="13"/>
  <c r="R95" i="13"/>
  <c r="P95" i="13"/>
  <c r="BI94" i="13"/>
  <c r="BH94" i="13"/>
  <c r="BG94" i="13"/>
  <c r="BE94" i="13"/>
  <c r="T94" i="13"/>
  <c r="R94" i="13"/>
  <c r="P94" i="13"/>
  <c r="J90" i="13"/>
  <c r="J89" i="13"/>
  <c r="F89" i="13"/>
  <c r="F87" i="13"/>
  <c r="E85" i="13"/>
  <c r="J63" i="13"/>
  <c r="J62" i="13"/>
  <c r="F62" i="13"/>
  <c r="F60" i="13"/>
  <c r="E58" i="13"/>
  <c r="J22" i="13"/>
  <c r="E22" i="13"/>
  <c r="F63" i="13"/>
  <c r="J21" i="13"/>
  <c r="J16" i="13"/>
  <c r="J60" i="13"/>
  <c r="E7" i="13"/>
  <c r="E79" i="13" s="1"/>
  <c r="J41" i="12"/>
  <c r="J40" i="12"/>
  <c r="AY67" i="1"/>
  <c r="J39" i="12"/>
  <c r="AX67" i="1" s="1"/>
  <c r="BI117" i="12"/>
  <c r="BH117" i="12"/>
  <c r="BG117" i="12"/>
  <c r="BE117" i="12"/>
  <c r="T117" i="12"/>
  <c r="R117" i="12"/>
  <c r="P117" i="12"/>
  <c r="BI116" i="12"/>
  <c r="BH116" i="12"/>
  <c r="BG116" i="12"/>
  <c r="BE116" i="12"/>
  <c r="T116" i="12"/>
  <c r="R116" i="12"/>
  <c r="P116" i="12"/>
  <c r="BI115" i="12"/>
  <c r="BH115" i="12"/>
  <c r="BG115" i="12"/>
  <c r="BE115" i="12"/>
  <c r="T115" i="12"/>
  <c r="R115" i="12"/>
  <c r="P115" i="12"/>
  <c r="BI114" i="12"/>
  <c r="BH114" i="12"/>
  <c r="BG114" i="12"/>
  <c r="BE114" i="12"/>
  <c r="T114" i="12"/>
  <c r="R114" i="12"/>
  <c r="P114" i="12"/>
  <c r="BI113" i="12"/>
  <c r="BH113" i="12"/>
  <c r="BG113" i="12"/>
  <c r="BE113" i="12"/>
  <c r="T113" i="12"/>
  <c r="R113" i="12"/>
  <c r="P113" i="12"/>
  <c r="BI112" i="12"/>
  <c r="BH112" i="12"/>
  <c r="BG112" i="12"/>
  <c r="BE112" i="12"/>
  <c r="T112" i="12"/>
  <c r="R112" i="12"/>
  <c r="P112" i="12"/>
  <c r="BI111" i="12"/>
  <c r="BH111" i="12"/>
  <c r="BG111" i="12"/>
  <c r="BE111" i="12"/>
  <c r="T111" i="12"/>
  <c r="R111" i="12"/>
  <c r="P111" i="12"/>
  <c r="BI110" i="12"/>
  <c r="BH110" i="12"/>
  <c r="BG110" i="12"/>
  <c r="BE110" i="12"/>
  <c r="T110" i="12"/>
  <c r="R110" i="12"/>
  <c r="P110" i="12"/>
  <c r="BI109" i="12"/>
  <c r="BH109" i="12"/>
  <c r="BG109" i="12"/>
  <c r="BE109" i="12"/>
  <c r="T109" i="12"/>
  <c r="R109" i="12"/>
  <c r="P109" i="12"/>
  <c r="BI108" i="12"/>
  <c r="BH108" i="12"/>
  <c r="BG108" i="12"/>
  <c r="BE108" i="12"/>
  <c r="T108" i="12"/>
  <c r="R108" i="12"/>
  <c r="P108" i="12"/>
  <c r="BI107" i="12"/>
  <c r="BH107" i="12"/>
  <c r="BG107" i="12"/>
  <c r="BE107" i="12"/>
  <c r="T107" i="12"/>
  <c r="R107" i="12"/>
  <c r="P107" i="12"/>
  <c r="BI106" i="12"/>
  <c r="BH106" i="12"/>
  <c r="BG106" i="12"/>
  <c r="BE106" i="12"/>
  <c r="T106" i="12"/>
  <c r="R106" i="12"/>
  <c r="P106" i="12"/>
  <c r="BI105" i="12"/>
  <c r="BH105" i="12"/>
  <c r="BG105" i="12"/>
  <c r="BE105" i="12"/>
  <c r="T105" i="12"/>
  <c r="R105" i="12"/>
  <c r="P105" i="12"/>
  <c r="BI102" i="12"/>
  <c r="BH102" i="12"/>
  <c r="BG102" i="12"/>
  <c r="BE102" i="12"/>
  <c r="T102" i="12"/>
  <c r="R102" i="12"/>
  <c r="P102" i="12"/>
  <c r="BI101" i="12"/>
  <c r="BH101" i="12"/>
  <c r="BG101" i="12"/>
  <c r="BE101" i="12"/>
  <c r="T101" i="12"/>
  <c r="R101" i="12"/>
  <c r="P101" i="12"/>
  <c r="BI100" i="12"/>
  <c r="BH100" i="12"/>
  <c r="BG100" i="12"/>
  <c r="BE100" i="12"/>
  <c r="T100" i="12"/>
  <c r="R100" i="12"/>
  <c r="P100" i="12"/>
  <c r="BI99" i="12"/>
  <c r="BH99" i="12"/>
  <c r="BG99" i="12"/>
  <c r="BE99" i="12"/>
  <c r="T99" i="12"/>
  <c r="R99" i="12"/>
  <c r="P99" i="12"/>
  <c r="BI98" i="12"/>
  <c r="BH98" i="12"/>
  <c r="BG98" i="12"/>
  <c r="BE98" i="12"/>
  <c r="T98" i="12"/>
  <c r="R98" i="12"/>
  <c r="P98" i="12"/>
  <c r="BI97" i="12"/>
  <c r="BH97" i="12"/>
  <c r="BG97" i="12"/>
  <c r="BE97" i="12"/>
  <c r="T97" i="12"/>
  <c r="R97" i="12"/>
  <c r="P97" i="12"/>
  <c r="BI96" i="12"/>
  <c r="BH96" i="12"/>
  <c r="BG96" i="12"/>
  <c r="BE96" i="12"/>
  <c r="T96" i="12"/>
  <c r="R96" i="12"/>
  <c r="P96" i="12"/>
  <c r="BI95" i="12"/>
  <c r="BH95" i="12"/>
  <c r="BG95" i="12"/>
  <c r="BE95" i="12"/>
  <c r="T95" i="12"/>
  <c r="R95" i="12"/>
  <c r="P95" i="12"/>
  <c r="BI94" i="12"/>
  <c r="BH94" i="12"/>
  <c r="BG94" i="12"/>
  <c r="BE94" i="12"/>
  <c r="T94" i="12"/>
  <c r="R94" i="12"/>
  <c r="P94" i="12"/>
  <c r="J90" i="12"/>
  <c r="J89" i="12"/>
  <c r="F89" i="12"/>
  <c r="F87" i="12"/>
  <c r="E85" i="12"/>
  <c r="J63" i="12"/>
  <c r="J62" i="12"/>
  <c r="F62" i="12"/>
  <c r="F60" i="12"/>
  <c r="E58" i="12"/>
  <c r="J22" i="12"/>
  <c r="E22" i="12"/>
  <c r="F63" i="12" s="1"/>
  <c r="J21" i="12"/>
  <c r="J16" i="12"/>
  <c r="J87" i="12"/>
  <c r="E7" i="12"/>
  <c r="E79" i="12" s="1"/>
  <c r="J41" i="11"/>
  <c r="J40" i="11"/>
  <c r="AY66" i="1" s="1"/>
  <c r="J39" i="11"/>
  <c r="AX66" i="1"/>
  <c r="BI119" i="11"/>
  <c r="BH119" i="11"/>
  <c r="BG119" i="11"/>
  <c r="BE119" i="11"/>
  <c r="T119" i="11"/>
  <c r="R119" i="11"/>
  <c r="P119" i="11"/>
  <c r="BI118" i="11"/>
  <c r="BH118" i="11"/>
  <c r="BG118" i="11"/>
  <c r="BE118" i="11"/>
  <c r="T118" i="11"/>
  <c r="R118" i="11"/>
  <c r="P118" i="11"/>
  <c r="BI117" i="11"/>
  <c r="BH117" i="11"/>
  <c r="BG117" i="11"/>
  <c r="BE117" i="11"/>
  <c r="T117" i="11"/>
  <c r="R117" i="11"/>
  <c r="P117" i="11"/>
  <c r="BI116" i="11"/>
  <c r="BH116" i="11"/>
  <c r="BG116" i="11"/>
  <c r="BE116" i="11"/>
  <c r="T116" i="11"/>
  <c r="R116" i="11"/>
  <c r="P116" i="11"/>
  <c r="BI115" i="11"/>
  <c r="BH115" i="11"/>
  <c r="BG115" i="11"/>
  <c r="BE115" i="11"/>
  <c r="T115" i="11"/>
  <c r="R115" i="11"/>
  <c r="P115" i="11"/>
  <c r="BI114" i="11"/>
  <c r="BH114" i="11"/>
  <c r="BG114" i="11"/>
  <c r="BE114" i="11"/>
  <c r="T114" i="11"/>
  <c r="R114" i="11"/>
  <c r="P114" i="11"/>
  <c r="BI113" i="11"/>
  <c r="BH113" i="11"/>
  <c r="BG113" i="11"/>
  <c r="BE113" i="11"/>
  <c r="T113" i="11"/>
  <c r="R113" i="11"/>
  <c r="P113" i="11"/>
  <c r="BI112" i="11"/>
  <c r="BH112" i="11"/>
  <c r="BG112" i="11"/>
  <c r="BE112" i="11"/>
  <c r="T112" i="11"/>
  <c r="R112" i="11"/>
  <c r="P112" i="11"/>
  <c r="BI111" i="11"/>
  <c r="BH111" i="11"/>
  <c r="BG111" i="11"/>
  <c r="BE111" i="11"/>
  <c r="T111" i="11"/>
  <c r="R111" i="11"/>
  <c r="P111" i="11"/>
  <c r="BI110" i="11"/>
  <c r="BH110" i="11"/>
  <c r="BG110" i="11"/>
  <c r="BE110" i="11"/>
  <c r="T110" i="11"/>
  <c r="R110" i="11"/>
  <c r="P110" i="11"/>
  <c r="BI109" i="11"/>
  <c r="BH109" i="11"/>
  <c r="BG109" i="11"/>
  <c r="BE109" i="11"/>
  <c r="T109" i="11"/>
  <c r="R109" i="11"/>
  <c r="P109" i="11"/>
  <c r="BI106" i="11"/>
  <c r="BH106" i="11"/>
  <c r="BG106" i="11"/>
  <c r="BE106" i="11"/>
  <c r="T106" i="11"/>
  <c r="R106" i="11"/>
  <c r="P106" i="11"/>
  <c r="BI105" i="11"/>
  <c r="BH105" i="11"/>
  <c r="BG105" i="11"/>
  <c r="BE105" i="11"/>
  <c r="T105" i="11"/>
  <c r="R105" i="11"/>
  <c r="P105" i="11"/>
  <c r="BI104" i="11"/>
  <c r="BH104" i="11"/>
  <c r="BG104" i="11"/>
  <c r="BE104" i="11"/>
  <c r="T104" i="11"/>
  <c r="R104" i="11"/>
  <c r="P104" i="11"/>
  <c r="BI103" i="11"/>
  <c r="BH103" i="11"/>
  <c r="BG103" i="11"/>
  <c r="BE103" i="11"/>
  <c r="T103" i="11"/>
  <c r="R103" i="11"/>
  <c r="P103" i="11"/>
  <c r="BI102" i="11"/>
  <c r="BH102" i="11"/>
  <c r="BG102" i="11"/>
  <c r="BE102" i="11"/>
  <c r="T102" i="11"/>
  <c r="R102" i="11"/>
  <c r="P102" i="11"/>
  <c r="BI101" i="11"/>
  <c r="BH101" i="11"/>
  <c r="BG101" i="11"/>
  <c r="BE101" i="11"/>
  <c r="T101" i="11"/>
  <c r="R101" i="11"/>
  <c r="P101" i="11"/>
  <c r="BI100" i="11"/>
  <c r="BH100" i="11"/>
  <c r="BG100" i="11"/>
  <c r="BE100" i="11"/>
  <c r="T100" i="11"/>
  <c r="R100" i="11"/>
  <c r="P100" i="11"/>
  <c r="BI99" i="11"/>
  <c r="BH99" i="11"/>
  <c r="BG99" i="11"/>
  <c r="BE99" i="11"/>
  <c r="T99" i="11"/>
  <c r="R99" i="11"/>
  <c r="P99" i="11"/>
  <c r="BI98" i="11"/>
  <c r="BH98" i="11"/>
  <c r="BG98" i="11"/>
  <c r="BE98" i="11"/>
  <c r="T98" i="11"/>
  <c r="R98" i="11"/>
  <c r="P98" i="11"/>
  <c r="BI97" i="11"/>
  <c r="BH97" i="11"/>
  <c r="BG97" i="11"/>
  <c r="BE97" i="11"/>
  <c r="T97" i="11"/>
  <c r="R97" i="11"/>
  <c r="P97" i="11"/>
  <c r="BI96" i="11"/>
  <c r="BH96" i="11"/>
  <c r="BG96" i="11"/>
  <c r="BE96" i="11"/>
  <c r="T96" i="11"/>
  <c r="R96" i="11"/>
  <c r="P96" i="11"/>
  <c r="BI95" i="11"/>
  <c r="BH95" i="11"/>
  <c r="BG95" i="11"/>
  <c r="BE95" i="11"/>
  <c r="T95" i="11"/>
  <c r="R95" i="11"/>
  <c r="P95" i="11"/>
  <c r="BI94" i="11"/>
  <c r="BH94" i="11"/>
  <c r="BG94" i="11"/>
  <c r="BE94" i="11"/>
  <c r="T94" i="11"/>
  <c r="R94" i="11"/>
  <c r="P94" i="11"/>
  <c r="J90" i="11"/>
  <c r="J89" i="11"/>
  <c r="F89" i="11"/>
  <c r="F87" i="11"/>
  <c r="E85" i="11"/>
  <c r="J63" i="11"/>
  <c r="J62" i="11"/>
  <c r="F62" i="11"/>
  <c r="F60" i="11"/>
  <c r="E58" i="11"/>
  <c r="J22" i="11"/>
  <c r="E22" i="11"/>
  <c r="F63" i="11"/>
  <c r="J21" i="11"/>
  <c r="J16" i="11"/>
  <c r="J87" i="11"/>
  <c r="E7" i="11"/>
  <c r="E79" i="11" s="1"/>
  <c r="J41" i="10"/>
  <c r="J40" i="10"/>
  <c r="AY65" i="1"/>
  <c r="J39" i="10"/>
  <c r="AX65" i="1" s="1"/>
  <c r="BI119" i="10"/>
  <c r="BH119" i="10"/>
  <c r="BG119" i="10"/>
  <c r="BE119" i="10"/>
  <c r="T119" i="10"/>
  <c r="R119" i="10"/>
  <c r="P119" i="10"/>
  <c r="BI118" i="10"/>
  <c r="BH118" i="10"/>
  <c r="BG118" i="10"/>
  <c r="BE118" i="10"/>
  <c r="T118" i="10"/>
  <c r="R118" i="10"/>
  <c r="P118" i="10"/>
  <c r="BI117" i="10"/>
  <c r="BH117" i="10"/>
  <c r="BG117" i="10"/>
  <c r="BE117" i="10"/>
  <c r="T117" i="10"/>
  <c r="R117" i="10"/>
  <c r="P117" i="10"/>
  <c r="BI116" i="10"/>
  <c r="BH116" i="10"/>
  <c r="BG116" i="10"/>
  <c r="BE116" i="10"/>
  <c r="T116" i="10"/>
  <c r="R116" i="10"/>
  <c r="P116" i="10"/>
  <c r="BI115" i="10"/>
  <c r="BH115" i="10"/>
  <c r="BG115" i="10"/>
  <c r="BE115" i="10"/>
  <c r="T115" i="10"/>
  <c r="R115" i="10"/>
  <c r="P115" i="10"/>
  <c r="BI114" i="10"/>
  <c r="BH114" i="10"/>
  <c r="BG114" i="10"/>
  <c r="BE114" i="10"/>
  <c r="T114" i="10"/>
  <c r="R114" i="10"/>
  <c r="P114" i="10"/>
  <c r="BI113" i="10"/>
  <c r="BH113" i="10"/>
  <c r="BG113" i="10"/>
  <c r="BE113" i="10"/>
  <c r="T113" i="10"/>
  <c r="R113" i="10"/>
  <c r="P113" i="10"/>
  <c r="BI112" i="10"/>
  <c r="BH112" i="10"/>
  <c r="BG112" i="10"/>
  <c r="BE112" i="10"/>
  <c r="T112" i="10"/>
  <c r="R112" i="10"/>
  <c r="P112" i="10"/>
  <c r="BI111" i="10"/>
  <c r="BH111" i="10"/>
  <c r="BG111" i="10"/>
  <c r="BE111" i="10"/>
  <c r="T111" i="10"/>
  <c r="R111" i="10"/>
  <c r="P111" i="10"/>
  <c r="BI110" i="10"/>
  <c r="BH110" i="10"/>
  <c r="BG110" i="10"/>
  <c r="BE110" i="10"/>
  <c r="T110" i="10"/>
  <c r="R110" i="10"/>
  <c r="P110" i="10"/>
  <c r="BI109" i="10"/>
  <c r="BH109" i="10"/>
  <c r="BG109" i="10"/>
  <c r="BE109" i="10"/>
  <c r="T109" i="10"/>
  <c r="R109" i="10"/>
  <c r="P109" i="10"/>
  <c r="BI106" i="10"/>
  <c r="BH106" i="10"/>
  <c r="BG106" i="10"/>
  <c r="BE106" i="10"/>
  <c r="T106" i="10"/>
  <c r="R106" i="10"/>
  <c r="P106" i="10"/>
  <c r="BI105" i="10"/>
  <c r="BH105" i="10"/>
  <c r="BG105" i="10"/>
  <c r="BE105" i="10"/>
  <c r="T105" i="10"/>
  <c r="R105" i="10"/>
  <c r="P105" i="10"/>
  <c r="BI104" i="10"/>
  <c r="BH104" i="10"/>
  <c r="BG104" i="10"/>
  <c r="BE104" i="10"/>
  <c r="T104" i="10"/>
  <c r="R104" i="10"/>
  <c r="P104" i="10"/>
  <c r="BI103" i="10"/>
  <c r="BH103" i="10"/>
  <c r="BG103" i="10"/>
  <c r="BE103" i="10"/>
  <c r="T103" i="10"/>
  <c r="R103" i="10"/>
  <c r="P103" i="10"/>
  <c r="BI102" i="10"/>
  <c r="BH102" i="10"/>
  <c r="BG102" i="10"/>
  <c r="BE102" i="10"/>
  <c r="T102" i="10"/>
  <c r="R102" i="10"/>
  <c r="P102" i="10"/>
  <c r="BI101" i="10"/>
  <c r="BH101" i="10"/>
  <c r="BG101" i="10"/>
  <c r="BE101" i="10"/>
  <c r="T101" i="10"/>
  <c r="R101" i="10"/>
  <c r="P101" i="10"/>
  <c r="BI100" i="10"/>
  <c r="BH100" i="10"/>
  <c r="BG100" i="10"/>
  <c r="BE100" i="10"/>
  <c r="T100" i="10"/>
  <c r="R100" i="10"/>
  <c r="P100" i="10"/>
  <c r="BI99" i="10"/>
  <c r="BH99" i="10"/>
  <c r="BG99" i="10"/>
  <c r="BE99" i="10"/>
  <c r="T99" i="10"/>
  <c r="R99" i="10"/>
  <c r="P99" i="10"/>
  <c r="BI98" i="10"/>
  <c r="BH98" i="10"/>
  <c r="BG98" i="10"/>
  <c r="BE98" i="10"/>
  <c r="T98" i="10"/>
  <c r="R98" i="10"/>
  <c r="P98" i="10"/>
  <c r="BI97" i="10"/>
  <c r="BH97" i="10"/>
  <c r="BG97" i="10"/>
  <c r="BE97" i="10"/>
  <c r="T97" i="10"/>
  <c r="R97" i="10"/>
  <c r="P97" i="10"/>
  <c r="BI96" i="10"/>
  <c r="BH96" i="10"/>
  <c r="BG96" i="10"/>
  <c r="BE96" i="10"/>
  <c r="T96" i="10"/>
  <c r="R96" i="10"/>
  <c r="P96" i="10"/>
  <c r="BI95" i="10"/>
  <c r="BH95" i="10"/>
  <c r="BG95" i="10"/>
  <c r="BE95" i="10"/>
  <c r="T95" i="10"/>
  <c r="R95" i="10"/>
  <c r="P95" i="10"/>
  <c r="BI94" i="10"/>
  <c r="BH94" i="10"/>
  <c r="BG94" i="10"/>
  <c r="BE94" i="10"/>
  <c r="T94" i="10"/>
  <c r="R94" i="10"/>
  <c r="P94" i="10"/>
  <c r="J90" i="10"/>
  <c r="J89" i="10"/>
  <c r="F89" i="10"/>
  <c r="F87" i="10"/>
  <c r="E85" i="10"/>
  <c r="J63" i="10"/>
  <c r="J62" i="10"/>
  <c r="F62" i="10"/>
  <c r="F60" i="10"/>
  <c r="E58" i="10"/>
  <c r="J22" i="10"/>
  <c r="E22" i="10"/>
  <c r="F90" i="10"/>
  <c r="J21" i="10"/>
  <c r="J16" i="10"/>
  <c r="J87" i="10" s="1"/>
  <c r="E7" i="10"/>
  <c r="E79" i="10"/>
  <c r="J41" i="9"/>
  <c r="J40" i="9"/>
  <c r="AY64" i="1"/>
  <c r="J39" i="9"/>
  <c r="AX64" i="1" s="1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BI120" i="9"/>
  <c r="BH120" i="9"/>
  <c r="BG120" i="9"/>
  <c r="BE120" i="9"/>
  <c r="T120" i="9"/>
  <c r="R120" i="9"/>
  <c r="P120" i="9"/>
  <c r="BI119" i="9"/>
  <c r="BH119" i="9"/>
  <c r="BG119" i="9"/>
  <c r="BE119" i="9"/>
  <c r="T119" i="9"/>
  <c r="R119" i="9"/>
  <c r="P119" i="9"/>
  <c r="BI118" i="9"/>
  <c r="BH118" i="9"/>
  <c r="BG118" i="9"/>
  <c r="BE118" i="9"/>
  <c r="T118" i="9"/>
  <c r="R118" i="9"/>
  <c r="P118" i="9"/>
  <c r="BI117" i="9"/>
  <c r="BH117" i="9"/>
  <c r="BG117" i="9"/>
  <c r="BE117" i="9"/>
  <c r="T117" i="9"/>
  <c r="R117" i="9"/>
  <c r="P117" i="9"/>
  <c r="BI116" i="9"/>
  <c r="BH116" i="9"/>
  <c r="BG116" i="9"/>
  <c r="BE116" i="9"/>
  <c r="T116" i="9"/>
  <c r="R116" i="9"/>
  <c r="P116" i="9"/>
  <c r="BI115" i="9"/>
  <c r="BH115" i="9"/>
  <c r="BG115" i="9"/>
  <c r="BE115" i="9"/>
  <c r="T115" i="9"/>
  <c r="R115" i="9"/>
  <c r="P115" i="9"/>
  <c r="BI114" i="9"/>
  <c r="BH114" i="9"/>
  <c r="BG114" i="9"/>
  <c r="BE114" i="9"/>
  <c r="T114" i="9"/>
  <c r="R114" i="9"/>
  <c r="P114" i="9"/>
  <c r="BI113" i="9"/>
  <c r="BH113" i="9"/>
  <c r="BG113" i="9"/>
  <c r="BE113" i="9"/>
  <c r="T113" i="9"/>
  <c r="R113" i="9"/>
  <c r="P113" i="9"/>
  <c r="BI112" i="9"/>
  <c r="BH112" i="9"/>
  <c r="BG112" i="9"/>
  <c r="BE112" i="9"/>
  <c r="T112" i="9"/>
  <c r="R112" i="9"/>
  <c r="P112" i="9"/>
  <c r="BI111" i="9"/>
  <c r="BH111" i="9"/>
  <c r="BG111" i="9"/>
  <c r="BE111" i="9"/>
  <c r="T111" i="9"/>
  <c r="R111" i="9"/>
  <c r="P111" i="9"/>
  <c r="BI110" i="9"/>
  <c r="BH110" i="9"/>
  <c r="BG110" i="9"/>
  <c r="BE110" i="9"/>
  <c r="T110" i="9"/>
  <c r="R110" i="9"/>
  <c r="P110" i="9"/>
  <c r="BI109" i="9"/>
  <c r="BH109" i="9"/>
  <c r="BG109" i="9"/>
  <c r="BE109" i="9"/>
  <c r="T109" i="9"/>
  <c r="R109" i="9"/>
  <c r="P109" i="9"/>
  <c r="BI108" i="9"/>
  <c r="BH108" i="9"/>
  <c r="BG108" i="9"/>
  <c r="BE108" i="9"/>
  <c r="T108" i="9"/>
  <c r="R108" i="9"/>
  <c r="P108" i="9"/>
  <c r="BI107" i="9"/>
  <c r="BH107" i="9"/>
  <c r="BG107" i="9"/>
  <c r="BE107" i="9"/>
  <c r="T107" i="9"/>
  <c r="R107" i="9"/>
  <c r="P107" i="9"/>
  <c r="BI104" i="9"/>
  <c r="BH104" i="9"/>
  <c r="BG104" i="9"/>
  <c r="BE104" i="9"/>
  <c r="T104" i="9"/>
  <c r="R104" i="9"/>
  <c r="P104" i="9"/>
  <c r="BI103" i="9"/>
  <c r="BH103" i="9"/>
  <c r="BG103" i="9"/>
  <c r="BE103" i="9"/>
  <c r="T103" i="9"/>
  <c r="R103" i="9"/>
  <c r="P103" i="9"/>
  <c r="BI102" i="9"/>
  <c r="BH102" i="9"/>
  <c r="BG102" i="9"/>
  <c r="BE102" i="9"/>
  <c r="T102" i="9"/>
  <c r="R102" i="9"/>
  <c r="P102" i="9"/>
  <c r="BI101" i="9"/>
  <c r="BH101" i="9"/>
  <c r="BG101" i="9"/>
  <c r="BE101" i="9"/>
  <c r="T101" i="9"/>
  <c r="R101" i="9"/>
  <c r="P101" i="9"/>
  <c r="BI100" i="9"/>
  <c r="BH100" i="9"/>
  <c r="BG100" i="9"/>
  <c r="BE100" i="9"/>
  <c r="T100" i="9"/>
  <c r="R100" i="9"/>
  <c r="P100" i="9"/>
  <c r="BI99" i="9"/>
  <c r="BH99" i="9"/>
  <c r="BG99" i="9"/>
  <c r="BE99" i="9"/>
  <c r="T99" i="9"/>
  <c r="R99" i="9"/>
  <c r="P99" i="9"/>
  <c r="BI98" i="9"/>
  <c r="BH98" i="9"/>
  <c r="BG98" i="9"/>
  <c r="BE98" i="9"/>
  <c r="T98" i="9"/>
  <c r="R98" i="9"/>
  <c r="P98" i="9"/>
  <c r="BI97" i="9"/>
  <c r="BH97" i="9"/>
  <c r="BG97" i="9"/>
  <c r="BE97" i="9"/>
  <c r="T97" i="9"/>
  <c r="R97" i="9"/>
  <c r="P97" i="9"/>
  <c r="BI96" i="9"/>
  <c r="BH96" i="9"/>
  <c r="BG96" i="9"/>
  <c r="BE96" i="9"/>
  <c r="T96" i="9"/>
  <c r="R96" i="9"/>
  <c r="P96" i="9"/>
  <c r="BI95" i="9"/>
  <c r="BH95" i="9"/>
  <c r="BG95" i="9"/>
  <c r="BE95" i="9"/>
  <c r="T95" i="9"/>
  <c r="R95" i="9"/>
  <c r="P95" i="9"/>
  <c r="BI94" i="9"/>
  <c r="BH94" i="9"/>
  <c r="BG94" i="9"/>
  <c r="BE94" i="9"/>
  <c r="T94" i="9"/>
  <c r="R94" i="9"/>
  <c r="P94" i="9"/>
  <c r="J90" i="9"/>
  <c r="J89" i="9"/>
  <c r="F89" i="9"/>
  <c r="F87" i="9"/>
  <c r="E85" i="9"/>
  <c r="J63" i="9"/>
  <c r="J62" i="9"/>
  <c r="F62" i="9"/>
  <c r="F60" i="9"/>
  <c r="E58" i="9"/>
  <c r="J22" i="9"/>
  <c r="E22" i="9"/>
  <c r="F63" i="9"/>
  <c r="J21" i="9"/>
  <c r="J16" i="9"/>
  <c r="J87" i="9"/>
  <c r="E7" i="9"/>
  <c r="E52" i="9" s="1"/>
  <c r="J41" i="8"/>
  <c r="J40" i="8"/>
  <c r="AY63" i="1"/>
  <c r="J39" i="8"/>
  <c r="AX63" i="1" s="1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BI120" i="8"/>
  <c r="BH120" i="8"/>
  <c r="BG120" i="8"/>
  <c r="BE120" i="8"/>
  <c r="T120" i="8"/>
  <c r="R120" i="8"/>
  <c r="P120" i="8"/>
  <c r="BI119" i="8"/>
  <c r="BH119" i="8"/>
  <c r="BG119" i="8"/>
  <c r="BE119" i="8"/>
  <c r="T119" i="8"/>
  <c r="R119" i="8"/>
  <c r="P119" i="8"/>
  <c r="BI118" i="8"/>
  <c r="BH118" i="8"/>
  <c r="BG118" i="8"/>
  <c r="BE118" i="8"/>
  <c r="T118" i="8"/>
  <c r="R118" i="8"/>
  <c r="P118" i="8"/>
  <c r="BI117" i="8"/>
  <c r="BH117" i="8"/>
  <c r="BG117" i="8"/>
  <c r="BE117" i="8"/>
  <c r="T117" i="8"/>
  <c r="R117" i="8"/>
  <c r="P117" i="8"/>
  <c r="BI116" i="8"/>
  <c r="BH116" i="8"/>
  <c r="BG116" i="8"/>
  <c r="BE116" i="8"/>
  <c r="T116" i="8"/>
  <c r="R116" i="8"/>
  <c r="P116" i="8"/>
  <c r="BI115" i="8"/>
  <c r="BH115" i="8"/>
  <c r="BG115" i="8"/>
  <c r="BE115" i="8"/>
  <c r="T115" i="8"/>
  <c r="R115" i="8"/>
  <c r="P115" i="8"/>
  <c r="BI114" i="8"/>
  <c r="BH114" i="8"/>
  <c r="BG114" i="8"/>
  <c r="BE114" i="8"/>
  <c r="T114" i="8"/>
  <c r="R114" i="8"/>
  <c r="P114" i="8"/>
  <c r="BI113" i="8"/>
  <c r="BH113" i="8"/>
  <c r="BG113" i="8"/>
  <c r="BE113" i="8"/>
  <c r="T113" i="8"/>
  <c r="R113" i="8"/>
  <c r="P113" i="8"/>
  <c r="BI112" i="8"/>
  <c r="BH112" i="8"/>
  <c r="BG112" i="8"/>
  <c r="BE112" i="8"/>
  <c r="T112" i="8"/>
  <c r="R112" i="8"/>
  <c r="P112" i="8"/>
  <c r="BI111" i="8"/>
  <c r="BH111" i="8"/>
  <c r="BG111" i="8"/>
  <c r="BE111" i="8"/>
  <c r="T111" i="8"/>
  <c r="R111" i="8"/>
  <c r="P111" i="8"/>
  <c r="BI110" i="8"/>
  <c r="BH110" i="8"/>
  <c r="BG110" i="8"/>
  <c r="BE110" i="8"/>
  <c r="T110" i="8"/>
  <c r="R110" i="8"/>
  <c r="P110" i="8"/>
  <c r="BI109" i="8"/>
  <c r="BH109" i="8"/>
  <c r="BG109" i="8"/>
  <c r="BE109" i="8"/>
  <c r="T109" i="8"/>
  <c r="R109" i="8"/>
  <c r="P109" i="8"/>
  <c r="BI108" i="8"/>
  <c r="BH108" i="8"/>
  <c r="BG108" i="8"/>
  <c r="BE108" i="8"/>
  <c r="T108" i="8"/>
  <c r="R108" i="8"/>
  <c r="P108" i="8"/>
  <c r="BI107" i="8"/>
  <c r="BH107" i="8"/>
  <c r="BG107" i="8"/>
  <c r="BE107" i="8"/>
  <c r="T107" i="8"/>
  <c r="R107" i="8"/>
  <c r="P107" i="8"/>
  <c r="BI104" i="8"/>
  <c r="BH104" i="8"/>
  <c r="BG104" i="8"/>
  <c r="BE104" i="8"/>
  <c r="T104" i="8"/>
  <c r="R104" i="8"/>
  <c r="P104" i="8"/>
  <c r="BI103" i="8"/>
  <c r="BH103" i="8"/>
  <c r="BG103" i="8"/>
  <c r="BE103" i="8"/>
  <c r="T103" i="8"/>
  <c r="R103" i="8"/>
  <c r="P103" i="8"/>
  <c r="BI102" i="8"/>
  <c r="BH102" i="8"/>
  <c r="BG102" i="8"/>
  <c r="BE102" i="8"/>
  <c r="T102" i="8"/>
  <c r="R102" i="8"/>
  <c r="P102" i="8"/>
  <c r="BI101" i="8"/>
  <c r="BH101" i="8"/>
  <c r="BG101" i="8"/>
  <c r="BE101" i="8"/>
  <c r="T101" i="8"/>
  <c r="R101" i="8"/>
  <c r="P101" i="8"/>
  <c r="BI100" i="8"/>
  <c r="BH100" i="8"/>
  <c r="BG100" i="8"/>
  <c r="BE100" i="8"/>
  <c r="T100" i="8"/>
  <c r="R100" i="8"/>
  <c r="P100" i="8"/>
  <c r="BI99" i="8"/>
  <c r="BH99" i="8"/>
  <c r="BG99" i="8"/>
  <c r="BE99" i="8"/>
  <c r="T99" i="8"/>
  <c r="R99" i="8"/>
  <c r="P99" i="8"/>
  <c r="BI98" i="8"/>
  <c r="BH98" i="8"/>
  <c r="BG98" i="8"/>
  <c r="BE98" i="8"/>
  <c r="T98" i="8"/>
  <c r="R98" i="8"/>
  <c r="P98" i="8"/>
  <c r="BI97" i="8"/>
  <c r="BH97" i="8"/>
  <c r="BG97" i="8"/>
  <c r="BE97" i="8"/>
  <c r="T97" i="8"/>
  <c r="R97" i="8"/>
  <c r="P97" i="8"/>
  <c r="BI96" i="8"/>
  <c r="BH96" i="8"/>
  <c r="BG96" i="8"/>
  <c r="BE96" i="8"/>
  <c r="T96" i="8"/>
  <c r="R96" i="8"/>
  <c r="P96" i="8"/>
  <c r="BI95" i="8"/>
  <c r="BH95" i="8"/>
  <c r="BG95" i="8"/>
  <c r="BE95" i="8"/>
  <c r="T95" i="8"/>
  <c r="R95" i="8"/>
  <c r="P95" i="8"/>
  <c r="BI94" i="8"/>
  <c r="BH94" i="8"/>
  <c r="BG94" i="8"/>
  <c r="BE94" i="8"/>
  <c r="T94" i="8"/>
  <c r="R94" i="8"/>
  <c r="P94" i="8"/>
  <c r="J90" i="8"/>
  <c r="J89" i="8"/>
  <c r="F89" i="8"/>
  <c r="F87" i="8"/>
  <c r="E85" i="8"/>
  <c r="J63" i="8"/>
  <c r="J62" i="8"/>
  <c r="F62" i="8"/>
  <c r="F60" i="8"/>
  <c r="E58" i="8"/>
  <c r="J22" i="8"/>
  <c r="E22" i="8"/>
  <c r="F90" i="8" s="1"/>
  <c r="J21" i="8"/>
  <c r="J16" i="8"/>
  <c r="J87" i="8"/>
  <c r="E7" i="8"/>
  <c r="E79" i="8" s="1"/>
  <c r="J41" i="7"/>
  <c r="J40" i="7"/>
  <c r="AY62" i="1" s="1"/>
  <c r="J39" i="7"/>
  <c r="AX62" i="1"/>
  <c r="BI151" i="7"/>
  <c r="BH151" i="7"/>
  <c r="BG151" i="7"/>
  <c r="BE151" i="7"/>
  <c r="T151" i="7"/>
  <c r="T150" i="7" s="1"/>
  <c r="R151" i="7"/>
  <c r="R150" i="7"/>
  <c r="P151" i="7"/>
  <c r="P150" i="7" s="1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BI120" i="7"/>
  <c r="BH120" i="7"/>
  <c r="BG120" i="7"/>
  <c r="BE120" i="7"/>
  <c r="T120" i="7"/>
  <c r="R120" i="7"/>
  <c r="P120" i="7"/>
  <c r="BI119" i="7"/>
  <c r="BH119" i="7"/>
  <c r="BG119" i="7"/>
  <c r="BE119" i="7"/>
  <c r="T119" i="7"/>
  <c r="R119" i="7"/>
  <c r="P119" i="7"/>
  <c r="BI118" i="7"/>
  <c r="BH118" i="7"/>
  <c r="BG118" i="7"/>
  <c r="BE118" i="7"/>
  <c r="T118" i="7"/>
  <c r="R118" i="7"/>
  <c r="P118" i="7"/>
  <c r="BI117" i="7"/>
  <c r="BH117" i="7"/>
  <c r="BG117" i="7"/>
  <c r="BE117" i="7"/>
  <c r="T117" i="7"/>
  <c r="R117" i="7"/>
  <c r="P117" i="7"/>
  <c r="BI116" i="7"/>
  <c r="BH116" i="7"/>
  <c r="BG116" i="7"/>
  <c r="BE116" i="7"/>
  <c r="T116" i="7"/>
  <c r="R116" i="7"/>
  <c r="P116" i="7"/>
  <c r="BI115" i="7"/>
  <c r="BH115" i="7"/>
  <c r="BG115" i="7"/>
  <c r="BE115" i="7"/>
  <c r="T115" i="7"/>
  <c r="R115" i="7"/>
  <c r="P115" i="7"/>
  <c r="BI114" i="7"/>
  <c r="BH114" i="7"/>
  <c r="BG114" i="7"/>
  <c r="BE114" i="7"/>
  <c r="T114" i="7"/>
  <c r="R114" i="7"/>
  <c r="P114" i="7"/>
  <c r="BI113" i="7"/>
  <c r="BH113" i="7"/>
  <c r="BG113" i="7"/>
  <c r="BE113" i="7"/>
  <c r="T113" i="7"/>
  <c r="R113" i="7"/>
  <c r="P113" i="7"/>
  <c r="BI112" i="7"/>
  <c r="BH112" i="7"/>
  <c r="BG112" i="7"/>
  <c r="BE112" i="7"/>
  <c r="T112" i="7"/>
  <c r="R112" i="7"/>
  <c r="P112" i="7"/>
  <c r="BI111" i="7"/>
  <c r="BH111" i="7"/>
  <c r="BG111" i="7"/>
  <c r="BE111" i="7"/>
  <c r="T111" i="7"/>
  <c r="R111" i="7"/>
  <c r="P111" i="7"/>
  <c r="BI110" i="7"/>
  <c r="BH110" i="7"/>
  <c r="BG110" i="7"/>
  <c r="BE110" i="7"/>
  <c r="T110" i="7"/>
  <c r="R110" i="7"/>
  <c r="P110" i="7"/>
  <c r="BI109" i="7"/>
  <c r="BH109" i="7"/>
  <c r="BG109" i="7"/>
  <c r="BE109" i="7"/>
  <c r="T109" i="7"/>
  <c r="R109" i="7"/>
  <c r="P109" i="7"/>
  <c r="BI108" i="7"/>
  <c r="BH108" i="7"/>
  <c r="BG108" i="7"/>
  <c r="BE108" i="7"/>
  <c r="T108" i="7"/>
  <c r="R108" i="7"/>
  <c r="P108" i="7"/>
  <c r="BI107" i="7"/>
  <c r="BH107" i="7"/>
  <c r="BG107" i="7"/>
  <c r="BE107" i="7"/>
  <c r="T107" i="7"/>
  <c r="R107" i="7"/>
  <c r="P107" i="7"/>
  <c r="BI106" i="7"/>
  <c r="BH106" i="7"/>
  <c r="BG106" i="7"/>
  <c r="BE106" i="7"/>
  <c r="T106" i="7"/>
  <c r="R106" i="7"/>
  <c r="P106" i="7"/>
  <c r="BI104" i="7"/>
  <c r="BH104" i="7"/>
  <c r="BG104" i="7"/>
  <c r="BE104" i="7"/>
  <c r="T104" i="7"/>
  <c r="R104" i="7"/>
  <c r="P104" i="7"/>
  <c r="BI102" i="7"/>
  <c r="BH102" i="7"/>
  <c r="BG102" i="7"/>
  <c r="BE102" i="7"/>
  <c r="T102" i="7"/>
  <c r="T101" i="7" s="1"/>
  <c r="T100" i="7" s="1"/>
  <c r="R102" i="7"/>
  <c r="R101" i="7"/>
  <c r="R100" i="7" s="1"/>
  <c r="P102" i="7"/>
  <c r="P101" i="7"/>
  <c r="P100" i="7"/>
  <c r="J96" i="7"/>
  <c r="J95" i="7"/>
  <c r="F95" i="7"/>
  <c r="F93" i="7"/>
  <c r="E91" i="7"/>
  <c r="J63" i="7"/>
  <c r="J62" i="7"/>
  <c r="F62" i="7"/>
  <c r="F60" i="7"/>
  <c r="E58" i="7"/>
  <c r="J22" i="7"/>
  <c r="E22" i="7"/>
  <c r="F63" i="7" s="1"/>
  <c r="J21" i="7"/>
  <c r="J16" i="7"/>
  <c r="J93" i="7"/>
  <c r="E7" i="7"/>
  <c r="E52" i="7" s="1"/>
  <c r="J41" i="6"/>
  <c r="J40" i="6"/>
  <c r="AY61" i="1" s="1"/>
  <c r="J39" i="6"/>
  <c r="AX61" i="1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T210" i="6"/>
  <c r="T209" i="6"/>
  <c r="R211" i="6"/>
  <c r="R210" i="6" s="1"/>
  <c r="R209" i="6" s="1"/>
  <c r="P211" i="6"/>
  <c r="P210" i="6" s="1"/>
  <c r="P209" i="6" s="1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BI118" i="6"/>
  <c r="BH118" i="6"/>
  <c r="BG118" i="6"/>
  <c r="BE118" i="6"/>
  <c r="T118" i="6"/>
  <c r="R118" i="6"/>
  <c r="P118" i="6"/>
  <c r="BI117" i="6"/>
  <c r="BH117" i="6"/>
  <c r="BG117" i="6"/>
  <c r="BE117" i="6"/>
  <c r="T117" i="6"/>
  <c r="R117" i="6"/>
  <c r="P117" i="6"/>
  <c r="BI116" i="6"/>
  <c r="BH116" i="6"/>
  <c r="BG116" i="6"/>
  <c r="BE116" i="6"/>
  <c r="T116" i="6"/>
  <c r="R116" i="6"/>
  <c r="P116" i="6"/>
  <c r="BI115" i="6"/>
  <c r="BH115" i="6"/>
  <c r="BG115" i="6"/>
  <c r="BE115" i="6"/>
  <c r="T115" i="6"/>
  <c r="R115" i="6"/>
  <c r="P115" i="6"/>
  <c r="BI114" i="6"/>
  <c r="BH114" i="6"/>
  <c r="BG114" i="6"/>
  <c r="BE114" i="6"/>
  <c r="T114" i="6"/>
  <c r="R114" i="6"/>
  <c r="P114" i="6"/>
  <c r="BI113" i="6"/>
  <c r="BH113" i="6"/>
  <c r="BG113" i="6"/>
  <c r="BE113" i="6"/>
  <c r="T113" i="6"/>
  <c r="R113" i="6"/>
  <c r="P113" i="6"/>
  <c r="BI112" i="6"/>
  <c r="BH112" i="6"/>
  <c r="BG112" i="6"/>
  <c r="BE112" i="6"/>
  <c r="T112" i="6"/>
  <c r="R112" i="6"/>
  <c r="P112" i="6"/>
  <c r="BI111" i="6"/>
  <c r="BH111" i="6"/>
  <c r="BG111" i="6"/>
  <c r="BE111" i="6"/>
  <c r="T111" i="6"/>
  <c r="R111" i="6"/>
  <c r="P111" i="6"/>
  <c r="BI109" i="6"/>
  <c r="BH109" i="6"/>
  <c r="BG109" i="6"/>
  <c r="BE109" i="6"/>
  <c r="T109" i="6"/>
  <c r="R109" i="6"/>
  <c r="P109" i="6"/>
  <c r="BI108" i="6"/>
  <c r="BH108" i="6"/>
  <c r="BG108" i="6"/>
  <c r="BE108" i="6"/>
  <c r="T108" i="6"/>
  <c r="R108" i="6"/>
  <c r="P108" i="6"/>
  <c r="BI107" i="6"/>
  <c r="BH107" i="6"/>
  <c r="BG107" i="6"/>
  <c r="BE107" i="6"/>
  <c r="T107" i="6"/>
  <c r="R107" i="6"/>
  <c r="P107" i="6"/>
  <c r="BI106" i="6"/>
  <c r="BH106" i="6"/>
  <c r="BG106" i="6"/>
  <c r="BE106" i="6"/>
  <c r="T106" i="6"/>
  <c r="R106" i="6"/>
  <c r="P106" i="6"/>
  <c r="BI105" i="6"/>
  <c r="BH105" i="6"/>
  <c r="BG105" i="6"/>
  <c r="BE105" i="6"/>
  <c r="T105" i="6"/>
  <c r="R105" i="6"/>
  <c r="P105" i="6"/>
  <c r="BI104" i="6"/>
  <c r="BH104" i="6"/>
  <c r="BG104" i="6"/>
  <c r="BE104" i="6"/>
  <c r="T104" i="6"/>
  <c r="R104" i="6"/>
  <c r="P104" i="6"/>
  <c r="BI103" i="6"/>
  <c r="BH103" i="6"/>
  <c r="BG103" i="6"/>
  <c r="BE103" i="6"/>
  <c r="T103" i="6"/>
  <c r="R103" i="6"/>
  <c r="P103" i="6"/>
  <c r="BI102" i="6"/>
  <c r="BH102" i="6"/>
  <c r="BG102" i="6"/>
  <c r="BE102" i="6"/>
  <c r="T102" i="6"/>
  <c r="R102" i="6"/>
  <c r="P102" i="6"/>
  <c r="BI101" i="6"/>
  <c r="BH101" i="6"/>
  <c r="BG101" i="6"/>
  <c r="BE101" i="6"/>
  <c r="T101" i="6"/>
  <c r="R101" i="6"/>
  <c r="P101" i="6"/>
  <c r="BI100" i="6"/>
  <c r="BH100" i="6"/>
  <c r="BG100" i="6"/>
  <c r="BE100" i="6"/>
  <c r="T100" i="6"/>
  <c r="R100" i="6"/>
  <c r="P100" i="6"/>
  <c r="BI99" i="6"/>
  <c r="BH99" i="6"/>
  <c r="BG99" i="6"/>
  <c r="BE99" i="6"/>
  <c r="T99" i="6"/>
  <c r="R99" i="6"/>
  <c r="P99" i="6"/>
  <c r="J93" i="6"/>
  <c r="J92" i="6"/>
  <c r="F92" i="6"/>
  <c r="F90" i="6"/>
  <c r="E88" i="6"/>
  <c r="J63" i="6"/>
  <c r="J62" i="6"/>
  <c r="F62" i="6"/>
  <c r="F60" i="6"/>
  <c r="E58" i="6"/>
  <c r="J22" i="6"/>
  <c r="E22" i="6"/>
  <c r="F93" i="6"/>
  <c r="J21" i="6"/>
  <c r="J16" i="6"/>
  <c r="J60" i="6"/>
  <c r="E7" i="6"/>
  <c r="E52" i="6" s="1"/>
  <c r="J39" i="5"/>
  <c r="J38" i="5"/>
  <c r="AY59" i="1"/>
  <c r="J37" i="5"/>
  <c r="AX59" i="1" s="1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BI119" i="5"/>
  <c r="BH119" i="5"/>
  <c r="BG119" i="5"/>
  <c r="BE119" i="5"/>
  <c r="T119" i="5"/>
  <c r="R119" i="5"/>
  <c r="P119" i="5"/>
  <c r="BI118" i="5"/>
  <c r="BH118" i="5"/>
  <c r="BG118" i="5"/>
  <c r="BE118" i="5"/>
  <c r="T118" i="5"/>
  <c r="R118" i="5"/>
  <c r="P118" i="5"/>
  <c r="BI117" i="5"/>
  <c r="BH117" i="5"/>
  <c r="BG117" i="5"/>
  <c r="BE117" i="5"/>
  <c r="T117" i="5"/>
  <c r="R117" i="5"/>
  <c r="P117" i="5"/>
  <c r="BI116" i="5"/>
  <c r="BH116" i="5"/>
  <c r="BG116" i="5"/>
  <c r="BE116" i="5"/>
  <c r="T116" i="5"/>
  <c r="R116" i="5"/>
  <c r="P116" i="5"/>
  <c r="BI115" i="5"/>
  <c r="BH115" i="5"/>
  <c r="BG115" i="5"/>
  <c r="BE115" i="5"/>
  <c r="T115" i="5"/>
  <c r="R115" i="5"/>
  <c r="P115" i="5"/>
  <c r="BI114" i="5"/>
  <c r="BH114" i="5"/>
  <c r="BG114" i="5"/>
  <c r="BE114" i="5"/>
  <c r="T114" i="5"/>
  <c r="R114" i="5"/>
  <c r="P114" i="5"/>
  <c r="BI113" i="5"/>
  <c r="BH113" i="5"/>
  <c r="BG113" i="5"/>
  <c r="BE113" i="5"/>
  <c r="T113" i="5"/>
  <c r="R113" i="5"/>
  <c r="P113" i="5"/>
  <c r="BI112" i="5"/>
  <c r="BH112" i="5"/>
  <c r="BG112" i="5"/>
  <c r="BE112" i="5"/>
  <c r="T112" i="5"/>
  <c r="R112" i="5"/>
  <c r="P112" i="5"/>
  <c r="BI109" i="5"/>
  <c r="BH109" i="5"/>
  <c r="BG109" i="5"/>
  <c r="BE109" i="5"/>
  <c r="T109" i="5"/>
  <c r="R109" i="5"/>
  <c r="P109" i="5"/>
  <c r="BI106" i="5"/>
  <c r="BH106" i="5"/>
  <c r="BG106" i="5"/>
  <c r="BE106" i="5"/>
  <c r="T106" i="5"/>
  <c r="R106" i="5"/>
  <c r="P106" i="5"/>
  <c r="BI102" i="5"/>
  <c r="BH102" i="5"/>
  <c r="BG102" i="5"/>
  <c r="BE102" i="5"/>
  <c r="T102" i="5"/>
  <c r="R102" i="5"/>
  <c r="P102" i="5"/>
  <c r="BI99" i="5"/>
  <c r="BH99" i="5"/>
  <c r="BG99" i="5"/>
  <c r="BE99" i="5"/>
  <c r="T99" i="5"/>
  <c r="R99" i="5"/>
  <c r="P99" i="5"/>
  <c r="BI98" i="5"/>
  <c r="BH98" i="5"/>
  <c r="BG98" i="5"/>
  <c r="BE98" i="5"/>
  <c r="T98" i="5"/>
  <c r="R98" i="5"/>
  <c r="P98" i="5"/>
  <c r="BI97" i="5"/>
  <c r="BH97" i="5"/>
  <c r="BG97" i="5"/>
  <c r="BE97" i="5"/>
  <c r="T97" i="5"/>
  <c r="R97" i="5"/>
  <c r="P97" i="5"/>
  <c r="BI96" i="5"/>
  <c r="BH96" i="5"/>
  <c r="BG96" i="5"/>
  <c r="BE96" i="5"/>
  <c r="T96" i="5"/>
  <c r="R96" i="5"/>
  <c r="P96" i="5"/>
  <c r="BI95" i="5"/>
  <c r="BH95" i="5"/>
  <c r="BG95" i="5"/>
  <c r="BE95" i="5"/>
  <c r="T95" i="5"/>
  <c r="R95" i="5"/>
  <c r="P95" i="5"/>
  <c r="BI94" i="5"/>
  <c r="BH94" i="5"/>
  <c r="BG94" i="5"/>
  <c r="BE94" i="5"/>
  <c r="T94" i="5"/>
  <c r="R94" i="5"/>
  <c r="P94" i="5"/>
  <c r="BI93" i="5"/>
  <c r="BH93" i="5"/>
  <c r="BG93" i="5"/>
  <c r="BE93" i="5"/>
  <c r="T93" i="5"/>
  <c r="R93" i="5"/>
  <c r="P93" i="5"/>
  <c r="BI92" i="5"/>
  <c r="BH92" i="5"/>
  <c r="BG92" i="5"/>
  <c r="BE92" i="5"/>
  <c r="T92" i="5"/>
  <c r="R92" i="5"/>
  <c r="P92" i="5"/>
  <c r="F83" i="5"/>
  <c r="E81" i="5"/>
  <c r="F56" i="5"/>
  <c r="E54" i="5"/>
  <c r="J26" i="5"/>
  <c r="E26" i="5"/>
  <c r="J86" i="5" s="1"/>
  <c r="J25" i="5"/>
  <c r="J23" i="5"/>
  <c r="E23" i="5"/>
  <c r="J85" i="5" s="1"/>
  <c r="J22" i="5"/>
  <c r="J20" i="5"/>
  <c r="E20" i="5"/>
  <c r="F86" i="5" s="1"/>
  <c r="J19" i="5"/>
  <c r="J17" i="5"/>
  <c r="E17" i="5"/>
  <c r="F85" i="5" s="1"/>
  <c r="J16" i="5"/>
  <c r="J14" i="5"/>
  <c r="J83" i="5" s="1"/>
  <c r="E7" i="5"/>
  <c r="E77" i="5"/>
  <c r="J39" i="4"/>
  <c r="J38" i="4"/>
  <c r="AY58" i="1" s="1"/>
  <c r="J37" i="4"/>
  <c r="AX58" i="1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68" i="4"/>
  <c r="BH268" i="4"/>
  <c r="BG268" i="4"/>
  <c r="BE268" i="4"/>
  <c r="T268" i="4"/>
  <c r="R268" i="4"/>
  <c r="P268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19" i="4"/>
  <c r="BH219" i="4"/>
  <c r="BG219" i="4"/>
  <c r="BE219" i="4"/>
  <c r="T219" i="4"/>
  <c r="R219" i="4"/>
  <c r="P219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0" i="4"/>
  <c r="BH210" i="4"/>
  <c r="BG210" i="4"/>
  <c r="BE210" i="4"/>
  <c r="T210" i="4"/>
  <c r="R210" i="4"/>
  <c r="P210" i="4"/>
  <c r="BI207" i="4"/>
  <c r="BH207" i="4"/>
  <c r="BG207" i="4"/>
  <c r="BE207" i="4"/>
  <c r="T207" i="4"/>
  <c r="R207" i="4"/>
  <c r="P207" i="4"/>
  <c r="BI204" i="4"/>
  <c r="BH204" i="4"/>
  <c r="BG204" i="4"/>
  <c r="BE204" i="4"/>
  <c r="T204" i="4"/>
  <c r="R204" i="4"/>
  <c r="P204" i="4"/>
  <c r="BI201" i="4"/>
  <c r="BH201" i="4"/>
  <c r="BG201" i="4"/>
  <c r="BE201" i="4"/>
  <c r="T201" i="4"/>
  <c r="R201" i="4"/>
  <c r="P201" i="4"/>
  <c r="BI198" i="4"/>
  <c r="BH198" i="4"/>
  <c r="BG198" i="4"/>
  <c r="BE198" i="4"/>
  <c r="T198" i="4"/>
  <c r="R198" i="4"/>
  <c r="P198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R191" i="4"/>
  <c r="P191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5" i="4"/>
  <c r="BH135" i="4"/>
  <c r="BG135" i="4"/>
  <c r="BE135" i="4"/>
  <c r="T135" i="4"/>
  <c r="R135" i="4"/>
  <c r="P135" i="4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6" i="4"/>
  <c r="BH126" i="4"/>
  <c r="BG126" i="4"/>
  <c r="BE126" i="4"/>
  <c r="T126" i="4"/>
  <c r="R126" i="4"/>
  <c r="P126" i="4"/>
  <c r="BI123" i="4"/>
  <c r="BH123" i="4"/>
  <c r="BG123" i="4"/>
  <c r="BE123" i="4"/>
  <c r="T123" i="4"/>
  <c r="R123" i="4"/>
  <c r="P123" i="4"/>
  <c r="BI120" i="4"/>
  <c r="BH120" i="4"/>
  <c r="BG120" i="4"/>
  <c r="BE120" i="4"/>
  <c r="T120" i="4"/>
  <c r="R120" i="4"/>
  <c r="P120" i="4"/>
  <c r="BI117" i="4"/>
  <c r="BH117" i="4"/>
  <c r="BG117" i="4"/>
  <c r="BE117" i="4"/>
  <c r="T117" i="4"/>
  <c r="R117" i="4"/>
  <c r="P117" i="4"/>
  <c r="BI114" i="4"/>
  <c r="BH114" i="4"/>
  <c r="BG114" i="4"/>
  <c r="BE114" i="4"/>
  <c r="T114" i="4"/>
  <c r="R114" i="4"/>
  <c r="P114" i="4"/>
  <c r="BI113" i="4"/>
  <c r="BH113" i="4"/>
  <c r="BG113" i="4"/>
  <c r="BE113" i="4"/>
  <c r="T113" i="4"/>
  <c r="R113" i="4"/>
  <c r="P113" i="4"/>
  <c r="BI110" i="4"/>
  <c r="BH110" i="4"/>
  <c r="BG110" i="4"/>
  <c r="BE110" i="4"/>
  <c r="T110" i="4"/>
  <c r="R110" i="4"/>
  <c r="P110" i="4"/>
  <c r="BI107" i="4"/>
  <c r="BH107" i="4"/>
  <c r="BG107" i="4"/>
  <c r="BE107" i="4"/>
  <c r="T107" i="4"/>
  <c r="R107" i="4"/>
  <c r="P107" i="4"/>
  <c r="BI104" i="4"/>
  <c r="BH104" i="4"/>
  <c r="BG104" i="4"/>
  <c r="BE104" i="4"/>
  <c r="T104" i="4"/>
  <c r="R104" i="4"/>
  <c r="P104" i="4"/>
  <c r="BI101" i="4"/>
  <c r="BH101" i="4"/>
  <c r="BG101" i="4"/>
  <c r="BE101" i="4"/>
  <c r="T101" i="4"/>
  <c r="R101" i="4"/>
  <c r="P101" i="4"/>
  <c r="BI98" i="4"/>
  <c r="BH98" i="4"/>
  <c r="BG98" i="4"/>
  <c r="BE98" i="4"/>
  <c r="T98" i="4"/>
  <c r="R98" i="4"/>
  <c r="P98" i="4"/>
  <c r="BI95" i="4"/>
  <c r="BH95" i="4"/>
  <c r="BG95" i="4"/>
  <c r="BE95" i="4"/>
  <c r="T95" i="4"/>
  <c r="R95" i="4"/>
  <c r="P95" i="4"/>
  <c r="F86" i="4"/>
  <c r="E84" i="4"/>
  <c r="F56" i="4"/>
  <c r="E54" i="4"/>
  <c r="J26" i="4"/>
  <c r="E26" i="4"/>
  <c r="J89" i="4"/>
  <c r="J25" i="4"/>
  <c r="J23" i="4"/>
  <c r="E23" i="4"/>
  <c r="J58" i="4"/>
  <c r="J22" i="4"/>
  <c r="J20" i="4"/>
  <c r="E20" i="4"/>
  <c r="F89" i="4"/>
  <c r="J19" i="4"/>
  <c r="J17" i="4"/>
  <c r="E17" i="4"/>
  <c r="F88" i="4"/>
  <c r="J16" i="4"/>
  <c r="J14" i="4"/>
  <c r="J86" i="4" s="1"/>
  <c r="E7" i="4"/>
  <c r="E80" i="4" s="1"/>
  <c r="J39" i="3"/>
  <c r="J38" i="3"/>
  <c r="AY57" i="1"/>
  <c r="J37" i="3"/>
  <c r="AX57" i="1" s="1"/>
  <c r="BI161" i="3"/>
  <c r="BH161" i="3"/>
  <c r="BG161" i="3"/>
  <c r="BE161" i="3"/>
  <c r="T161" i="3"/>
  <c r="T160" i="3"/>
  <c r="R161" i="3"/>
  <c r="R160" i="3" s="1"/>
  <c r="P161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29" i="3"/>
  <c r="BH129" i="3"/>
  <c r="BG129" i="3"/>
  <c r="BE129" i="3"/>
  <c r="T129" i="3"/>
  <c r="T128" i="3"/>
  <c r="R129" i="3"/>
  <c r="R128" i="3" s="1"/>
  <c r="P129" i="3"/>
  <c r="P128" i="3"/>
  <c r="BI125" i="3"/>
  <c r="BH125" i="3"/>
  <c r="BG125" i="3"/>
  <c r="BE125" i="3"/>
  <c r="T125" i="3"/>
  <c r="R125" i="3"/>
  <c r="P125" i="3"/>
  <c r="BI122" i="3"/>
  <c r="BH122" i="3"/>
  <c r="BG122" i="3"/>
  <c r="BE122" i="3"/>
  <c r="T122" i="3"/>
  <c r="R122" i="3"/>
  <c r="P122" i="3"/>
  <c r="BI119" i="3"/>
  <c r="BH119" i="3"/>
  <c r="BG119" i="3"/>
  <c r="BE119" i="3"/>
  <c r="T119" i="3"/>
  <c r="R119" i="3"/>
  <c r="P119" i="3"/>
  <c r="BI116" i="3"/>
  <c r="BH116" i="3"/>
  <c r="BG116" i="3"/>
  <c r="BE116" i="3"/>
  <c r="T116" i="3"/>
  <c r="R116" i="3"/>
  <c r="P116" i="3"/>
  <c r="BI115" i="3"/>
  <c r="BH115" i="3"/>
  <c r="BG115" i="3"/>
  <c r="BE115" i="3"/>
  <c r="T115" i="3"/>
  <c r="R115" i="3"/>
  <c r="P115" i="3"/>
  <c r="BI114" i="3"/>
  <c r="BH114" i="3"/>
  <c r="BG114" i="3"/>
  <c r="BE114" i="3"/>
  <c r="T114" i="3"/>
  <c r="R114" i="3"/>
  <c r="P114" i="3"/>
  <c r="BI111" i="3"/>
  <c r="BH111" i="3"/>
  <c r="BG111" i="3"/>
  <c r="BE111" i="3"/>
  <c r="T111" i="3"/>
  <c r="R111" i="3"/>
  <c r="P111" i="3"/>
  <c r="BI108" i="3"/>
  <c r="BH108" i="3"/>
  <c r="BG108" i="3"/>
  <c r="BE108" i="3"/>
  <c r="T108" i="3"/>
  <c r="R108" i="3"/>
  <c r="P108" i="3"/>
  <c r="BI107" i="3"/>
  <c r="BH107" i="3"/>
  <c r="BG107" i="3"/>
  <c r="BE107" i="3"/>
  <c r="T107" i="3"/>
  <c r="R107" i="3"/>
  <c r="P107" i="3"/>
  <c r="BI104" i="3"/>
  <c r="BH104" i="3"/>
  <c r="BG104" i="3"/>
  <c r="BE104" i="3"/>
  <c r="T104" i="3"/>
  <c r="R104" i="3"/>
  <c r="P104" i="3"/>
  <c r="BI101" i="3"/>
  <c r="BH101" i="3"/>
  <c r="BG101" i="3"/>
  <c r="BE101" i="3"/>
  <c r="T101" i="3"/>
  <c r="R101" i="3"/>
  <c r="P101" i="3"/>
  <c r="BI98" i="3"/>
  <c r="BH98" i="3"/>
  <c r="BG98" i="3"/>
  <c r="BE98" i="3"/>
  <c r="T98" i="3"/>
  <c r="R98" i="3"/>
  <c r="P98" i="3"/>
  <c r="BI97" i="3"/>
  <c r="BH97" i="3"/>
  <c r="BG97" i="3"/>
  <c r="BE97" i="3"/>
  <c r="T97" i="3"/>
  <c r="R97" i="3"/>
  <c r="P97" i="3"/>
  <c r="BI96" i="3"/>
  <c r="BH96" i="3"/>
  <c r="BG96" i="3"/>
  <c r="BE96" i="3"/>
  <c r="T96" i="3"/>
  <c r="R96" i="3"/>
  <c r="P96" i="3"/>
  <c r="BI95" i="3"/>
  <c r="BH95" i="3"/>
  <c r="BG95" i="3"/>
  <c r="BE95" i="3"/>
  <c r="T95" i="3"/>
  <c r="R95" i="3"/>
  <c r="P95" i="3"/>
  <c r="BI94" i="3"/>
  <c r="BH94" i="3"/>
  <c r="BG94" i="3"/>
  <c r="BE94" i="3"/>
  <c r="T94" i="3"/>
  <c r="R94" i="3"/>
  <c r="P94" i="3"/>
  <c r="F85" i="3"/>
  <c r="E83" i="3"/>
  <c r="F56" i="3"/>
  <c r="E54" i="3"/>
  <c r="J26" i="3"/>
  <c r="E26" i="3"/>
  <c r="J88" i="3" s="1"/>
  <c r="J25" i="3"/>
  <c r="J23" i="3"/>
  <c r="E23" i="3"/>
  <c r="J58" i="3" s="1"/>
  <c r="J22" i="3"/>
  <c r="J20" i="3"/>
  <c r="E20" i="3"/>
  <c r="F88" i="3" s="1"/>
  <c r="J19" i="3"/>
  <c r="J17" i="3"/>
  <c r="E17" i="3"/>
  <c r="F58" i="3" s="1"/>
  <c r="J16" i="3"/>
  <c r="J14" i="3"/>
  <c r="J56" i="3" s="1"/>
  <c r="E7" i="3"/>
  <c r="E79" i="3"/>
  <c r="J37" i="2"/>
  <c r="J36" i="2"/>
  <c r="AY56" i="1" s="1"/>
  <c r="J35" i="2"/>
  <c r="AX56" i="1" s="1"/>
  <c r="BI1130" i="2"/>
  <c r="BH1130" i="2"/>
  <c r="BG1130" i="2"/>
  <c r="BE1130" i="2"/>
  <c r="T1130" i="2"/>
  <c r="T1129" i="2" s="1"/>
  <c r="R1130" i="2"/>
  <c r="R1129" i="2" s="1"/>
  <c r="P1130" i="2"/>
  <c r="P1129" i="2" s="1"/>
  <c r="BI1128" i="2"/>
  <c r="BH1128" i="2"/>
  <c r="BG1128" i="2"/>
  <c r="BE1128" i="2"/>
  <c r="T1128" i="2"/>
  <c r="R1128" i="2"/>
  <c r="P1128" i="2"/>
  <c r="BI1127" i="2"/>
  <c r="BH1127" i="2"/>
  <c r="BG1127" i="2"/>
  <c r="BE1127" i="2"/>
  <c r="T1127" i="2"/>
  <c r="R1127" i="2"/>
  <c r="P1127" i="2"/>
  <c r="BI1126" i="2"/>
  <c r="BH1126" i="2"/>
  <c r="BG1126" i="2"/>
  <c r="BE1126" i="2"/>
  <c r="T1126" i="2"/>
  <c r="R1126" i="2"/>
  <c r="P1126" i="2"/>
  <c r="BI1124" i="2"/>
  <c r="BH1124" i="2"/>
  <c r="BG1124" i="2"/>
  <c r="BE1124" i="2"/>
  <c r="T1124" i="2"/>
  <c r="R1124" i="2"/>
  <c r="P1124" i="2"/>
  <c r="BI1123" i="2"/>
  <c r="BH1123" i="2"/>
  <c r="BG1123" i="2"/>
  <c r="BE1123" i="2"/>
  <c r="T1123" i="2"/>
  <c r="R1123" i="2"/>
  <c r="P1123" i="2"/>
  <c r="BI1122" i="2"/>
  <c r="BH1122" i="2"/>
  <c r="BG1122" i="2"/>
  <c r="BE1122" i="2"/>
  <c r="T1122" i="2"/>
  <c r="R1122" i="2"/>
  <c r="P1122" i="2"/>
  <c r="BI1119" i="2"/>
  <c r="BH1119" i="2"/>
  <c r="BG1119" i="2"/>
  <c r="BE1119" i="2"/>
  <c r="T1119" i="2"/>
  <c r="T1118" i="2" s="1"/>
  <c r="R1119" i="2"/>
  <c r="R1118" i="2" s="1"/>
  <c r="P1119" i="2"/>
  <c r="P1118" i="2" s="1"/>
  <c r="BI1117" i="2"/>
  <c r="BH1117" i="2"/>
  <c r="BG1117" i="2"/>
  <c r="BE1117" i="2"/>
  <c r="T1117" i="2"/>
  <c r="T1116" i="2"/>
  <c r="R1117" i="2"/>
  <c r="R1116" i="2" s="1"/>
  <c r="P1117" i="2"/>
  <c r="P1116" i="2" s="1"/>
  <c r="BI1106" i="2"/>
  <c r="BH1106" i="2"/>
  <c r="BG1106" i="2"/>
  <c r="BE1106" i="2"/>
  <c r="T1106" i="2"/>
  <c r="R1106" i="2"/>
  <c r="P1106" i="2"/>
  <c r="BI1101" i="2"/>
  <c r="BH1101" i="2"/>
  <c r="BG1101" i="2"/>
  <c r="BE1101" i="2"/>
  <c r="T1101" i="2"/>
  <c r="R1101" i="2"/>
  <c r="P1101" i="2"/>
  <c r="BI1091" i="2"/>
  <c r="BH1091" i="2"/>
  <c r="BG1091" i="2"/>
  <c r="BE1091" i="2"/>
  <c r="T1091" i="2"/>
  <c r="R1091" i="2"/>
  <c r="P1091" i="2"/>
  <c r="BI1090" i="2"/>
  <c r="BH1090" i="2"/>
  <c r="BG1090" i="2"/>
  <c r="BE1090" i="2"/>
  <c r="T1090" i="2"/>
  <c r="R1090" i="2"/>
  <c r="P1090" i="2"/>
  <c r="BI1087" i="2"/>
  <c r="BH1087" i="2"/>
  <c r="BG1087" i="2"/>
  <c r="BE1087" i="2"/>
  <c r="T1087" i="2"/>
  <c r="R1087" i="2"/>
  <c r="P1087" i="2"/>
  <c r="BI1086" i="2"/>
  <c r="BH1086" i="2"/>
  <c r="BG1086" i="2"/>
  <c r="BE1086" i="2"/>
  <c r="T1086" i="2"/>
  <c r="R1086" i="2"/>
  <c r="P1086" i="2"/>
  <c r="BI1081" i="2"/>
  <c r="BH1081" i="2"/>
  <c r="BG1081" i="2"/>
  <c r="BE1081" i="2"/>
  <c r="T1081" i="2"/>
  <c r="T1080" i="2"/>
  <c r="R1081" i="2"/>
  <c r="R1080" i="2" s="1"/>
  <c r="P1081" i="2"/>
  <c r="P1080" i="2"/>
  <c r="BI1079" i="2"/>
  <c r="BH1079" i="2"/>
  <c r="BG1079" i="2"/>
  <c r="BE1079" i="2"/>
  <c r="T1079" i="2"/>
  <c r="R1079" i="2"/>
  <c r="P1079" i="2"/>
  <c r="BI1078" i="2"/>
  <c r="BH1078" i="2"/>
  <c r="BG1078" i="2"/>
  <c r="BE1078" i="2"/>
  <c r="T1078" i="2"/>
  <c r="R1078" i="2"/>
  <c r="P1078" i="2"/>
  <c r="BI1072" i="2"/>
  <c r="BH1072" i="2"/>
  <c r="BG1072" i="2"/>
  <c r="BE1072" i="2"/>
  <c r="T1072" i="2"/>
  <c r="R1072" i="2"/>
  <c r="P1072" i="2"/>
  <c r="BI1068" i="2"/>
  <c r="BH1068" i="2"/>
  <c r="BG1068" i="2"/>
  <c r="BE1068" i="2"/>
  <c r="T1068" i="2"/>
  <c r="R1068" i="2"/>
  <c r="P1068" i="2"/>
  <c r="BI1065" i="2"/>
  <c r="BH1065" i="2"/>
  <c r="BG1065" i="2"/>
  <c r="BE1065" i="2"/>
  <c r="T1065" i="2"/>
  <c r="R1065" i="2"/>
  <c r="P1065" i="2"/>
  <c r="BI1057" i="2"/>
  <c r="BH1057" i="2"/>
  <c r="BG1057" i="2"/>
  <c r="BE1057" i="2"/>
  <c r="T1057" i="2"/>
  <c r="R1057" i="2"/>
  <c r="P1057" i="2"/>
  <c r="BI1055" i="2"/>
  <c r="BH1055" i="2"/>
  <c r="BG1055" i="2"/>
  <c r="BE1055" i="2"/>
  <c r="T1055" i="2"/>
  <c r="R1055" i="2"/>
  <c r="P1055" i="2"/>
  <c r="BI1051" i="2"/>
  <c r="BH1051" i="2"/>
  <c r="BG1051" i="2"/>
  <c r="BE1051" i="2"/>
  <c r="T1051" i="2"/>
  <c r="R1051" i="2"/>
  <c r="P1051" i="2"/>
  <c r="BI1050" i="2"/>
  <c r="BH1050" i="2"/>
  <c r="BG1050" i="2"/>
  <c r="BE1050" i="2"/>
  <c r="T1050" i="2"/>
  <c r="R1050" i="2"/>
  <c r="P1050" i="2"/>
  <c r="BI1049" i="2"/>
  <c r="BH1049" i="2"/>
  <c r="BG1049" i="2"/>
  <c r="BE1049" i="2"/>
  <c r="T1049" i="2"/>
  <c r="R1049" i="2"/>
  <c r="P1049" i="2"/>
  <c r="BI1047" i="2"/>
  <c r="BH1047" i="2"/>
  <c r="BG1047" i="2"/>
  <c r="BE1047" i="2"/>
  <c r="T1047" i="2"/>
  <c r="R1047" i="2"/>
  <c r="P1047" i="2"/>
  <c r="BI1045" i="2"/>
  <c r="BH1045" i="2"/>
  <c r="BG1045" i="2"/>
  <c r="BE1045" i="2"/>
  <c r="T1045" i="2"/>
  <c r="R1045" i="2"/>
  <c r="P1045" i="2"/>
  <c r="BI1043" i="2"/>
  <c r="BH1043" i="2"/>
  <c r="BG1043" i="2"/>
  <c r="BE1043" i="2"/>
  <c r="T1043" i="2"/>
  <c r="R1043" i="2"/>
  <c r="P1043" i="2"/>
  <c r="BI1041" i="2"/>
  <c r="BH1041" i="2"/>
  <c r="BG1041" i="2"/>
  <c r="BE1041" i="2"/>
  <c r="T1041" i="2"/>
  <c r="R1041" i="2"/>
  <c r="P1041" i="2"/>
  <c r="BI1037" i="2"/>
  <c r="BH1037" i="2"/>
  <c r="BG1037" i="2"/>
  <c r="BE1037" i="2"/>
  <c r="T1037" i="2"/>
  <c r="R1037" i="2"/>
  <c r="P1037" i="2"/>
  <c r="BI1033" i="2"/>
  <c r="BH1033" i="2"/>
  <c r="BG1033" i="2"/>
  <c r="BE1033" i="2"/>
  <c r="T1033" i="2"/>
  <c r="R1033" i="2"/>
  <c r="P1033" i="2"/>
  <c r="BI1032" i="2"/>
  <c r="BH1032" i="2"/>
  <c r="BG1032" i="2"/>
  <c r="BE1032" i="2"/>
  <c r="T1032" i="2"/>
  <c r="R1032" i="2"/>
  <c r="P1032" i="2"/>
  <c r="BI1031" i="2"/>
  <c r="BH1031" i="2"/>
  <c r="BG1031" i="2"/>
  <c r="BE1031" i="2"/>
  <c r="T1031" i="2"/>
  <c r="R1031" i="2"/>
  <c r="P1031" i="2"/>
  <c r="BI1026" i="2"/>
  <c r="BH1026" i="2"/>
  <c r="BG1026" i="2"/>
  <c r="BE1026" i="2"/>
  <c r="T1026" i="2"/>
  <c r="T1025" i="2" s="1"/>
  <c r="R1026" i="2"/>
  <c r="R1025" i="2" s="1"/>
  <c r="P1026" i="2"/>
  <c r="P1025" i="2"/>
  <c r="BI1024" i="2"/>
  <c r="BH1024" i="2"/>
  <c r="BG1024" i="2"/>
  <c r="BE1024" i="2"/>
  <c r="T1024" i="2"/>
  <c r="R1024" i="2"/>
  <c r="P1024" i="2"/>
  <c r="BI1019" i="2"/>
  <c r="BH1019" i="2"/>
  <c r="BG1019" i="2"/>
  <c r="BE1019" i="2"/>
  <c r="T1019" i="2"/>
  <c r="R1019" i="2"/>
  <c r="P1019" i="2"/>
  <c r="BI1013" i="2"/>
  <c r="BH1013" i="2"/>
  <c r="BG1013" i="2"/>
  <c r="BE1013" i="2"/>
  <c r="T1013" i="2"/>
  <c r="R1013" i="2"/>
  <c r="P1013" i="2"/>
  <c r="BI1009" i="2"/>
  <c r="BH1009" i="2"/>
  <c r="BG1009" i="2"/>
  <c r="BE1009" i="2"/>
  <c r="T1009" i="2"/>
  <c r="R1009" i="2"/>
  <c r="P1009" i="2"/>
  <c r="BI1007" i="2"/>
  <c r="BH1007" i="2"/>
  <c r="BG1007" i="2"/>
  <c r="BE1007" i="2"/>
  <c r="T1007" i="2"/>
  <c r="R1007" i="2"/>
  <c r="P1007" i="2"/>
  <c r="BI1003" i="2"/>
  <c r="BH1003" i="2"/>
  <c r="BG1003" i="2"/>
  <c r="BE1003" i="2"/>
  <c r="T1003" i="2"/>
  <c r="R1003" i="2"/>
  <c r="P1003" i="2"/>
  <c r="BI1001" i="2"/>
  <c r="BH1001" i="2"/>
  <c r="BG1001" i="2"/>
  <c r="BE1001" i="2"/>
  <c r="T1001" i="2"/>
  <c r="R1001" i="2"/>
  <c r="P1001" i="2"/>
  <c r="BI996" i="2"/>
  <c r="BH996" i="2"/>
  <c r="BG996" i="2"/>
  <c r="BE996" i="2"/>
  <c r="T996" i="2"/>
  <c r="R996" i="2"/>
  <c r="P996" i="2"/>
  <c r="BI992" i="2"/>
  <c r="BH992" i="2"/>
  <c r="BG992" i="2"/>
  <c r="BE992" i="2"/>
  <c r="T992" i="2"/>
  <c r="R992" i="2"/>
  <c r="P992" i="2"/>
  <c r="BI990" i="2"/>
  <c r="BH990" i="2"/>
  <c r="BG990" i="2"/>
  <c r="BE990" i="2"/>
  <c r="T990" i="2"/>
  <c r="R990" i="2"/>
  <c r="P990" i="2"/>
  <c r="BI984" i="2"/>
  <c r="BH984" i="2"/>
  <c r="BG984" i="2"/>
  <c r="BE984" i="2"/>
  <c r="T984" i="2"/>
  <c r="R984" i="2"/>
  <c r="P984" i="2"/>
  <c r="BI980" i="2"/>
  <c r="BH980" i="2"/>
  <c r="BG980" i="2"/>
  <c r="BE980" i="2"/>
  <c r="T980" i="2"/>
  <c r="R980" i="2"/>
  <c r="P980" i="2"/>
  <c r="BI978" i="2"/>
  <c r="BH978" i="2"/>
  <c r="BG978" i="2"/>
  <c r="BE978" i="2"/>
  <c r="T978" i="2"/>
  <c r="R978" i="2"/>
  <c r="P978" i="2"/>
  <c r="BI976" i="2"/>
  <c r="BH976" i="2"/>
  <c r="BG976" i="2"/>
  <c r="BE976" i="2"/>
  <c r="T976" i="2"/>
  <c r="R976" i="2"/>
  <c r="P976" i="2"/>
  <c r="BI974" i="2"/>
  <c r="BH974" i="2"/>
  <c r="BG974" i="2"/>
  <c r="BE974" i="2"/>
  <c r="T974" i="2"/>
  <c r="R974" i="2"/>
  <c r="P974" i="2"/>
  <c r="BI973" i="2"/>
  <c r="BH973" i="2"/>
  <c r="BG973" i="2"/>
  <c r="BE973" i="2"/>
  <c r="T973" i="2"/>
  <c r="R973" i="2"/>
  <c r="P973" i="2"/>
  <c r="BI972" i="2"/>
  <c r="BH972" i="2"/>
  <c r="BG972" i="2"/>
  <c r="BE972" i="2"/>
  <c r="T972" i="2"/>
  <c r="R972" i="2"/>
  <c r="P972" i="2"/>
  <c r="BI970" i="2"/>
  <c r="BH970" i="2"/>
  <c r="BG970" i="2"/>
  <c r="BE970" i="2"/>
  <c r="T970" i="2"/>
  <c r="R970" i="2"/>
  <c r="P970" i="2"/>
  <c r="BI963" i="2"/>
  <c r="BH963" i="2"/>
  <c r="BG963" i="2"/>
  <c r="BE963" i="2"/>
  <c r="T963" i="2"/>
  <c r="R963" i="2"/>
  <c r="P963" i="2"/>
  <c r="BI962" i="2"/>
  <c r="BH962" i="2"/>
  <c r="BG962" i="2"/>
  <c r="BE962" i="2"/>
  <c r="T962" i="2"/>
  <c r="R962" i="2"/>
  <c r="P962" i="2"/>
  <c r="BI961" i="2"/>
  <c r="BH961" i="2"/>
  <c r="BG961" i="2"/>
  <c r="BE961" i="2"/>
  <c r="T961" i="2"/>
  <c r="R961" i="2"/>
  <c r="P961" i="2"/>
  <c r="BI960" i="2"/>
  <c r="BH960" i="2"/>
  <c r="BG960" i="2"/>
  <c r="BE960" i="2"/>
  <c r="T960" i="2"/>
  <c r="R960" i="2"/>
  <c r="P960" i="2"/>
  <c r="BI959" i="2"/>
  <c r="BH959" i="2"/>
  <c r="BG959" i="2"/>
  <c r="BE959" i="2"/>
  <c r="T959" i="2"/>
  <c r="R959" i="2"/>
  <c r="P959" i="2"/>
  <c r="BI958" i="2"/>
  <c r="BH958" i="2"/>
  <c r="BG958" i="2"/>
  <c r="BE958" i="2"/>
  <c r="T958" i="2"/>
  <c r="R958" i="2"/>
  <c r="P958" i="2"/>
  <c r="BI957" i="2"/>
  <c r="BH957" i="2"/>
  <c r="BG957" i="2"/>
  <c r="BE957" i="2"/>
  <c r="T957" i="2"/>
  <c r="R957" i="2"/>
  <c r="P957" i="2"/>
  <c r="BI955" i="2"/>
  <c r="BH955" i="2"/>
  <c r="BG955" i="2"/>
  <c r="BE955" i="2"/>
  <c r="T955" i="2"/>
  <c r="R955" i="2"/>
  <c r="P955" i="2"/>
  <c r="BI953" i="2"/>
  <c r="BH953" i="2"/>
  <c r="BG953" i="2"/>
  <c r="BE953" i="2"/>
  <c r="T953" i="2"/>
  <c r="R953" i="2"/>
  <c r="P953" i="2"/>
  <c r="BI951" i="2"/>
  <c r="BH951" i="2"/>
  <c r="BG951" i="2"/>
  <c r="BE951" i="2"/>
  <c r="T951" i="2"/>
  <c r="R951" i="2"/>
  <c r="P951" i="2"/>
  <c r="BI949" i="2"/>
  <c r="BH949" i="2"/>
  <c r="BG949" i="2"/>
  <c r="BE949" i="2"/>
  <c r="T949" i="2"/>
  <c r="R949" i="2"/>
  <c r="P949" i="2"/>
  <c r="BI946" i="2"/>
  <c r="BH946" i="2"/>
  <c r="BG946" i="2"/>
  <c r="BE946" i="2"/>
  <c r="T946" i="2"/>
  <c r="R946" i="2"/>
  <c r="P946" i="2"/>
  <c r="BI941" i="2"/>
  <c r="BH941" i="2"/>
  <c r="BG941" i="2"/>
  <c r="BE941" i="2"/>
  <c r="T941" i="2"/>
  <c r="R941" i="2"/>
  <c r="P941" i="2"/>
  <c r="BI940" i="2"/>
  <c r="BH940" i="2"/>
  <c r="BG940" i="2"/>
  <c r="BE940" i="2"/>
  <c r="T940" i="2"/>
  <c r="R940" i="2"/>
  <c r="P940" i="2"/>
  <c r="BI938" i="2"/>
  <c r="BH938" i="2"/>
  <c r="BG938" i="2"/>
  <c r="BE938" i="2"/>
  <c r="T938" i="2"/>
  <c r="R938" i="2"/>
  <c r="P938" i="2"/>
  <c r="BI937" i="2"/>
  <c r="BH937" i="2"/>
  <c r="BG937" i="2"/>
  <c r="BE937" i="2"/>
  <c r="T937" i="2"/>
  <c r="R937" i="2"/>
  <c r="P937" i="2"/>
  <c r="BI936" i="2"/>
  <c r="BH936" i="2"/>
  <c r="BG936" i="2"/>
  <c r="BE936" i="2"/>
  <c r="T936" i="2"/>
  <c r="R936" i="2"/>
  <c r="P936" i="2"/>
  <c r="BI935" i="2"/>
  <c r="BH935" i="2"/>
  <c r="BG935" i="2"/>
  <c r="BE935" i="2"/>
  <c r="T935" i="2"/>
  <c r="R935" i="2"/>
  <c r="P935" i="2"/>
  <c r="BI934" i="2"/>
  <c r="BH934" i="2"/>
  <c r="BG934" i="2"/>
  <c r="BE934" i="2"/>
  <c r="T934" i="2"/>
  <c r="R934" i="2"/>
  <c r="P934" i="2"/>
  <c r="BI933" i="2"/>
  <c r="BH933" i="2"/>
  <c r="BG933" i="2"/>
  <c r="BE933" i="2"/>
  <c r="T933" i="2"/>
  <c r="R933" i="2"/>
  <c r="P933" i="2"/>
  <c r="BI932" i="2"/>
  <c r="BH932" i="2"/>
  <c r="BG932" i="2"/>
  <c r="BE932" i="2"/>
  <c r="T932" i="2"/>
  <c r="R932" i="2"/>
  <c r="P932" i="2"/>
  <c r="BI931" i="2"/>
  <c r="BH931" i="2"/>
  <c r="BG931" i="2"/>
  <c r="BE931" i="2"/>
  <c r="T931" i="2"/>
  <c r="R931" i="2"/>
  <c r="P931" i="2"/>
  <c r="BI930" i="2"/>
  <c r="BH930" i="2"/>
  <c r="BG930" i="2"/>
  <c r="BE930" i="2"/>
  <c r="T930" i="2"/>
  <c r="R930" i="2"/>
  <c r="P930" i="2"/>
  <c r="BI929" i="2"/>
  <c r="BH929" i="2"/>
  <c r="BG929" i="2"/>
  <c r="BE929" i="2"/>
  <c r="T929" i="2"/>
  <c r="R929" i="2"/>
  <c r="P929" i="2"/>
  <c r="BI928" i="2"/>
  <c r="BH928" i="2"/>
  <c r="BG928" i="2"/>
  <c r="BE928" i="2"/>
  <c r="T928" i="2"/>
  <c r="R928" i="2"/>
  <c r="P928" i="2"/>
  <c r="BI927" i="2"/>
  <c r="BH927" i="2"/>
  <c r="BG927" i="2"/>
  <c r="BE927" i="2"/>
  <c r="T927" i="2"/>
  <c r="R927" i="2"/>
  <c r="P927" i="2"/>
  <c r="BI926" i="2"/>
  <c r="BH926" i="2"/>
  <c r="BG926" i="2"/>
  <c r="BE926" i="2"/>
  <c r="T926" i="2"/>
  <c r="R926" i="2"/>
  <c r="P926" i="2"/>
  <c r="BI924" i="2"/>
  <c r="BH924" i="2"/>
  <c r="BG924" i="2"/>
  <c r="BE924" i="2"/>
  <c r="T924" i="2"/>
  <c r="R924" i="2"/>
  <c r="P924" i="2"/>
  <c r="BI923" i="2"/>
  <c r="BH923" i="2"/>
  <c r="BG923" i="2"/>
  <c r="BE923" i="2"/>
  <c r="T923" i="2"/>
  <c r="R923" i="2"/>
  <c r="P923" i="2"/>
  <c r="BI922" i="2"/>
  <c r="BH922" i="2"/>
  <c r="BG922" i="2"/>
  <c r="BE922" i="2"/>
  <c r="T922" i="2"/>
  <c r="R922" i="2"/>
  <c r="P922" i="2"/>
  <c r="BI921" i="2"/>
  <c r="BH921" i="2"/>
  <c r="BG921" i="2"/>
  <c r="BE921" i="2"/>
  <c r="T921" i="2"/>
  <c r="R921" i="2"/>
  <c r="P921" i="2"/>
  <c r="BI920" i="2"/>
  <c r="BH920" i="2"/>
  <c r="BG920" i="2"/>
  <c r="BE920" i="2"/>
  <c r="T920" i="2"/>
  <c r="R920" i="2"/>
  <c r="P920" i="2"/>
  <c r="BI919" i="2"/>
  <c r="BH919" i="2"/>
  <c r="BG919" i="2"/>
  <c r="BE919" i="2"/>
  <c r="T919" i="2"/>
  <c r="R919" i="2"/>
  <c r="P919" i="2"/>
  <c r="BI918" i="2"/>
  <c r="BH918" i="2"/>
  <c r="BG918" i="2"/>
  <c r="BE918" i="2"/>
  <c r="T918" i="2"/>
  <c r="R918" i="2"/>
  <c r="P918" i="2"/>
  <c r="BI917" i="2"/>
  <c r="BH917" i="2"/>
  <c r="BG917" i="2"/>
  <c r="BE917" i="2"/>
  <c r="T917" i="2"/>
  <c r="R917" i="2"/>
  <c r="P917" i="2"/>
  <c r="BI916" i="2"/>
  <c r="BH916" i="2"/>
  <c r="BG916" i="2"/>
  <c r="BE916" i="2"/>
  <c r="T916" i="2"/>
  <c r="R916" i="2"/>
  <c r="P916" i="2"/>
  <c r="BI915" i="2"/>
  <c r="BH915" i="2"/>
  <c r="BG915" i="2"/>
  <c r="BE915" i="2"/>
  <c r="T915" i="2"/>
  <c r="R915" i="2"/>
  <c r="P915" i="2"/>
  <c r="BI914" i="2"/>
  <c r="BH914" i="2"/>
  <c r="BG914" i="2"/>
  <c r="BE914" i="2"/>
  <c r="T914" i="2"/>
  <c r="R914" i="2"/>
  <c r="P914" i="2"/>
  <c r="BI913" i="2"/>
  <c r="BH913" i="2"/>
  <c r="BG913" i="2"/>
  <c r="BE913" i="2"/>
  <c r="T913" i="2"/>
  <c r="R913" i="2"/>
  <c r="P913" i="2"/>
  <c r="BI912" i="2"/>
  <c r="BH912" i="2"/>
  <c r="BG912" i="2"/>
  <c r="BE912" i="2"/>
  <c r="T912" i="2"/>
  <c r="R912" i="2"/>
  <c r="P912" i="2"/>
  <c r="BI911" i="2"/>
  <c r="BH911" i="2"/>
  <c r="BG911" i="2"/>
  <c r="BE911" i="2"/>
  <c r="T911" i="2"/>
  <c r="R911" i="2"/>
  <c r="P911" i="2"/>
  <c r="BI910" i="2"/>
  <c r="BH910" i="2"/>
  <c r="BG910" i="2"/>
  <c r="BE910" i="2"/>
  <c r="T910" i="2"/>
  <c r="R910" i="2"/>
  <c r="P910" i="2"/>
  <c r="BI909" i="2"/>
  <c r="BH909" i="2"/>
  <c r="BG909" i="2"/>
  <c r="BE909" i="2"/>
  <c r="T909" i="2"/>
  <c r="R909" i="2"/>
  <c r="P909" i="2"/>
  <c r="BI908" i="2"/>
  <c r="BH908" i="2"/>
  <c r="BG908" i="2"/>
  <c r="BE908" i="2"/>
  <c r="T908" i="2"/>
  <c r="R908" i="2"/>
  <c r="P908" i="2"/>
  <c r="BI907" i="2"/>
  <c r="BH907" i="2"/>
  <c r="BG907" i="2"/>
  <c r="BE907" i="2"/>
  <c r="T907" i="2"/>
  <c r="R907" i="2"/>
  <c r="P907" i="2"/>
  <c r="BI906" i="2"/>
  <c r="BH906" i="2"/>
  <c r="BG906" i="2"/>
  <c r="BE906" i="2"/>
  <c r="T906" i="2"/>
  <c r="R906" i="2"/>
  <c r="P906" i="2"/>
  <c r="BI905" i="2"/>
  <c r="BH905" i="2"/>
  <c r="BG905" i="2"/>
  <c r="BE905" i="2"/>
  <c r="T905" i="2"/>
  <c r="R905" i="2"/>
  <c r="P905" i="2"/>
  <c r="BI904" i="2"/>
  <c r="BH904" i="2"/>
  <c r="BG904" i="2"/>
  <c r="BE904" i="2"/>
  <c r="T904" i="2"/>
  <c r="R904" i="2"/>
  <c r="P904" i="2"/>
  <c r="BI903" i="2"/>
  <c r="BH903" i="2"/>
  <c r="BG903" i="2"/>
  <c r="BE903" i="2"/>
  <c r="T903" i="2"/>
  <c r="R903" i="2"/>
  <c r="P903" i="2"/>
  <c r="BI901" i="2"/>
  <c r="BH901" i="2"/>
  <c r="BG901" i="2"/>
  <c r="BE901" i="2"/>
  <c r="T901" i="2"/>
  <c r="R901" i="2"/>
  <c r="P901" i="2"/>
  <c r="BI899" i="2"/>
  <c r="BH899" i="2"/>
  <c r="BG899" i="2"/>
  <c r="BE899" i="2"/>
  <c r="T899" i="2"/>
  <c r="R899" i="2"/>
  <c r="P899" i="2"/>
  <c r="BI897" i="2"/>
  <c r="BH897" i="2"/>
  <c r="BG897" i="2"/>
  <c r="BE897" i="2"/>
  <c r="T897" i="2"/>
  <c r="R897" i="2"/>
  <c r="P897" i="2"/>
  <c r="BI896" i="2"/>
  <c r="BH896" i="2"/>
  <c r="BG896" i="2"/>
  <c r="BE896" i="2"/>
  <c r="T896" i="2"/>
  <c r="R896" i="2"/>
  <c r="P896" i="2"/>
  <c r="BI894" i="2"/>
  <c r="BH894" i="2"/>
  <c r="BG894" i="2"/>
  <c r="BE894" i="2"/>
  <c r="T894" i="2"/>
  <c r="R894" i="2"/>
  <c r="P894" i="2"/>
  <c r="BI892" i="2"/>
  <c r="BH892" i="2"/>
  <c r="BG892" i="2"/>
  <c r="BE892" i="2"/>
  <c r="T892" i="2"/>
  <c r="R892" i="2"/>
  <c r="P892" i="2"/>
  <c r="BI890" i="2"/>
  <c r="BH890" i="2"/>
  <c r="BG890" i="2"/>
  <c r="BE890" i="2"/>
  <c r="T890" i="2"/>
  <c r="R890" i="2"/>
  <c r="P890" i="2"/>
  <c r="BI889" i="2"/>
  <c r="BH889" i="2"/>
  <c r="BG889" i="2"/>
  <c r="BE889" i="2"/>
  <c r="T889" i="2"/>
  <c r="R889" i="2"/>
  <c r="P889" i="2"/>
  <c r="BI888" i="2"/>
  <c r="BH888" i="2"/>
  <c r="BG888" i="2"/>
  <c r="BE888" i="2"/>
  <c r="T888" i="2"/>
  <c r="R888" i="2"/>
  <c r="P888" i="2"/>
  <c r="BI887" i="2"/>
  <c r="BH887" i="2"/>
  <c r="BG887" i="2"/>
  <c r="BE887" i="2"/>
  <c r="T887" i="2"/>
  <c r="R887" i="2"/>
  <c r="P887" i="2"/>
  <c r="BI885" i="2"/>
  <c r="BH885" i="2"/>
  <c r="BG885" i="2"/>
  <c r="BE885" i="2"/>
  <c r="T885" i="2"/>
  <c r="R885" i="2"/>
  <c r="P885" i="2"/>
  <c r="BI883" i="2"/>
  <c r="BH883" i="2"/>
  <c r="BG883" i="2"/>
  <c r="BE883" i="2"/>
  <c r="T883" i="2"/>
  <c r="R883" i="2"/>
  <c r="P883" i="2"/>
  <c r="BI882" i="2"/>
  <c r="BH882" i="2"/>
  <c r="BG882" i="2"/>
  <c r="BE882" i="2"/>
  <c r="T882" i="2"/>
  <c r="R882" i="2"/>
  <c r="P882" i="2"/>
  <c r="BI880" i="2"/>
  <c r="BH880" i="2"/>
  <c r="BG880" i="2"/>
  <c r="BE880" i="2"/>
  <c r="T880" i="2"/>
  <c r="R880" i="2"/>
  <c r="P880" i="2"/>
  <c r="BI879" i="2"/>
  <c r="BH879" i="2"/>
  <c r="BG879" i="2"/>
  <c r="BE879" i="2"/>
  <c r="T879" i="2"/>
  <c r="R879" i="2"/>
  <c r="P879" i="2"/>
  <c r="BI877" i="2"/>
  <c r="BH877" i="2"/>
  <c r="BG877" i="2"/>
  <c r="BE877" i="2"/>
  <c r="T877" i="2"/>
  <c r="R877" i="2"/>
  <c r="P877" i="2"/>
  <c r="BI876" i="2"/>
  <c r="BH876" i="2"/>
  <c r="BG876" i="2"/>
  <c r="BE876" i="2"/>
  <c r="T876" i="2"/>
  <c r="R876" i="2"/>
  <c r="P876" i="2"/>
  <c r="BI872" i="2"/>
  <c r="BH872" i="2"/>
  <c r="BG872" i="2"/>
  <c r="BE872" i="2"/>
  <c r="T872" i="2"/>
  <c r="R872" i="2"/>
  <c r="P872" i="2"/>
  <c r="BI868" i="2"/>
  <c r="BH868" i="2"/>
  <c r="BG868" i="2"/>
  <c r="BE868" i="2"/>
  <c r="T868" i="2"/>
  <c r="R868" i="2"/>
  <c r="P868" i="2"/>
  <c r="BI866" i="2"/>
  <c r="BH866" i="2"/>
  <c r="BG866" i="2"/>
  <c r="BE866" i="2"/>
  <c r="T866" i="2"/>
  <c r="R866" i="2"/>
  <c r="P866" i="2"/>
  <c r="BI864" i="2"/>
  <c r="BH864" i="2"/>
  <c r="BG864" i="2"/>
  <c r="BE864" i="2"/>
  <c r="T864" i="2"/>
  <c r="R864" i="2"/>
  <c r="P864" i="2"/>
  <c r="BI862" i="2"/>
  <c r="BH862" i="2"/>
  <c r="BG862" i="2"/>
  <c r="BE862" i="2"/>
  <c r="T862" i="2"/>
  <c r="R862" i="2"/>
  <c r="P862" i="2"/>
  <c r="BI860" i="2"/>
  <c r="BH860" i="2"/>
  <c r="BG860" i="2"/>
  <c r="BE860" i="2"/>
  <c r="T860" i="2"/>
  <c r="R860" i="2"/>
  <c r="P860" i="2"/>
  <c r="BI858" i="2"/>
  <c r="BH858" i="2"/>
  <c r="BG858" i="2"/>
  <c r="BE858" i="2"/>
  <c r="T858" i="2"/>
  <c r="R858" i="2"/>
  <c r="P858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1" i="2"/>
  <c r="BH851" i="2"/>
  <c r="BG851" i="2"/>
  <c r="BE851" i="2"/>
  <c r="T851" i="2"/>
  <c r="R851" i="2"/>
  <c r="P851" i="2"/>
  <c r="BI849" i="2"/>
  <c r="BH849" i="2"/>
  <c r="BG849" i="2"/>
  <c r="BE849" i="2"/>
  <c r="T849" i="2"/>
  <c r="R849" i="2"/>
  <c r="P849" i="2"/>
  <c r="BI847" i="2"/>
  <c r="BH847" i="2"/>
  <c r="BG847" i="2"/>
  <c r="BE847" i="2"/>
  <c r="T847" i="2"/>
  <c r="R847" i="2"/>
  <c r="P847" i="2"/>
  <c r="BI845" i="2"/>
  <c r="BH845" i="2"/>
  <c r="BG845" i="2"/>
  <c r="BE845" i="2"/>
  <c r="T845" i="2"/>
  <c r="R845" i="2"/>
  <c r="P845" i="2"/>
  <c r="BI841" i="2"/>
  <c r="BH841" i="2"/>
  <c r="BG841" i="2"/>
  <c r="BE841" i="2"/>
  <c r="T841" i="2"/>
  <c r="R841" i="2"/>
  <c r="P841" i="2"/>
  <c r="BI837" i="2"/>
  <c r="BH837" i="2"/>
  <c r="BG837" i="2"/>
  <c r="BE837" i="2"/>
  <c r="T837" i="2"/>
  <c r="R837" i="2"/>
  <c r="P837" i="2"/>
  <c r="BI835" i="2"/>
  <c r="BH835" i="2"/>
  <c r="BG835" i="2"/>
  <c r="BE835" i="2"/>
  <c r="T835" i="2"/>
  <c r="R835" i="2"/>
  <c r="P835" i="2"/>
  <c r="BI833" i="2"/>
  <c r="BH833" i="2"/>
  <c r="BG833" i="2"/>
  <c r="BE833" i="2"/>
  <c r="T833" i="2"/>
  <c r="R833" i="2"/>
  <c r="P833" i="2"/>
  <c r="BI831" i="2"/>
  <c r="BH831" i="2"/>
  <c r="BG831" i="2"/>
  <c r="BE831" i="2"/>
  <c r="T831" i="2"/>
  <c r="R831" i="2"/>
  <c r="P831" i="2"/>
  <c r="BI829" i="2"/>
  <c r="BH829" i="2"/>
  <c r="BG829" i="2"/>
  <c r="BE829" i="2"/>
  <c r="T829" i="2"/>
  <c r="R829" i="2"/>
  <c r="P829" i="2"/>
  <c r="BI827" i="2"/>
  <c r="BH827" i="2"/>
  <c r="BG827" i="2"/>
  <c r="BE827" i="2"/>
  <c r="T827" i="2"/>
  <c r="R827" i="2"/>
  <c r="P827" i="2"/>
  <c r="BI825" i="2"/>
  <c r="BH825" i="2"/>
  <c r="BG825" i="2"/>
  <c r="BE825" i="2"/>
  <c r="T825" i="2"/>
  <c r="R825" i="2"/>
  <c r="P825" i="2"/>
  <c r="BI823" i="2"/>
  <c r="BH823" i="2"/>
  <c r="BG823" i="2"/>
  <c r="BE823" i="2"/>
  <c r="T823" i="2"/>
  <c r="R823" i="2"/>
  <c r="P823" i="2"/>
  <c r="BI822" i="2"/>
  <c r="BH822" i="2"/>
  <c r="BG822" i="2"/>
  <c r="BE822" i="2"/>
  <c r="T822" i="2"/>
  <c r="R822" i="2"/>
  <c r="P822" i="2"/>
  <c r="BI821" i="2"/>
  <c r="BH821" i="2"/>
  <c r="BG821" i="2"/>
  <c r="BE821" i="2"/>
  <c r="T821" i="2"/>
  <c r="R821" i="2"/>
  <c r="P821" i="2"/>
  <c r="BI820" i="2"/>
  <c r="BH820" i="2"/>
  <c r="BG820" i="2"/>
  <c r="BE820" i="2"/>
  <c r="T820" i="2"/>
  <c r="R820" i="2"/>
  <c r="P820" i="2"/>
  <c r="BI819" i="2"/>
  <c r="BH819" i="2"/>
  <c r="BG819" i="2"/>
  <c r="BE819" i="2"/>
  <c r="T819" i="2"/>
  <c r="R819" i="2"/>
  <c r="P819" i="2"/>
  <c r="BI817" i="2"/>
  <c r="BH817" i="2"/>
  <c r="BG817" i="2"/>
  <c r="BE817" i="2"/>
  <c r="T817" i="2"/>
  <c r="R817" i="2"/>
  <c r="P817" i="2"/>
  <c r="BI816" i="2"/>
  <c r="BH816" i="2"/>
  <c r="BG816" i="2"/>
  <c r="BE816" i="2"/>
  <c r="T816" i="2"/>
  <c r="R816" i="2"/>
  <c r="P816" i="2"/>
  <c r="BI814" i="2"/>
  <c r="BH814" i="2"/>
  <c r="BG814" i="2"/>
  <c r="BE814" i="2"/>
  <c r="T814" i="2"/>
  <c r="R814" i="2"/>
  <c r="P814" i="2"/>
  <c r="BI813" i="2"/>
  <c r="BH813" i="2"/>
  <c r="BG813" i="2"/>
  <c r="BE813" i="2"/>
  <c r="T813" i="2"/>
  <c r="R813" i="2"/>
  <c r="P813" i="2"/>
  <c r="BI812" i="2"/>
  <c r="BH812" i="2"/>
  <c r="BG812" i="2"/>
  <c r="BE812" i="2"/>
  <c r="T812" i="2"/>
  <c r="R812" i="2"/>
  <c r="P812" i="2"/>
  <c r="BI810" i="2"/>
  <c r="BH810" i="2"/>
  <c r="BG810" i="2"/>
  <c r="BE810" i="2"/>
  <c r="T810" i="2"/>
  <c r="R810" i="2"/>
  <c r="P810" i="2"/>
  <c r="BI804" i="2"/>
  <c r="BH804" i="2"/>
  <c r="BG804" i="2"/>
  <c r="BE804" i="2"/>
  <c r="T804" i="2"/>
  <c r="R804" i="2"/>
  <c r="P804" i="2"/>
  <c r="BI798" i="2"/>
  <c r="BH798" i="2"/>
  <c r="BG798" i="2"/>
  <c r="BE798" i="2"/>
  <c r="T798" i="2"/>
  <c r="R798" i="2"/>
  <c r="P798" i="2"/>
  <c r="BI794" i="2"/>
  <c r="BH794" i="2"/>
  <c r="BG794" i="2"/>
  <c r="BE794" i="2"/>
  <c r="T794" i="2"/>
  <c r="R794" i="2"/>
  <c r="P794" i="2"/>
  <c r="BI792" i="2"/>
  <c r="BH792" i="2"/>
  <c r="BG792" i="2"/>
  <c r="BE792" i="2"/>
  <c r="T792" i="2"/>
  <c r="R792" i="2"/>
  <c r="P792" i="2"/>
  <c r="BI786" i="2"/>
  <c r="BH786" i="2"/>
  <c r="BG786" i="2"/>
  <c r="BE786" i="2"/>
  <c r="T786" i="2"/>
  <c r="R786" i="2"/>
  <c r="P786" i="2"/>
  <c r="BI784" i="2"/>
  <c r="BH784" i="2"/>
  <c r="BG784" i="2"/>
  <c r="BE784" i="2"/>
  <c r="T784" i="2"/>
  <c r="R784" i="2"/>
  <c r="P784" i="2"/>
  <c r="BI780" i="2"/>
  <c r="BH780" i="2"/>
  <c r="BG780" i="2"/>
  <c r="BE780" i="2"/>
  <c r="T780" i="2"/>
  <c r="R780" i="2"/>
  <c r="P780" i="2"/>
  <c r="BI776" i="2"/>
  <c r="BH776" i="2"/>
  <c r="BG776" i="2"/>
  <c r="BE776" i="2"/>
  <c r="T776" i="2"/>
  <c r="R776" i="2"/>
  <c r="P776" i="2"/>
  <c r="BI774" i="2"/>
  <c r="BH774" i="2"/>
  <c r="BG774" i="2"/>
  <c r="BE774" i="2"/>
  <c r="T774" i="2"/>
  <c r="R774" i="2"/>
  <c r="P774" i="2"/>
  <c r="BI768" i="2"/>
  <c r="BH768" i="2"/>
  <c r="BG768" i="2"/>
  <c r="BE768" i="2"/>
  <c r="T768" i="2"/>
  <c r="R768" i="2"/>
  <c r="P768" i="2"/>
  <c r="BI766" i="2"/>
  <c r="BH766" i="2"/>
  <c r="BG766" i="2"/>
  <c r="BE766" i="2"/>
  <c r="T766" i="2"/>
  <c r="R766" i="2"/>
  <c r="P766" i="2"/>
  <c r="BI764" i="2"/>
  <c r="BH764" i="2"/>
  <c r="BG764" i="2"/>
  <c r="BE764" i="2"/>
  <c r="T764" i="2"/>
  <c r="R764" i="2"/>
  <c r="P764" i="2"/>
  <c r="BI762" i="2"/>
  <c r="BH762" i="2"/>
  <c r="BG762" i="2"/>
  <c r="BE762" i="2"/>
  <c r="T762" i="2"/>
  <c r="R762" i="2"/>
  <c r="P762" i="2"/>
  <c r="BI758" i="2"/>
  <c r="BH758" i="2"/>
  <c r="BG758" i="2"/>
  <c r="BE758" i="2"/>
  <c r="T758" i="2"/>
  <c r="R758" i="2"/>
  <c r="P758" i="2"/>
  <c r="BI753" i="2"/>
  <c r="BH753" i="2"/>
  <c r="BG753" i="2"/>
  <c r="BE753" i="2"/>
  <c r="T753" i="2"/>
  <c r="R753" i="2"/>
  <c r="P753" i="2"/>
  <c r="BI751" i="2"/>
  <c r="BH751" i="2"/>
  <c r="BG751" i="2"/>
  <c r="BE751" i="2"/>
  <c r="T751" i="2"/>
  <c r="R751" i="2"/>
  <c r="P751" i="2"/>
  <c r="BI746" i="2"/>
  <c r="BH746" i="2"/>
  <c r="BG746" i="2"/>
  <c r="BE746" i="2"/>
  <c r="T746" i="2"/>
  <c r="R746" i="2"/>
  <c r="P746" i="2"/>
  <c r="BI742" i="2"/>
  <c r="BH742" i="2"/>
  <c r="BG742" i="2"/>
  <c r="BE742" i="2"/>
  <c r="T742" i="2"/>
  <c r="R742" i="2"/>
  <c r="P742" i="2"/>
  <c r="BI740" i="2"/>
  <c r="BH740" i="2"/>
  <c r="BG740" i="2"/>
  <c r="BE740" i="2"/>
  <c r="T740" i="2"/>
  <c r="R740" i="2"/>
  <c r="P740" i="2"/>
  <c r="BI738" i="2"/>
  <c r="BH738" i="2"/>
  <c r="BG738" i="2"/>
  <c r="BE738" i="2"/>
  <c r="T738" i="2"/>
  <c r="R738" i="2"/>
  <c r="P738" i="2"/>
  <c r="BI736" i="2"/>
  <c r="BH736" i="2"/>
  <c r="BG736" i="2"/>
  <c r="BE736" i="2"/>
  <c r="T736" i="2"/>
  <c r="R736" i="2"/>
  <c r="P736" i="2"/>
  <c r="BI734" i="2"/>
  <c r="BH734" i="2"/>
  <c r="BG734" i="2"/>
  <c r="BE734" i="2"/>
  <c r="T734" i="2"/>
  <c r="R734" i="2"/>
  <c r="P734" i="2"/>
  <c r="BI732" i="2"/>
  <c r="BH732" i="2"/>
  <c r="BG732" i="2"/>
  <c r="BE732" i="2"/>
  <c r="T732" i="2"/>
  <c r="R732" i="2"/>
  <c r="P732" i="2"/>
  <c r="BI730" i="2"/>
  <c r="BH730" i="2"/>
  <c r="BG730" i="2"/>
  <c r="BE730" i="2"/>
  <c r="T730" i="2"/>
  <c r="R730" i="2"/>
  <c r="P730" i="2"/>
  <c r="BI728" i="2"/>
  <c r="BH728" i="2"/>
  <c r="BG728" i="2"/>
  <c r="BE728" i="2"/>
  <c r="T728" i="2"/>
  <c r="R728" i="2"/>
  <c r="P728" i="2"/>
  <c r="BI726" i="2"/>
  <c r="BH726" i="2"/>
  <c r="BG726" i="2"/>
  <c r="BE726" i="2"/>
  <c r="T726" i="2"/>
  <c r="R726" i="2"/>
  <c r="P726" i="2"/>
  <c r="BI715" i="2"/>
  <c r="BH715" i="2"/>
  <c r="BG715" i="2"/>
  <c r="BE715" i="2"/>
  <c r="T715" i="2"/>
  <c r="R715" i="2"/>
  <c r="P715" i="2"/>
  <c r="BI704" i="2"/>
  <c r="BH704" i="2"/>
  <c r="BG704" i="2"/>
  <c r="BE704" i="2"/>
  <c r="T704" i="2"/>
  <c r="R704" i="2"/>
  <c r="P704" i="2"/>
  <c r="BI702" i="2"/>
  <c r="BH702" i="2"/>
  <c r="BG702" i="2"/>
  <c r="BE702" i="2"/>
  <c r="T702" i="2"/>
  <c r="R702" i="2"/>
  <c r="P702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4" i="2"/>
  <c r="BH694" i="2"/>
  <c r="BG694" i="2"/>
  <c r="BE694" i="2"/>
  <c r="T694" i="2"/>
  <c r="R694" i="2"/>
  <c r="P694" i="2"/>
  <c r="BI692" i="2"/>
  <c r="BH692" i="2"/>
  <c r="BG692" i="2"/>
  <c r="BE692" i="2"/>
  <c r="T692" i="2"/>
  <c r="R692" i="2"/>
  <c r="P692" i="2"/>
  <c r="BI690" i="2"/>
  <c r="BH690" i="2"/>
  <c r="BG690" i="2"/>
  <c r="BE690" i="2"/>
  <c r="T690" i="2"/>
  <c r="R690" i="2"/>
  <c r="P690" i="2"/>
  <c r="BI688" i="2"/>
  <c r="BH688" i="2"/>
  <c r="BG688" i="2"/>
  <c r="BE688" i="2"/>
  <c r="T688" i="2"/>
  <c r="R688" i="2"/>
  <c r="P688" i="2"/>
  <c r="BI686" i="2"/>
  <c r="BH686" i="2"/>
  <c r="BG686" i="2"/>
  <c r="BE686" i="2"/>
  <c r="T686" i="2"/>
  <c r="R686" i="2"/>
  <c r="P686" i="2"/>
  <c r="BI684" i="2"/>
  <c r="BH684" i="2"/>
  <c r="BG684" i="2"/>
  <c r="BE684" i="2"/>
  <c r="T684" i="2"/>
  <c r="R684" i="2"/>
  <c r="P684" i="2"/>
  <c r="BI682" i="2"/>
  <c r="BH682" i="2"/>
  <c r="BG682" i="2"/>
  <c r="BE682" i="2"/>
  <c r="T682" i="2"/>
  <c r="R682" i="2"/>
  <c r="P682" i="2"/>
  <c r="BI680" i="2"/>
  <c r="BH680" i="2"/>
  <c r="BG680" i="2"/>
  <c r="BE680" i="2"/>
  <c r="T680" i="2"/>
  <c r="R680" i="2"/>
  <c r="P680" i="2"/>
  <c r="BI678" i="2"/>
  <c r="BH678" i="2"/>
  <c r="BG678" i="2"/>
  <c r="BE678" i="2"/>
  <c r="T678" i="2"/>
  <c r="R678" i="2"/>
  <c r="P678" i="2"/>
  <c r="BI676" i="2"/>
  <c r="BH676" i="2"/>
  <c r="BG676" i="2"/>
  <c r="BE676" i="2"/>
  <c r="T676" i="2"/>
  <c r="R676" i="2"/>
  <c r="P676" i="2"/>
  <c r="BI673" i="2"/>
  <c r="BH673" i="2"/>
  <c r="BG673" i="2"/>
  <c r="BE673" i="2"/>
  <c r="T673" i="2"/>
  <c r="R673" i="2"/>
  <c r="P673" i="2"/>
  <c r="BI668" i="2"/>
  <c r="BH668" i="2"/>
  <c r="BG668" i="2"/>
  <c r="BE668" i="2"/>
  <c r="T668" i="2"/>
  <c r="R668" i="2"/>
  <c r="P668" i="2"/>
  <c r="BI666" i="2"/>
  <c r="BH666" i="2"/>
  <c r="BG666" i="2"/>
  <c r="BE666" i="2"/>
  <c r="T666" i="2"/>
  <c r="R666" i="2"/>
  <c r="P666" i="2"/>
  <c r="BI664" i="2"/>
  <c r="BH664" i="2"/>
  <c r="BG664" i="2"/>
  <c r="BE664" i="2"/>
  <c r="T664" i="2"/>
  <c r="R664" i="2"/>
  <c r="P664" i="2"/>
  <c r="BI655" i="2"/>
  <c r="BH655" i="2"/>
  <c r="BG655" i="2"/>
  <c r="BE655" i="2"/>
  <c r="T655" i="2"/>
  <c r="R655" i="2"/>
  <c r="P655" i="2"/>
  <c r="BI653" i="2"/>
  <c r="BH653" i="2"/>
  <c r="BG653" i="2"/>
  <c r="BE653" i="2"/>
  <c r="T653" i="2"/>
  <c r="R653" i="2"/>
  <c r="P653" i="2"/>
  <c r="BI651" i="2"/>
  <c r="BH651" i="2"/>
  <c r="BG651" i="2"/>
  <c r="BE651" i="2"/>
  <c r="T651" i="2"/>
  <c r="R651" i="2"/>
  <c r="P651" i="2"/>
  <c r="BI649" i="2"/>
  <c r="BH649" i="2"/>
  <c r="BG649" i="2"/>
  <c r="BE649" i="2"/>
  <c r="T649" i="2"/>
  <c r="R649" i="2"/>
  <c r="P649" i="2"/>
  <c r="BI647" i="2"/>
  <c r="BH647" i="2"/>
  <c r="BG647" i="2"/>
  <c r="BE647" i="2"/>
  <c r="T647" i="2"/>
  <c r="R647" i="2"/>
  <c r="P647" i="2"/>
  <c r="BI645" i="2"/>
  <c r="BH645" i="2"/>
  <c r="BG645" i="2"/>
  <c r="BE645" i="2"/>
  <c r="T645" i="2"/>
  <c r="R645" i="2"/>
  <c r="P645" i="2"/>
  <c r="BI641" i="2"/>
  <c r="BH641" i="2"/>
  <c r="BG641" i="2"/>
  <c r="BE641" i="2"/>
  <c r="T641" i="2"/>
  <c r="R641" i="2"/>
  <c r="P641" i="2"/>
  <c r="BI639" i="2"/>
  <c r="BH639" i="2"/>
  <c r="BG639" i="2"/>
  <c r="BE639" i="2"/>
  <c r="T639" i="2"/>
  <c r="R639" i="2"/>
  <c r="P639" i="2"/>
  <c r="BI635" i="2"/>
  <c r="BH635" i="2"/>
  <c r="BG635" i="2"/>
  <c r="BE635" i="2"/>
  <c r="T635" i="2"/>
  <c r="R635" i="2"/>
  <c r="P635" i="2"/>
  <c r="BI633" i="2"/>
  <c r="BH633" i="2"/>
  <c r="BG633" i="2"/>
  <c r="BE633" i="2"/>
  <c r="T633" i="2"/>
  <c r="R633" i="2"/>
  <c r="P633" i="2"/>
  <c r="BI631" i="2"/>
  <c r="BH631" i="2"/>
  <c r="BG631" i="2"/>
  <c r="BE631" i="2"/>
  <c r="T631" i="2"/>
  <c r="R631" i="2"/>
  <c r="P631" i="2"/>
  <c r="BI626" i="2"/>
  <c r="BH626" i="2"/>
  <c r="BG626" i="2"/>
  <c r="BE626" i="2"/>
  <c r="T626" i="2"/>
  <c r="R626" i="2"/>
  <c r="P626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0" i="2"/>
  <c r="BH620" i="2"/>
  <c r="BG620" i="2"/>
  <c r="BE620" i="2"/>
  <c r="T620" i="2"/>
  <c r="R620" i="2"/>
  <c r="P620" i="2"/>
  <c r="BI617" i="2"/>
  <c r="BH617" i="2"/>
  <c r="BG617" i="2"/>
  <c r="BE617" i="2"/>
  <c r="T617" i="2"/>
  <c r="R617" i="2"/>
  <c r="P617" i="2"/>
  <c r="BI615" i="2"/>
  <c r="BH615" i="2"/>
  <c r="BG615" i="2"/>
  <c r="BE615" i="2"/>
  <c r="T615" i="2"/>
  <c r="R615" i="2"/>
  <c r="P615" i="2"/>
  <c r="BI613" i="2"/>
  <c r="BH613" i="2"/>
  <c r="BG613" i="2"/>
  <c r="BE613" i="2"/>
  <c r="T613" i="2"/>
  <c r="R613" i="2"/>
  <c r="P613" i="2"/>
  <c r="BI611" i="2"/>
  <c r="BH611" i="2"/>
  <c r="BG611" i="2"/>
  <c r="BE611" i="2"/>
  <c r="T611" i="2"/>
  <c r="R611" i="2"/>
  <c r="P611" i="2"/>
  <c r="BI609" i="2"/>
  <c r="BH609" i="2"/>
  <c r="BG609" i="2"/>
  <c r="BE609" i="2"/>
  <c r="T609" i="2"/>
  <c r="R609" i="2"/>
  <c r="P609" i="2"/>
  <c r="BI607" i="2"/>
  <c r="BH607" i="2"/>
  <c r="BG607" i="2"/>
  <c r="BE607" i="2"/>
  <c r="T607" i="2"/>
  <c r="R607" i="2"/>
  <c r="P607" i="2"/>
  <c r="BI604" i="2"/>
  <c r="BH604" i="2"/>
  <c r="BG604" i="2"/>
  <c r="BE604" i="2"/>
  <c r="T604" i="2"/>
  <c r="T603" i="2" s="1"/>
  <c r="R604" i="2"/>
  <c r="R603" i="2" s="1"/>
  <c r="P604" i="2"/>
  <c r="P603" i="2" s="1"/>
  <c r="BI601" i="2"/>
  <c r="BH601" i="2"/>
  <c r="BG601" i="2"/>
  <c r="BE601" i="2"/>
  <c r="T601" i="2"/>
  <c r="R601" i="2"/>
  <c r="P601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1" i="2"/>
  <c r="BH591" i="2"/>
  <c r="BG591" i="2"/>
  <c r="BE591" i="2"/>
  <c r="T591" i="2"/>
  <c r="R591" i="2"/>
  <c r="P591" i="2"/>
  <c r="BI589" i="2"/>
  <c r="BH589" i="2"/>
  <c r="BG589" i="2"/>
  <c r="BE589" i="2"/>
  <c r="T589" i="2"/>
  <c r="R589" i="2"/>
  <c r="P589" i="2"/>
  <c r="BI581" i="2"/>
  <c r="BH581" i="2"/>
  <c r="BG581" i="2"/>
  <c r="BE581" i="2"/>
  <c r="T581" i="2"/>
  <c r="R581" i="2"/>
  <c r="P581" i="2"/>
  <c r="BI579" i="2"/>
  <c r="BH579" i="2"/>
  <c r="BG579" i="2"/>
  <c r="BE579" i="2"/>
  <c r="T579" i="2"/>
  <c r="R579" i="2"/>
  <c r="P579" i="2"/>
  <c r="BI573" i="2"/>
  <c r="BH573" i="2"/>
  <c r="BG573" i="2"/>
  <c r="BE573" i="2"/>
  <c r="T573" i="2"/>
  <c r="R573" i="2"/>
  <c r="P573" i="2"/>
  <c r="BI556" i="2"/>
  <c r="BH556" i="2"/>
  <c r="BG556" i="2"/>
  <c r="BE556" i="2"/>
  <c r="T556" i="2"/>
  <c r="R556" i="2"/>
  <c r="P556" i="2"/>
  <c r="BI552" i="2"/>
  <c r="BH552" i="2"/>
  <c r="BG552" i="2"/>
  <c r="BE552" i="2"/>
  <c r="T552" i="2"/>
  <c r="R552" i="2"/>
  <c r="P552" i="2"/>
  <c r="BI550" i="2"/>
  <c r="BH550" i="2"/>
  <c r="BG550" i="2"/>
  <c r="BE550" i="2"/>
  <c r="T550" i="2"/>
  <c r="R550" i="2"/>
  <c r="P550" i="2"/>
  <c r="BI539" i="2"/>
  <c r="BH539" i="2"/>
  <c r="BG539" i="2"/>
  <c r="BE539" i="2"/>
  <c r="T539" i="2"/>
  <c r="R539" i="2"/>
  <c r="P539" i="2"/>
  <c r="BI537" i="2"/>
  <c r="BH537" i="2"/>
  <c r="BG537" i="2"/>
  <c r="BE537" i="2"/>
  <c r="T537" i="2"/>
  <c r="R537" i="2"/>
  <c r="P537" i="2"/>
  <c r="BI532" i="2"/>
  <c r="BH532" i="2"/>
  <c r="BG532" i="2"/>
  <c r="BE532" i="2"/>
  <c r="T532" i="2"/>
  <c r="R532" i="2"/>
  <c r="P532" i="2"/>
  <c r="BI530" i="2"/>
  <c r="BH530" i="2"/>
  <c r="BG530" i="2"/>
  <c r="BE530" i="2"/>
  <c r="T530" i="2"/>
  <c r="R530" i="2"/>
  <c r="P530" i="2"/>
  <c r="BI526" i="2"/>
  <c r="BH526" i="2"/>
  <c r="BG526" i="2"/>
  <c r="BE526" i="2"/>
  <c r="T526" i="2"/>
  <c r="R526" i="2"/>
  <c r="P526" i="2"/>
  <c r="BI522" i="2"/>
  <c r="BH522" i="2"/>
  <c r="BG522" i="2"/>
  <c r="BE522" i="2"/>
  <c r="T522" i="2"/>
  <c r="R522" i="2"/>
  <c r="P522" i="2"/>
  <c r="BI518" i="2"/>
  <c r="BH518" i="2"/>
  <c r="BG518" i="2"/>
  <c r="BE518" i="2"/>
  <c r="T518" i="2"/>
  <c r="R518" i="2"/>
  <c r="P518" i="2"/>
  <c r="BI514" i="2"/>
  <c r="BH514" i="2"/>
  <c r="BG514" i="2"/>
  <c r="BE514" i="2"/>
  <c r="T514" i="2"/>
  <c r="R514" i="2"/>
  <c r="P514" i="2"/>
  <c r="BI510" i="2"/>
  <c r="BH510" i="2"/>
  <c r="BG510" i="2"/>
  <c r="BE510" i="2"/>
  <c r="T510" i="2"/>
  <c r="R510" i="2"/>
  <c r="P510" i="2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1" i="2"/>
  <c r="BH501" i="2"/>
  <c r="BG501" i="2"/>
  <c r="BE501" i="2"/>
  <c r="T501" i="2"/>
  <c r="R501" i="2"/>
  <c r="P501" i="2"/>
  <c r="BI499" i="2"/>
  <c r="BH499" i="2"/>
  <c r="BG499" i="2"/>
  <c r="BE499" i="2"/>
  <c r="T499" i="2"/>
  <c r="R499" i="2"/>
  <c r="P499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0" i="2"/>
  <c r="BH490" i="2"/>
  <c r="BG490" i="2"/>
  <c r="BE490" i="2"/>
  <c r="T490" i="2"/>
  <c r="R490" i="2"/>
  <c r="P490" i="2"/>
  <c r="BI488" i="2"/>
  <c r="BH488" i="2"/>
  <c r="BG488" i="2"/>
  <c r="BE488" i="2"/>
  <c r="T488" i="2"/>
  <c r="R488" i="2"/>
  <c r="P488" i="2"/>
  <c r="BI486" i="2"/>
  <c r="BH486" i="2"/>
  <c r="BG486" i="2"/>
  <c r="BE486" i="2"/>
  <c r="T486" i="2"/>
  <c r="R486" i="2"/>
  <c r="P486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79" i="2"/>
  <c r="BH479" i="2"/>
  <c r="BG479" i="2"/>
  <c r="BE479" i="2"/>
  <c r="T479" i="2"/>
  <c r="R479" i="2"/>
  <c r="P479" i="2"/>
  <c r="BI477" i="2"/>
  <c r="BH477" i="2"/>
  <c r="BG477" i="2"/>
  <c r="BE477" i="2"/>
  <c r="T477" i="2"/>
  <c r="R477" i="2"/>
  <c r="P477" i="2"/>
  <c r="BI473" i="2"/>
  <c r="BH473" i="2"/>
  <c r="BG473" i="2"/>
  <c r="BE473" i="2"/>
  <c r="T473" i="2"/>
  <c r="R473" i="2"/>
  <c r="P473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5" i="2"/>
  <c r="BH445" i="2"/>
  <c r="BG445" i="2"/>
  <c r="BE445" i="2"/>
  <c r="T445" i="2"/>
  <c r="R445" i="2"/>
  <c r="P445" i="2"/>
  <c r="BI443" i="2"/>
  <c r="BH443" i="2"/>
  <c r="BG443" i="2"/>
  <c r="BE443" i="2"/>
  <c r="T443" i="2"/>
  <c r="R443" i="2"/>
  <c r="P443" i="2"/>
  <c r="BI434" i="2"/>
  <c r="BH434" i="2"/>
  <c r="BG434" i="2"/>
  <c r="BE434" i="2"/>
  <c r="T434" i="2"/>
  <c r="R434" i="2"/>
  <c r="P434" i="2"/>
  <c r="BI428" i="2"/>
  <c r="BH428" i="2"/>
  <c r="BG428" i="2"/>
  <c r="BE428" i="2"/>
  <c r="T428" i="2"/>
  <c r="R428" i="2"/>
  <c r="P428" i="2"/>
  <c r="BI425" i="2"/>
  <c r="BH425" i="2"/>
  <c r="BG425" i="2"/>
  <c r="BE425" i="2"/>
  <c r="T425" i="2"/>
  <c r="R425" i="2"/>
  <c r="P425" i="2"/>
  <c r="BI420" i="2"/>
  <c r="BH420" i="2"/>
  <c r="BG420" i="2"/>
  <c r="BE420" i="2"/>
  <c r="T420" i="2"/>
  <c r="R420" i="2"/>
  <c r="P420" i="2"/>
  <c r="BI418" i="2"/>
  <c r="BH418" i="2"/>
  <c r="BG418" i="2"/>
  <c r="BE418" i="2"/>
  <c r="T418" i="2"/>
  <c r="R418" i="2"/>
  <c r="P418" i="2"/>
  <c r="BI413" i="2"/>
  <c r="BH413" i="2"/>
  <c r="BG413" i="2"/>
  <c r="BE413" i="2"/>
  <c r="T413" i="2"/>
  <c r="R413" i="2"/>
  <c r="P413" i="2"/>
  <c r="BI405" i="2"/>
  <c r="BH405" i="2"/>
  <c r="BG405" i="2"/>
  <c r="BE405" i="2"/>
  <c r="T405" i="2"/>
  <c r="R405" i="2"/>
  <c r="P405" i="2"/>
  <c r="BI400" i="2"/>
  <c r="BH400" i="2"/>
  <c r="BG400" i="2"/>
  <c r="BE400" i="2"/>
  <c r="T400" i="2"/>
  <c r="R400" i="2"/>
  <c r="P400" i="2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89" i="2"/>
  <c r="BH389" i="2"/>
  <c r="BG389" i="2"/>
  <c r="BE389" i="2"/>
  <c r="T389" i="2"/>
  <c r="R389" i="2"/>
  <c r="P389" i="2"/>
  <c r="BI383" i="2"/>
  <c r="BH383" i="2"/>
  <c r="BG383" i="2"/>
  <c r="BE383" i="2"/>
  <c r="T383" i="2"/>
  <c r="R383" i="2"/>
  <c r="P383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7" i="2"/>
  <c r="BH367" i="2"/>
  <c r="BG367" i="2"/>
  <c r="BE367" i="2"/>
  <c r="T367" i="2"/>
  <c r="R367" i="2"/>
  <c r="P367" i="2"/>
  <c r="BI361" i="2"/>
  <c r="BH361" i="2"/>
  <c r="BG361" i="2"/>
  <c r="BE361" i="2"/>
  <c r="T361" i="2"/>
  <c r="R361" i="2"/>
  <c r="P361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38" i="2"/>
  <c r="BH338" i="2"/>
  <c r="BG338" i="2"/>
  <c r="BE338" i="2"/>
  <c r="T338" i="2"/>
  <c r="R338" i="2"/>
  <c r="P338" i="2"/>
  <c r="BI333" i="2"/>
  <c r="BH333" i="2"/>
  <c r="BG333" i="2"/>
  <c r="BE333" i="2"/>
  <c r="T333" i="2"/>
  <c r="R333" i="2"/>
  <c r="P333" i="2"/>
  <c r="BI327" i="2"/>
  <c r="BH327" i="2"/>
  <c r="BG327" i="2"/>
  <c r="BE327" i="2"/>
  <c r="T327" i="2"/>
  <c r="R327" i="2"/>
  <c r="P327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17" i="2"/>
  <c r="BH317" i="2"/>
  <c r="BG317" i="2"/>
  <c r="BE317" i="2"/>
  <c r="T317" i="2"/>
  <c r="R317" i="2"/>
  <c r="P317" i="2"/>
  <c r="BI306" i="2"/>
  <c r="BH306" i="2"/>
  <c r="BG306" i="2"/>
  <c r="BE306" i="2"/>
  <c r="T306" i="2"/>
  <c r="R306" i="2"/>
  <c r="P306" i="2"/>
  <c r="BI299" i="2"/>
  <c r="BH299" i="2"/>
  <c r="BG299" i="2"/>
  <c r="BE299" i="2"/>
  <c r="T299" i="2"/>
  <c r="R299" i="2"/>
  <c r="P299" i="2"/>
  <c r="BI292" i="2"/>
  <c r="BH292" i="2"/>
  <c r="BG292" i="2"/>
  <c r="BE292" i="2"/>
  <c r="T292" i="2"/>
  <c r="R292" i="2"/>
  <c r="P292" i="2"/>
  <c r="BI285" i="2"/>
  <c r="BH285" i="2"/>
  <c r="BG285" i="2"/>
  <c r="BE285" i="2"/>
  <c r="T285" i="2"/>
  <c r="R285" i="2"/>
  <c r="P285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49" i="2"/>
  <c r="BH249" i="2"/>
  <c r="BG249" i="2"/>
  <c r="BE249" i="2"/>
  <c r="T249" i="2"/>
  <c r="R249" i="2"/>
  <c r="P249" i="2"/>
  <c r="BI244" i="2"/>
  <c r="BH244" i="2"/>
  <c r="BG244" i="2"/>
  <c r="BE244" i="2"/>
  <c r="T244" i="2"/>
  <c r="R244" i="2"/>
  <c r="P244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29" i="2"/>
  <c r="BH229" i="2"/>
  <c r="BG229" i="2"/>
  <c r="BE229" i="2"/>
  <c r="T229" i="2"/>
  <c r="R229" i="2"/>
  <c r="P229" i="2"/>
  <c r="BI226" i="2"/>
  <c r="BH226" i="2"/>
  <c r="BG226" i="2"/>
  <c r="BE226" i="2"/>
  <c r="T226" i="2"/>
  <c r="R226" i="2"/>
  <c r="P226" i="2"/>
  <c r="BI222" i="2"/>
  <c r="BH222" i="2"/>
  <c r="BG222" i="2"/>
  <c r="BE222" i="2"/>
  <c r="T222" i="2"/>
  <c r="R222" i="2"/>
  <c r="P222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49" i="2"/>
  <c r="BH149" i="2"/>
  <c r="BG149" i="2"/>
  <c r="BE149" i="2"/>
  <c r="T149" i="2"/>
  <c r="R149" i="2"/>
  <c r="P149" i="2"/>
  <c r="BI143" i="2"/>
  <c r="BH143" i="2"/>
  <c r="BG143" i="2"/>
  <c r="BE143" i="2"/>
  <c r="T143" i="2"/>
  <c r="R143" i="2"/>
  <c r="P143" i="2"/>
  <c r="BI138" i="2"/>
  <c r="BH138" i="2"/>
  <c r="BG138" i="2"/>
  <c r="BE138" i="2"/>
  <c r="T138" i="2"/>
  <c r="R138" i="2"/>
  <c r="P138" i="2"/>
  <c r="BI132" i="2"/>
  <c r="BH132" i="2"/>
  <c r="BG132" i="2"/>
  <c r="BE132" i="2"/>
  <c r="T132" i="2"/>
  <c r="R132" i="2"/>
  <c r="P132" i="2"/>
  <c r="BI126" i="2"/>
  <c r="BH126" i="2"/>
  <c r="BG126" i="2"/>
  <c r="BE126" i="2"/>
  <c r="T126" i="2"/>
  <c r="R126" i="2"/>
  <c r="P126" i="2"/>
  <c r="BI121" i="2"/>
  <c r="BH121" i="2"/>
  <c r="BG121" i="2"/>
  <c r="BE121" i="2"/>
  <c r="T121" i="2"/>
  <c r="R121" i="2"/>
  <c r="P121" i="2"/>
  <c r="BI119" i="2"/>
  <c r="BH119" i="2"/>
  <c r="BG119" i="2"/>
  <c r="BE119" i="2"/>
  <c r="T119" i="2"/>
  <c r="R119" i="2"/>
  <c r="P119" i="2"/>
  <c r="BI114" i="2"/>
  <c r="BH114" i="2"/>
  <c r="BG114" i="2"/>
  <c r="BE114" i="2"/>
  <c r="T114" i="2"/>
  <c r="R114" i="2"/>
  <c r="P114" i="2"/>
  <c r="J108" i="2"/>
  <c r="J107" i="2"/>
  <c r="F107" i="2"/>
  <c r="F105" i="2"/>
  <c r="E103" i="2"/>
  <c r="J55" i="2"/>
  <c r="J54" i="2"/>
  <c r="F54" i="2"/>
  <c r="F52" i="2"/>
  <c r="E50" i="2"/>
  <c r="J18" i="2"/>
  <c r="E18" i="2"/>
  <c r="F108" i="2" s="1"/>
  <c r="J17" i="2"/>
  <c r="J12" i="2"/>
  <c r="J52" i="2" s="1"/>
  <c r="E7" i="2"/>
  <c r="E101" i="2" s="1"/>
  <c r="L50" i="1"/>
  <c r="AM50" i="1"/>
  <c r="AM49" i="1"/>
  <c r="L49" i="1"/>
  <c r="AM47" i="1"/>
  <c r="L47" i="1"/>
  <c r="L45" i="1"/>
  <c r="L44" i="1"/>
  <c r="BK141" i="22"/>
  <c r="BK116" i="22"/>
  <c r="J139" i="21"/>
  <c r="BK264" i="16"/>
  <c r="J254" i="16"/>
  <c r="J245" i="16"/>
  <c r="J238" i="16"/>
  <c r="J224" i="16"/>
  <c r="J212" i="16"/>
  <c r="BK202" i="16"/>
  <c r="BK191" i="16"/>
  <c r="BK182" i="16"/>
  <c r="BK178" i="16"/>
  <c r="J170" i="16"/>
  <c r="BK159" i="16"/>
  <c r="J144" i="16"/>
  <c r="BK134" i="16"/>
  <c r="J121" i="16"/>
  <c r="BK106" i="16"/>
  <c r="BK214" i="15"/>
  <c r="J185" i="15"/>
  <c r="BK150" i="15"/>
  <c r="J120" i="15"/>
  <c r="BK110" i="15"/>
  <c r="BK170" i="14"/>
  <c r="J156" i="14"/>
  <c r="J116" i="14"/>
  <c r="J129" i="13"/>
  <c r="BK102" i="13"/>
  <c r="BK102" i="12"/>
  <c r="BK111" i="11"/>
  <c r="J99" i="10"/>
  <c r="BK110" i="9"/>
  <c r="J94" i="9"/>
  <c r="BK104" i="8"/>
  <c r="BK140" i="7"/>
  <c r="J119" i="7"/>
  <c r="J211" i="6"/>
  <c r="BK176" i="6"/>
  <c r="J144" i="6"/>
  <c r="BK118" i="6"/>
  <c r="BK150" i="3"/>
  <c r="J973" i="2"/>
  <c r="BK936" i="2"/>
  <c r="J910" i="2"/>
  <c r="J889" i="2"/>
  <c r="J684" i="2"/>
  <c r="BK635" i="2"/>
  <c r="J504" i="2"/>
  <c r="J443" i="2"/>
  <c r="J226" i="2"/>
  <c r="BK186" i="2"/>
  <c r="BK162" i="22"/>
  <c r="J124" i="22"/>
  <c r="BK146" i="21"/>
  <c r="J117" i="21"/>
  <c r="BK98" i="21"/>
  <c r="BK189" i="19"/>
  <c r="BK177" i="19"/>
  <c r="J169" i="19"/>
  <c r="BK161" i="19"/>
  <c r="J153" i="19"/>
  <c r="BK134" i="19"/>
  <c r="J111" i="19"/>
  <c r="BK178" i="18"/>
  <c r="BK167" i="18"/>
  <c r="BK141" i="18"/>
  <c r="J120" i="18"/>
  <c r="BK171" i="17"/>
  <c r="J156" i="17"/>
  <c r="J139" i="17"/>
  <c r="BK102" i="15"/>
  <c r="BK150" i="14"/>
  <c r="BK118" i="14"/>
  <c r="BK126" i="13"/>
  <c r="BK99" i="13"/>
  <c r="J102" i="12"/>
  <c r="BK119" i="10"/>
  <c r="J97" i="10"/>
  <c r="J109" i="9"/>
  <c r="J125" i="8"/>
  <c r="J112" i="8"/>
  <c r="J113" i="7"/>
  <c r="BK204" i="6"/>
  <c r="J187" i="6"/>
  <c r="BK159" i="6"/>
  <c r="BK100" i="6"/>
  <c r="BK113" i="5"/>
  <c r="BK268" i="4"/>
  <c r="J249" i="4"/>
  <c r="J172" i="4"/>
  <c r="J123" i="4"/>
  <c r="J167" i="22"/>
  <c r="J141" i="22"/>
  <c r="J130" i="22"/>
  <c r="BK114" i="22"/>
  <c r="J143" i="21"/>
  <c r="BK125" i="21"/>
  <c r="BK105" i="21"/>
  <c r="J92" i="20"/>
  <c r="J180" i="19"/>
  <c r="J167" i="19"/>
  <c r="BK159" i="19"/>
  <c r="J152" i="19"/>
  <c r="BK139" i="19"/>
  <c r="J173" i="18"/>
  <c r="J157" i="18"/>
  <c r="J129" i="18"/>
  <c r="J98" i="18"/>
  <c r="J150" i="17"/>
  <c r="BK245" i="16"/>
  <c r="J228" i="16"/>
  <c r="BK204" i="16"/>
  <c r="J187" i="16"/>
  <c r="J161" i="16"/>
  <c r="BK130" i="16"/>
  <c r="J202" i="15"/>
  <c r="J135" i="15"/>
  <c r="BK122" i="15"/>
  <c r="BK157" i="14"/>
  <c r="J144" i="14"/>
  <c r="J137" i="14"/>
  <c r="BK105" i="14"/>
  <c r="J111" i="13"/>
  <c r="J116" i="12"/>
  <c r="J109" i="11"/>
  <c r="BK99" i="11"/>
  <c r="J104" i="10"/>
  <c r="BK99" i="5"/>
  <c r="J241" i="4"/>
  <c r="BK201" i="4"/>
  <c r="BK159" i="4"/>
  <c r="J104" i="4"/>
  <c r="BK148" i="3"/>
  <c r="J97" i="3"/>
  <c r="J937" i="2"/>
  <c r="BK904" i="2"/>
  <c r="BK817" i="2"/>
  <c r="BK704" i="2"/>
  <c r="J649" i="2"/>
  <c r="J598" i="2"/>
  <c r="BK539" i="2"/>
  <c r="BK413" i="2"/>
  <c r="J262" i="2"/>
  <c r="J199" i="2"/>
  <c r="J143" i="2"/>
  <c r="BK167" i="22"/>
  <c r="BK153" i="22"/>
  <c r="J138" i="22"/>
  <c r="J109" i="22"/>
  <c r="BK143" i="21"/>
  <c r="BK123" i="16"/>
  <c r="J101" i="16"/>
  <c r="BK200" i="15"/>
  <c r="BK193" i="15"/>
  <c r="J182" i="15"/>
  <c r="J163" i="15"/>
  <c r="J145" i="15"/>
  <c r="BK139" i="15"/>
  <c r="J112" i="11"/>
  <c r="BK118" i="10"/>
  <c r="J118" i="9"/>
  <c r="J96" i="9"/>
  <c r="J118" i="8"/>
  <c r="J108" i="8"/>
  <c r="BK138" i="7"/>
  <c r="BK128" i="7"/>
  <c r="J114" i="7"/>
  <c r="J204" i="6"/>
  <c r="J172" i="6"/>
  <c r="BK149" i="6"/>
  <c r="J136" i="6"/>
  <c r="J122" i="6"/>
  <c r="J105" i="6"/>
  <c r="J106" i="5"/>
  <c r="J262" i="4"/>
  <c r="J248" i="4"/>
  <c r="BK233" i="4"/>
  <c r="J162" i="4"/>
  <c r="J152" i="4"/>
  <c r="BK138" i="4"/>
  <c r="J144" i="3"/>
  <c r="J108" i="3"/>
  <c r="J976" i="2"/>
  <c r="BK959" i="2"/>
  <c r="J915" i="2"/>
  <c r="J896" i="2"/>
  <c r="J872" i="2"/>
  <c r="J847" i="2"/>
  <c r="BK814" i="2"/>
  <c r="J700" i="2"/>
  <c r="J611" i="2"/>
  <c r="J550" i="2"/>
  <c r="J501" i="2"/>
  <c r="J462" i="2"/>
  <c r="J413" i="2"/>
  <c r="J345" i="2"/>
  <c r="BK229" i="2"/>
  <c r="BK168" i="2"/>
  <c r="J104" i="8"/>
  <c r="BK143" i="7"/>
  <c r="BK135" i="7"/>
  <c r="BK119" i="7"/>
  <c r="BK213" i="6"/>
  <c r="J184" i="6"/>
  <c r="BK168" i="6"/>
  <c r="J154" i="6"/>
  <c r="BK132" i="6"/>
  <c r="BK119" i="6"/>
  <c r="BK124" i="5"/>
  <c r="J279" i="4"/>
  <c r="J256" i="4"/>
  <c r="BK232" i="4"/>
  <c r="BK223" i="4"/>
  <c r="BK155" i="4"/>
  <c r="J157" i="3"/>
  <c r="J139" i="3"/>
  <c r="BK94" i="3"/>
  <c r="BK1122" i="2"/>
  <c r="BK1049" i="2"/>
  <c r="BK1032" i="2"/>
  <c r="BK976" i="2"/>
  <c r="BK927" i="2"/>
  <c r="BK901" i="2"/>
  <c r="BK883" i="2"/>
  <c r="J858" i="2"/>
  <c r="BK821" i="2"/>
  <c r="BK798" i="2"/>
  <c r="BK732" i="2"/>
  <c r="J680" i="2"/>
  <c r="BK604" i="2"/>
  <c r="J488" i="2"/>
  <c r="BK420" i="2"/>
  <c r="J249" i="2"/>
  <c r="BK192" i="2"/>
  <c r="BK138" i="2"/>
  <c r="BK169" i="19"/>
  <c r="J103" i="19"/>
  <c r="BK172" i="18"/>
  <c r="J140" i="18"/>
  <c r="BK118" i="18"/>
  <c r="J171" i="17"/>
  <c r="BK150" i="17"/>
  <c r="J102" i="17"/>
  <c r="BK263" i="16"/>
  <c r="BK251" i="16"/>
  <c r="J229" i="16"/>
  <c r="BK209" i="16"/>
  <c r="J148" i="16"/>
  <c r="J106" i="16"/>
  <c r="J122" i="15"/>
  <c r="J162" i="14"/>
  <c r="J148" i="14"/>
  <c r="BK134" i="14"/>
  <c r="BK114" i="14"/>
  <c r="BK121" i="13"/>
  <c r="BK103" i="13"/>
  <c r="J111" i="12"/>
  <c r="BK115" i="11"/>
  <c r="BK105" i="10"/>
  <c r="BK115" i="9"/>
  <c r="BK95" i="9"/>
  <c r="J99" i="8"/>
  <c r="J128" i="7"/>
  <c r="J205" i="6"/>
  <c r="BK185" i="6"/>
  <c r="J166" i="6"/>
  <c r="J148" i="6"/>
  <c r="BK111" i="6"/>
  <c r="J98" i="5"/>
  <c r="BK247" i="4"/>
  <c r="J207" i="4"/>
  <c r="BK148" i="4"/>
  <c r="BK114" i="4"/>
  <c r="J153" i="3"/>
  <c r="BK133" i="3"/>
  <c r="BK101" i="3"/>
  <c r="J946" i="2"/>
  <c r="BK890" i="2"/>
  <c r="J864" i="2"/>
  <c r="BK827" i="2"/>
  <c r="BK762" i="2"/>
  <c r="BK692" i="2"/>
  <c r="J556" i="2"/>
  <c r="J496" i="2"/>
  <c r="J452" i="2"/>
  <c r="BK389" i="2"/>
  <c r="J279" i="2"/>
  <c r="J205" i="2"/>
  <c r="J142" i="19"/>
  <c r="BK100" i="19"/>
  <c r="J172" i="18"/>
  <c r="J142" i="18"/>
  <c r="BK110" i="18"/>
  <c r="BK179" i="17"/>
  <c r="BK158" i="17"/>
  <c r="J131" i="17"/>
  <c r="BK120" i="17"/>
  <c r="J110" i="17"/>
  <c r="BK102" i="17"/>
  <c r="BK254" i="16"/>
  <c r="J243" i="16"/>
  <c r="J235" i="16"/>
  <c r="J219" i="16"/>
  <c r="J211" i="16"/>
  <c r="BK200" i="16"/>
  <c r="J190" i="16"/>
  <c r="BK179" i="16"/>
  <c r="J159" i="16"/>
  <c r="BK135" i="16"/>
  <c r="BK126" i="16"/>
  <c r="J104" i="16"/>
  <c r="J200" i="15"/>
  <c r="BK127" i="15"/>
  <c r="BK152" i="14"/>
  <c r="BK125" i="14"/>
  <c r="J100" i="14"/>
  <c r="BK100" i="13"/>
  <c r="BK119" i="11"/>
  <c r="BK98" i="11"/>
  <c r="BK117" i="10"/>
  <c r="J125" i="9"/>
  <c r="J98" i="9"/>
  <c r="BK120" i="8"/>
  <c r="J94" i="8"/>
  <c r="J116" i="7"/>
  <c r="J183" i="6"/>
  <c r="J159" i="6"/>
  <c r="J138" i="6"/>
  <c r="BK109" i="6"/>
  <c r="J118" i="5"/>
  <c r="J257" i="4"/>
  <c r="BK234" i="4"/>
  <c r="J191" i="4"/>
  <c r="BK171" i="4"/>
  <c r="BK126" i="4"/>
  <c r="BK129" i="3"/>
  <c r="BK1090" i="2"/>
  <c r="J1065" i="2"/>
  <c r="J1033" i="2"/>
  <c r="BK1019" i="2"/>
  <c r="BK963" i="2"/>
  <c r="J913" i="2"/>
  <c r="J888" i="2"/>
  <c r="J866" i="2"/>
  <c r="J823" i="2"/>
  <c r="J768" i="2"/>
  <c r="J702" i="2"/>
  <c r="J655" i="2"/>
  <c r="J601" i="2"/>
  <c r="J499" i="2"/>
  <c r="BK467" i="2"/>
  <c r="BK434" i="2"/>
  <c r="BK327" i="2"/>
  <c r="J213" i="2"/>
  <c r="BK158" i="2"/>
  <c r="BK210" i="16"/>
  <c r="BK170" i="16"/>
  <c r="BK137" i="16"/>
  <c r="J108" i="16"/>
  <c r="BK205" i="15"/>
  <c r="BK183" i="15"/>
  <c r="J170" i="15"/>
  <c r="BK162" i="15"/>
  <c r="J147" i="15"/>
  <c r="BK136" i="15"/>
  <c r="BK126" i="15"/>
  <c r="J149" i="14"/>
  <c r="BK129" i="14"/>
  <c r="BK106" i="14"/>
  <c r="J117" i="13"/>
  <c r="BK95" i="13"/>
  <c r="J108" i="12"/>
  <c r="BK97" i="11"/>
  <c r="BK106" i="10"/>
  <c r="J112" i="9"/>
  <c r="J107" i="8"/>
  <c r="J123" i="7"/>
  <c r="J104" i="7"/>
  <c r="BK193" i="6"/>
  <c r="J165" i="6"/>
  <c r="J143" i="6"/>
  <c r="J109" i="6"/>
  <c r="BK99" i="6"/>
  <c r="BK93" i="5"/>
  <c r="BK250" i="4"/>
  <c r="J239" i="4"/>
  <c r="BK191" i="4"/>
  <c r="J161" i="4"/>
  <c r="J143" i="4"/>
  <c r="J114" i="4"/>
  <c r="J148" i="3"/>
  <c r="J1127" i="2"/>
  <c r="BK1119" i="2"/>
  <c r="BK1086" i="2"/>
  <c r="J1049" i="2"/>
  <c r="BK1031" i="2"/>
  <c r="J1001" i="2"/>
  <c r="BK933" i="2"/>
  <c r="BK917" i="2"/>
  <c r="BK835" i="2"/>
  <c r="J794" i="2"/>
  <c r="BK700" i="2"/>
  <c r="J682" i="2"/>
  <c r="J604" i="2"/>
  <c r="BK481" i="2"/>
  <c r="BK428" i="2"/>
  <c r="BK353" i="2"/>
  <c r="BK254" i="2"/>
  <c r="BK209" i="2"/>
  <c r="J119" i="2"/>
  <c r="BK151" i="22"/>
  <c r="BK137" i="22"/>
  <c r="BK109" i="22"/>
  <c r="BK131" i="21"/>
  <c r="J263" i="16"/>
  <c r="BK249" i="16"/>
  <c r="J241" i="16"/>
  <c r="J232" i="16"/>
  <c r="J221" i="16"/>
  <c r="BK205" i="16"/>
  <c r="J197" i="16"/>
  <c r="BK185" i="16"/>
  <c r="BK177" i="16"/>
  <c r="BK167" i="16"/>
  <c r="J150" i="16"/>
  <c r="BK131" i="16"/>
  <c r="J123" i="16"/>
  <c r="BK108" i="16"/>
  <c r="J217" i="15"/>
  <c r="J199" i="15"/>
  <c r="BK174" i="15"/>
  <c r="BK154" i="15"/>
  <c r="BK116" i="15"/>
  <c r="J105" i="15"/>
  <c r="J158" i="14"/>
  <c r="J125" i="14"/>
  <c r="BK101" i="14"/>
  <c r="BK105" i="13"/>
  <c r="J113" i="12"/>
  <c r="BK97" i="12"/>
  <c r="BK102" i="11"/>
  <c r="BK109" i="10"/>
  <c r="J114" i="9"/>
  <c r="J100" i="9"/>
  <c r="BK103" i="8"/>
  <c r="BK122" i="7"/>
  <c r="BK104" i="7"/>
  <c r="BK200" i="6"/>
  <c r="J160" i="6"/>
  <c r="BK133" i="6"/>
  <c r="BK101" i="6"/>
  <c r="J129" i="3"/>
  <c r="BK962" i="2"/>
  <c r="J926" i="2"/>
  <c r="BK880" i="2"/>
  <c r="J810" i="2"/>
  <c r="J715" i="2"/>
  <c r="J641" i="2"/>
  <c r="J613" i="2"/>
  <c r="J457" i="2"/>
  <c r="BK279" i="2"/>
  <c r="J182" i="2"/>
  <c r="J149" i="22"/>
  <c r="BK105" i="22"/>
  <c r="J105" i="21"/>
  <c r="BK90" i="20"/>
  <c r="J184" i="19"/>
  <c r="BK171" i="19"/>
  <c r="BK162" i="19"/>
  <c r="J154" i="19"/>
  <c r="BK146" i="19"/>
  <c r="BK132" i="19"/>
  <c r="BK105" i="19"/>
  <c r="BK163" i="18"/>
  <c r="BK132" i="18"/>
  <c r="J102" i="18"/>
  <c r="BK165" i="17"/>
  <c r="J148" i="17"/>
  <c r="BK109" i="15"/>
  <c r="J130" i="14"/>
  <c r="J111" i="14"/>
  <c r="BK115" i="13"/>
  <c r="J103" i="13"/>
  <c r="J97" i="12"/>
  <c r="J113" i="11"/>
  <c r="BK100" i="10"/>
  <c r="BK107" i="9"/>
  <c r="BK117" i="8"/>
  <c r="BK97" i="8"/>
  <c r="J112" i="7"/>
  <c r="J190" i="6"/>
  <c r="J173" i="6"/>
  <c r="BK130" i="6"/>
  <c r="J115" i="5"/>
  <c r="J277" i="4"/>
  <c r="BK251" i="4"/>
  <c r="BK195" i="4"/>
  <c r="BK150" i="4"/>
  <c r="BK180" i="22"/>
  <c r="BK164" i="22"/>
  <c r="J133" i="22"/>
  <c r="BK124" i="22"/>
  <c r="BK103" i="22"/>
  <c r="BK137" i="21"/>
  <c r="J111" i="21"/>
  <c r="J100" i="21"/>
  <c r="J90" i="20"/>
  <c r="BK184" i="19"/>
  <c r="J171" i="19"/>
  <c r="J162" i="19"/>
  <c r="J155" i="19"/>
  <c r="BK130" i="19"/>
  <c r="BK94" i="19"/>
  <c r="J165" i="18"/>
  <c r="BK140" i="18"/>
  <c r="J106" i="18"/>
  <c r="J168" i="17"/>
  <c r="BK268" i="16"/>
  <c r="J244" i="16"/>
  <c r="J213" i="16"/>
  <c r="J192" i="16"/>
  <c r="J178" i="16"/>
  <c r="J127" i="16"/>
  <c r="BK190" i="15"/>
  <c r="J134" i="15"/>
  <c r="BK112" i="15"/>
  <c r="J104" i="15"/>
  <c r="J152" i="14"/>
  <c r="J143" i="14"/>
  <c r="BK126" i="14"/>
  <c r="BK112" i="13"/>
  <c r="J95" i="13"/>
  <c r="J110" i="11"/>
  <c r="BK110" i="10"/>
  <c r="BK98" i="10"/>
  <c r="BK95" i="5"/>
  <c r="BK226" i="4"/>
  <c r="J185" i="4"/>
  <c r="J153" i="4"/>
  <c r="BK113" i="4"/>
  <c r="BK143" i="3"/>
  <c r="BK961" i="2"/>
  <c r="J928" i="2"/>
  <c r="J912" i="2"/>
  <c r="BK876" i="2"/>
  <c r="BK746" i="2"/>
  <c r="J668" i="2"/>
  <c r="J635" i="2"/>
  <c r="BK581" i="2"/>
  <c r="J484" i="2"/>
  <c r="J347" i="2"/>
  <c r="BK239" i="2"/>
  <c r="BK170" i="2"/>
  <c r="J178" i="22"/>
  <c r="BK149" i="22"/>
  <c r="J116" i="22"/>
  <c r="J131" i="21"/>
  <c r="J122" i="16"/>
  <c r="J205" i="15"/>
  <c r="BK195" i="15"/>
  <c r="BK186" i="15"/>
  <c r="J160" i="15"/>
  <c r="J144" i="15"/>
  <c r="BK94" i="12"/>
  <c r="J110" i="10"/>
  <c r="J107" i="9"/>
  <c r="BK124" i="8"/>
  <c r="BK115" i="8"/>
  <c r="J100" i="8"/>
  <c r="J144" i="7"/>
  <c r="J118" i="7"/>
  <c r="J107" i="7"/>
  <c r="BK184" i="6"/>
  <c r="J163" i="6"/>
  <c r="BK139" i="6"/>
  <c r="J123" i="6"/>
  <c r="BK114" i="6"/>
  <c r="J113" i="5"/>
  <c r="BK278" i="4"/>
  <c r="BK261" i="4"/>
  <c r="BK237" i="4"/>
  <c r="J222" i="4"/>
  <c r="J174" i="4"/>
  <c r="BK151" i="4"/>
  <c r="J126" i="4"/>
  <c r="BK151" i="3"/>
  <c r="J125" i="3"/>
  <c r="BK96" i="3"/>
  <c r="BK960" i="2"/>
  <c r="BK931" i="2"/>
  <c r="BK907" i="2"/>
  <c r="BK885" i="2"/>
  <c r="BK860" i="2"/>
  <c r="J822" i="2"/>
  <c r="J784" i="2"/>
  <c r="BK653" i="2"/>
  <c r="J581" i="2"/>
  <c r="J514" i="2"/>
  <c r="J448" i="2"/>
  <c r="BK377" i="2"/>
  <c r="J317" i="2"/>
  <c r="BK213" i="2"/>
  <c r="J138" i="7"/>
  <c r="BK129" i="7"/>
  <c r="BK113" i="7"/>
  <c r="BK186" i="6"/>
  <c r="BK167" i="6"/>
  <c r="BK151" i="6"/>
  <c r="BK122" i="6"/>
  <c r="J112" i="6"/>
  <c r="BK123" i="5"/>
  <c r="BK277" i="4"/>
  <c r="J233" i="4"/>
  <c r="BK224" i="4"/>
  <c r="J151" i="4"/>
  <c r="J152" i="3"/>
  <c r="J101" i="3"/>
  <c r="J1126" i="2"/>
  <c r="J1090" i="2"/>
  <c r="BK1037" i="2"/>
  <c r="BK996" i="2"/>
  <c r="J958" i="2"/>
  <c r="J923" i="2"/>
  <c r="BK897" i="2"/>
  <c r="J855" i="2"/>
  <c r="BK823" i="2"/>
  <c r="BK768" i="2"/>
  <c r="BK738" i="2"/>
  <c r="BK651" i="2"/>
  <c r="J537" i="2"/>
  <c r="J486" i="2"/>
  <c r="J383" i="2"/>
  <c r="J204" i="2"/>
  <c r="J173" i="2"/>
  <c r="BK126" i="19"/>
  <c r="J178" i="18"/>
  <c r="BK142" i="18"/>
  <c r="BK128" i="18"/>
  <c r="J176" i="17"/>
  <c r="BK148" i="17"/>
  <c r="BK100" i="17"/>
  <c r="BK259" i="16"/>
  <c r="BK248" i="16"/>
  <c r="BK215" i="16"/>
  <c r="BK195" i="16"/>
  <c r="J133" i="16"/>
  <c r="BK217" i="15"/>
  <c r="BK197" i="15"/>
  <c r="J172" i="15"/>
  <c r="J142" i="15"/>
  <c r="BK133" i="15"/>
  <c r="J126" i="15"/>
  <c r="J111" i="15"/>
  <c r="J102" i="15"/>
  <c r="BK147" i="14"/>
  <c r="BK127" i="14"/>
  <c r="J132" i="13"/>
  <c r="J119" i="13"/>
  <c r="BK98" i="13"/>
  <c r="J110" i="12"/>
  <c r="BK112" i="11"/>
  <c r="BK102" i="10"/>
  <c r="BK109" i="9"/>
  <c r="BK111" i="8"/>
  <c r="J143" i="7"/>
  <c r="J121" i="7"/>
  <c r="BK191" i="6"/>
  <c r="BK173" i="6"/>
  <c r="J157" i="6"/>
  <c r="J112" i="5"/>
  <c r="J92" i="5"/>
  <c r="J251" i="4"/>
  <c r="BK198" i="4"/>
  <c r="J154" i="4"/>
  <c r="J113" i="4"/>
  <c r="J151" i="3"/>
  <c r="BK114" i="3"/>
  <c r="J959" i="2"/>
  <c r="J929" i="2"/>
  <c r="J906" i="2"/>
  <c r="BK866" i="2"/>
  <c r="BK786" i="2"/>
  <c r="BK736" i="2"/>
  <c r="BK620" i="2"/>
  <c r="J589" i="2"/>
  <c r="BK514" i="2"/>
  <c r="BK445" i="2"/>
  <c r="J353" i="2"/>
  <c r="BK244" i="2"/>
  <c r="BK182" i="2"/>
  <c r="J132" i="19"/>
  <c r="BK103" i="19"/>
  <c r="BK165" i="18"/>
  <c r="BK138" i="18"/>
  <c r="J118" i="18"/>
  <c r="J174" i="17"/>
  <c r="J146" i="17"/>
  <c r="BK127" i="17"/>
  <c r="J118" i="17"/>
  <c r="J113" i="17"/>
  <c r="J98" i="17"/>
  <c r="BK252" i="16"/>
  <c r="BK241" i="16"/>
  <c r="BK234" i="16"/>
  <c r="BK225" i="16"/>
  <c r="J215" i="16"/>
  <c r="J209" i="16"/>
  <c r="BK196" i="16"/>
  <c r="BK187" i="16"/>
  <c r="BK161" i="16"/>
  <c r="BK140" i="16"/>
  <c r="J124" i="16"/>
  <c r="BK114" i="16"/>
  <c r="BK204" i="15"/>
  <c r="J193" i="15"/>
  <c r="BK182" i="15"/>
  <c r="J175" i="15"/>
  <c r="BK161" i="15"/>
  <c r="BK146" i="15"/>
  <c r="BK120" i="15"/>
  <c r="J146" i="14"/>
  <c r="J138" i="14"/>
  <c r="J114" i="14"/>
  <c r="BK129" i="13"/>
  <c r="BK117" i="13"/>
  <c r="BK111" i="12"/>
  <c r="BK117" i="11"/>
  <c r="BK96" i="11"/>
  <c r="BK103" i="10"/>
  <c r="J122" i="9"/>
  <c r="BK119" i="8"/>
  <c r="BK99" i="8"/>
  <c r="BK132" i="7"/>
  <c r="BK110" i="7"/>
  <c r="J179" i="6"/>
  <c r="BK152" i="6"/>
  <c r="J121" i="6"/>
  <c r="J124" i="5"/>
  <c r="J268" i="4"/>
  <c r="J229" i="4"/>
  <c r="J195" i="4"/>
  <c r="J170" i="4"/>
  <c r="J147" i="4"/>
  <c r="BK95" i="4"/>
  <c r="BK108" i="3"/>
  <c r="J1081" i="2"/>
  <c r="J1057" i="2"/>
  <c r="J1043" i="2"/>
  <c r="BK1009" i="2"/>
  <c r="J961" i="2"/>
  <c r="BK911" i="2"/>
  <c r="J880" i="2"/>
  <c r="BK847" i="2"/>
  <c r="J812" i="2"/>
  <c r="J734" i="2"/>
  <c r="BK664" i="2"/>
  <c r="J532" i="2"/>
  <c r="J465" i="2"/>
  <c r="BK405" i="2"/>
  <c r="BK299" i="2"/>
  <c r="J181" i="2"/>
  <c r="BK154" i="2"/>
  <c r="J207" i="16"/>
  <c r="BK175" i="16"/>
  <c r="BK150" i="16"/>
  <c r="J131" i="16"/>
  <c r="BK107" i="16"/>
  <c r="BK206" i="15"/>
  <c r="BK192" i="15"/>
  <c r="BK173" i="15"/>
  <c r="BK163" i="15"/>
  <c r="BK151" i="15"/>
  <c r="BK134" i="15"/>
  <c r="J113" i="15"/>
  <c r="BK140" i="14"/>
  <c r="J119" i="14"/>
  <c r="BK102" i="14"/>
  <c r="J116" i="13"/>
  <c r="J98" i="13"/>
  <c r="BK107" i="12"/>
  <c r="BK105" i="11"/>
  <c r="J101" i="10"/>
  <c r="J111" i="9"/>
  <c r="BK118" i="8"/>
  <c r="BK137" i="7"/>
  <c r="BK107" i="7"/>
  <c r="J208" i="6"/>
  <c r="J188" i="6"/>
  <c r="BK153" i="6"/>
  <c r="J137" i="6"/>
  <c r="BK103" i="6"/>
  <c r="J117" i="5"/>
  <c r="J259" i="4"/>
  <c r="BK248" i="4"/>
  <c r="J219" i="4"/>
  <c r="BK185" i="4"/>
  <c r="J158" i="4"/>
  <c r="J129" i="4"/>
  <c r="J154" i="3"/>
  <c r="J119" i="3"/>
  <c r="BK1123" i="2"/>
  <c r="BK1091" i="2"/>
  <c r="J1051" i="2"/>
  <c r="J1009" i="2"/>
  <c r="BK958" i="2"/>
  <c r="BK923" i="2"/>
  <c r="J879" i="2"/>
  <c r="J825" i="2"/>
  <c r="J738" i="2"/>
  <c r="J686" i="2"/>
  <c r="J631" i="2"/>
  <c r="J530" i="2"/>
  <c r="BK464" i="2"/>
  <c r="J434" i="2"/>
  <c r="BK373" i="2"/>
  <c r="BK285" i="2"/>
  <c r="J229" i="2"/>
  <c r="J184" i="2"/>
  <c r="J149" i="2"/>
  <c r="BK146" i="22"/>
  <c r="BK111" i="22"/>
  <c r="J97" i="22"/>
  <c r="J119" i="21"/>
  <c r="J252" i="16"/>
  <c r="J242" i="16"/>
  <c r="BK237" i="16"/>
  <c r="J223" i="16"/>
  <c r="BK207" i="16"/>
  <c r="J200" i="16"/>
  <c r="BK190" i="16"/>
  <c r="BK183" i="16"/>
  <c r="BK173" i="16"/>
  <c r="BK156" i="16"/>
  <c r="BK138" i="16"/>
  <c r="J126" i="16"/>
  <c r="J119" i="16"/>
  <c r="J105" i="16"/>
  <c r="J206" i="15"/>
  <c r="J169" i="15"/>
  <c r="BK155" i="15"/>
  <c r="J148" i="15"/>
  <c r="BK115" i="15"/>
  <c r="J169" i="14"/>
  <c r="J136" i="14"/>
  <c r="BK119" i="14"/>
  <c r="J103" i="14"/>
  <c r="BK111" i="13"/>
  <c r="BK94" i="13"/>
  <c r="J116" i="11"/>
  <c r="J116" i="10"/>
  <c r="J115" i="9"/>
  <c r="BK125" i="8"/>
  <c r="BK101" i="8"/>
  <c r="J125" i="7"/>
  <c r="BK111" i="7"/>
  <c r="J195" i="6"/>
  <c r="BK156" i="6"/>
  <c r="J126" i="6"/>
  <c r="BK146" i="3"/>
  <c r="BK119" i="3"/>
  <c r="J953" i="2"/>
  <c r="BK932" i="2"/>
  <c r="BK908" i="2"/>
  <c r="J851" i="2"/>
  <c r="J798" i="2"/>
  <c r="BK676" i="2"/>
  <c r="BK631" i="2"/>
  <c r="J522" i="2"/>
  <c r="BK452" i="2"/>
  <c r="J256" i="2"/>
  <c r="BK149" i="2"/>
  <c r="J151" i="22"/>
  <c r="J119" i="22"/>
  <c r="J129" i="21"/>
  <c r="BK109" i="21"/>
  <c r="BK95" i="21"/>
  <c r="BK188" i="19"/>
  <c r="J178" i="19"/>
  <c r="BK167" i="19"/>
  <c r="BK155" i="19"/>
  <c r="BK142" i="19"/>
  <c r="BK124" i="19"/>
  <c r="BK99" i="19"/>
  <c r="BK173" i="18"/>
  <c r="BK151" i="18"/>
  <c r="J128" i="18"/>
  <c r="BK182" i="17"/>
  <c r="BK168" i="17"/>
  <c r="BK154" i="17"/>
  <c r="J116" i="15"/>
  <c r="J140" i="14"/>
  <c r="J127" i="14"/>
  <c r="BK103" i="14"/>
  <c r="J122" i="13"/>
  <c r="J96" i="13"/>
  <c r="BK96" i="12"/>
  <c r="J106" i="10"/>
  <c r="BK117" i="9"/>
  <c r="BK99" i="9"/>
  <c r="BK114" i="8"/>
  <c r="J145" i="7"/>
  <c r="J191" i="6"/>
  <c r="BK171" i="6"/>
  <c r="BK141" i="6"/>
  <c r="J103" i="6"/>
  <c r="J93" i="5"/>
  <c r="BK243" i="4"/>
  <c r="BK173" i="4"/>
  <c r="J140" i="4"/>
  <c r="J162" i="22"/>
  <c r="BK138" i="22"/>
  <c r="J126" i="22"/>
  <c r="BK101" i="22"/>
  <c r="J127" i="21"/>
  <c r="J95" i="21"/>
  <c r="J189" i="19"/>
  <c r="BK175" i="19"/>
  <c r="J161" i="19"/>
  <c r="J146" i="19"/>
  <c r="J97" i="19"/>
  <c r="J161" i="18"/>
  <c r="J116" i="18"/>
  <c r="BK176" i="17"/>
  <c r="BK152" i="17"/>
  <c r="J250" i="16"/>
  <c r="BK221" i="16"/>
  <c r="J185" i="16"/>
  <c r="BK144" i="16"/>
  <c r="BK211" i="15"/>
  <c r="J123" i="15"/>
  <c r="BK106" i="15"/>
  <c r="BK153" i="14"/>
  <c r="J141" i="14"/>
  <c r="J129" i="14"/>
  <c r="BK124" i="13"/>
  <c r="J102" i="13"/>
  <c r="J105" i="12"/>
  <c r="J100" i="11"/>
  <c r="BK99" i="10"/>
  <c r="BK98" i="5"/>
  <c r="BK231" i="4"/>
  <c r="BK182" i="4"/>
  <c r="BK149" i="4"/>
  <c r="BK117" i="4"/>
  <c r="BK147" i="3"/>
  <c r="J107" i="3"/>
  <c r="BK938" i="2"/>
  <c r="J911" i="2"/>
  <c r="J820" i="2"/>
  <c r="BK686" i="2"/>
  <c r="J623" i="2"/>
  <c r="BK591" i="2"/>
  <c r="J494" i="2"/>
  <c r="J451" i="2"/>
  <c r="BK317" i="2"/>
  <c r="BK208" i="2"/>
  <c r="J166" i="2"/>
  <c r="J174" i="22"/>
  <c r="BK157" i="22"/>
  <c r="J143" i="22"/>
  <c r="BK130" i="22"/>
  <c r="BK113" i="22"/>
  <c r="BK134" i="21"/>
  <c r="J786" i="2"/>
  <c r="BK645" i="2"/>
  <c r="BK530" i="2"/>
  <c r="J473" i="2"/>
  <c r="BK425" i="2"/>
  <c r="BK347" i="2"/>
  <c r="J277" i="2"/>
  <c r="BK204" i="2"/>
  <c r="J120" i="8"/>
  <c r="BK96" i="8"/>
  <c r="BK141" i="7"/>
  <c r="J134" i="7"/>
  <c r="BK124" i="7"/>
  <c r="BK109" i="7"/>
  <c r="J201" i="6"/>
  <c r="BK172" i="6"/>
  <c r="BK145" i="6"/>
  <c r="J131" i="6"/>
  <c r="BK121" i="6"/>
  <c r="J100" i="6"/>
  <c r="BK116" i="5"/>
  <c r="BK262" i="4"/>
  <c r="J237" i="4"/>
  <c r="BK227" i="4"/>
  <c r="BK160" i="4"/>
  <c r="J107" i="4"/>
  <c r="BK142" i="3"/>
  <c r="J95" i="3"/>
  <c r="J1123" i="2"/>
  <c r="BK1065" i="2"/>
  <c r="BK1033" i="2"/>
  <c r="J974" i="2"/>
  <c r="BK940" i="2"/>
  <c r="BK915" i="2"/>
  <c r="BK879" i="2"/>
  <c r="J833" i="2"/>
  <c r="BK813" i="2"/>
  <c r="J753" i="2"/>
  <c r="BK690" i="2"/>
  <c r="J595" i="2"/>
  <c r="BK510" i="2"/>
  <c r="BK448" i="2"/>
  <c r="J264" i="2"/>
  <c r="J186" i="2"/>
  <c r="J154" i="2"/>
  <c r="J134" i="19"/>
  <c r="BK114" i="19"/>
  <c r="J174" i="18"/>
  <c r="J141" i="18"/>
  <c r="J131" i="18"/>
  <c r="BK102" i="18"/>
  <c r="J165" i="17"/>
  <c r="BK139" i="17"/>
  <c r="J268" i="16"/>
  <c r="J249" i="16"/>
  <c r="BK226" i="16"/>
  <c r="J202" i="16"/>
  <c r="J142" i="16"/>
  <c r="BK103" i="16"/>
  <c r="J201" i="15"/>
  <c r="BK158" i="15"/>
  <c r="BK131" i="15"/>
  <c r="J124" i="15"/>
  <c r="J103" i="15"/>
  <c r="J153" i="14"/>
  <c r="J135" i="14"/>
  <c r="J113" i="14"/>
  <c r="BK130" i="13"/>
  <c r="J113" i="13"/>
  <c r="BK113" i="12"/>
  <c r="BK106" i="11"/>
  <c r="J103" i="10"/>
  <c r="BK118" i="9"/>
  <c r="BK122" i="8"/>
  <c r="J140" i="7"/>
  <c r="BK106" i="7"/>
  <c r="J192" i="6"/>
  <c r="J176" i="6"/>
  <c r="BK158" i="6"/>
  <c r="J114" i="6"/>
  <c r="J99" i="5"/>
  <c r="BK266" i="4"/>
  <c r="BK239" i="4"/>
  <c r="J173" i="4"/>
  <c r="J141" i="4"/>
  <c r="J117" i="4"/>
  <c r="BK161" i="3"/>
  <c r="BK140" i="3"/>
  <c r="J992" i="2"/>
  <c r="BK953" i="2"/>
  <c r="J921" i="2"/>
  <c r="BK903" i="2"/>
  <c r="BK858" i="2"/>
  <c r="BK812" i="2"/>
  <c r="J732" i="2"/>
  <c r="J633" i="2"/>
  <c r="J599" i="2"/>
  <c r="BK518" i="2"/>
  <c r="BK479" i="2"/>
  <c r="J420" i="2"/>
  <c r="BK367" i="2"/>
  <c r="BK262" i="2"/>
  <c r="J209" i="2"/>
  <c r="BK136" i="19"/>
  <c r="J114" i="19"/>
  <c r="BK176" i="18"/>
  <c r="BK152" i="18"/>
  <c r="BK126" i="18"/>
  <c r="BK106" i="18"/>
  <c r="BK163" i="17"/>
  <c r="J127" i="17"/>
  <c r="BK118" i="17"/>
  <c r="BK106" i="17"/>
  <c r="J100" i="17"/>
  <c r="J253" i="16"/>
  <c r="BK242" i="16"/>
  <c r="BK231" i="16"/>
  <c r="BK223" i="16"/>
  <c r="J210" i="16"/>
  <c r="J199" i="16"/>
  <c r="BK188" i="16"/>
  <c r="J173" i="16"/>
  <c r="J165" i="16"/>
  <c r="BK146" i="16"/>
  <c r="BK121" i="16"/>
  <c r="J109" i="16"/>
  <c r="J216" i="15"/>
  <c r="J197" i="15"/>
  <c r="BK181" i="15"/>
  <c r="J166" i="15"/>
  <c r="BK125" i="15"/>
  <c r="J154" i="14"/>
  <c r="BK142" i="14"/>
  <c r="BK128" i="14"/>
  <c r="J107" i="14"/>
  <c r="J124" i="13"/>
  <c r="BK114" i="13"/>
  <c r="BK99" i="12"/>
  <c r="J105" i="11"/>
  <c r="BK94" i="11"/>
  <c r="BK96" i="10"/>
  <c r="J116" i="9"/>
  <c r="J122" i="8"/>
  <c r="J151" i="7"/>
  <c r="J115" i="7"/>
  <c r="BK187" i="6"/>
  <c r="J178" i="6"/>
  <c r="J153" i="6"/>
  <c r="BK134" i="6"/>
  <c r="BK107" i="6"/>
  <c r="BK273" i="4"/>
  <c r="J238" i="4"/>
  <c r="BK210" i="4"/>
  <c r="BK174" i="4"/>
  <c r="BK162" i="4"/>
  <c r="BK101" i="4"/>
  <c r="BK125" i="3"/>
  <c r="J1117" i="2"/>
  <c r="BK1078" i="2"/>
  <c r="J1047" i="2"/>
  <c r="BK1007" i="2"/>
  <c r="J932" i="2"/>
  <c r="J890" i="2"/>
  <c r="J860" i="2"/>
  <c r="J817" i="2"/>
  <c r="J766" i="2"/>
  <c r="BK726" i="2"/>
  <c r="BK680" i="2"/>
  <c r="J620" i="2"/>
  <c r="J591" i="2"/>
  <c r="BK468" i="2"/>
  <c r="J447" i="2"/>
  <c r="J333" i="2"/>
  <c r="BK238" i="2"/>
  <c r="J164" i="2"/>
  <c r="BK208" i="16"/>
  <c r="BK176" i="16"/>
  <c r="BK148" i="16"/>
  <c r="J132" i="16"/>
  <c r="J212" i="15"/>
  <c r="J195" i="15"/>
  <c r="BK171" i="15"/>
  <c r="J164" i="15"/>
  <c r="J155" i="15"/>
  <c r="BK137" i="15"/>
  <c r="J119" i="15"/>
  <c r="BK154" i="14"/>
  <c r="J132" i="14"/>
  <c r="BK104" i="14"/>
  <c r="BK118" i="13"/>
  <c r="J104" i="13"/>
  <c r="BK117" i="12"/>
  <c r="J117" i="11"/>
  <c r="BK112" i="10"/>
  <c r="J120" i="9"/>
  <c r="J99" i="9"/>
  <c r="J141" i="7"/>
  <c r="BK108" i="7"/>
  <c r="BK203" i="6"/>
  <c r="BK190" i="6"/>
  <c r="BK164" i="6"/>
  <c r="J151" i="6"/>
  <c r="J118" i="6"/>
  <c r="J125" i="5"/>
  <c r="BK265" i="4"/>
  <c r="J253" i="4"/>
  <c r="BK241" i="4"/>
  <c r="BK204" i="4"/>
  <c r="J169" i="4"/>
  <c r="J144" i="4"/>
  <c r="BK158" i="3"/>
  <c r="J147" i="3"/>
  <c r="J116" i="3"/>
  <c r="J1122" i="2"/>
  <c r="J1087" i="2"/>
  <c r="J1055" i="2"/>
  <c r="J1032" i="2"/>
  <c r="J1007" i="2"/>
  <c r="J990" i="2"/>
  <c r="BK934" i="2"/>
  <c r="BK924" i="2"/>
  <c r="BK912" i="2"/>
  <c r="BK845" i="2"/>
  <c r="J804" i="2"/>
  <c r="BK734" i="2"/>
  <c r="BK684" i="2"/>
  <c r="BK624" i="2"/>
  <c r="J518" i="2"/>
  <c r="BK463" i="2"/>
  <c r="J425" i="2"/>
  <c r="J367" i="2"/>
  <c r="BK343" i="2"/>
  <c r="BK235" i="2"/>
  <c r="J208" i="2"/>
  <c r="BK156" i="2"/>
  <c r="BK174" i="22"/>
  <c r="BK131" i="22"/>
  <c r="J146" i="21"/>
  <c r="BK117" i="21"/>
  <c r="BK253" i="16"/>
  <c r="BK243" i="16"/>
  <c r="BK233" i="16"/>
  <c r="BK222" i="16"/>
  <c r="J208" i="16"/>
  <c r="BK201" i="16"/>
  <c r="BK193" i="16"/>
  <c r="BK181" i="16"/>
  <c r="J175" i="16"/>
  <c r="J169" i="16"/>
  <c r="J157" i="16"/>
  <c r="J137" i="16"/>
  <c r="J129" i="16"/>
  <c r="J114" i="16"/>
  <c r="J219" i="15"/>
  <c r="J204" i="15"/>
  <c r="BK176" i="15"/>
  <c r="J153" i="15"/>
  <c r="J137" i="15"/>
  <c r="BK107" i="15"/>
  <c r="J164" i="14"/>
  <c r="BK133" i="14"/>
  <c r="BK111" i="14"/>
  <c r="J131" i="13"/>
  <c r="BK97" i="13"/>
  <c r="J100" i="12"/>
  <c r="BK110" i="11"/>
  <c r="J112" i="10"/>
  <c r="BK122" i="9"/>
  <c r="BK102" i="9"/>
  <c r="BK109" i="8"/>
  <c r="J137" i="7"/>
  <c r="J108" i="7"/>
  <c r="BK194" i="6"/>
  <c r="J146" i="6"/>
  <c r="J113" i="6"/>
  <c r="BK141" i="3"/>
  <c r="BK974" i="2"/>
  <c r="J935" i="2"/>
  <c r="J901" i="2"/>
  <c r="BK822" i="2"/>
  <c r="J740" i="2"/>
  <c r="J651" i="2"/>
  <c r="BK611" i="2"/>
  <c r="BK462" i="2"/>
  <c r="J292" i="2"/>
  <c r="BK216" i="2"/>
  <c r="J180" i="22"/>
  <c r="J136" i="22"/>
  <c r="BK98" i="22"/>
  <c r="BK113" i="21"/>
  <c r="BK103" i="21"/>
  <c r="BK92" i="20"/>
  <c r="BK185" i="19"/>
  <c r="J174" i="19"/>
  <c r="BK165" i="19"/>
  <c r="BK158" i="19"/>
  <c r="J145" i="19"/>
  <c r="J130" i="19"/>
  <c r="BK97" i="19"/>
  <c r="J176" i="18"/>
  <c r="J152" i="18"/>
  <c r="BK131" i="18"/>
  <c r="J179" i="17"/>
  <c r="BK167" i="17"/>
  <c r="J152" i="17"/>
  <c r="J137" i="17"/>
  <c r="BK108" i="15"/>
  <c r="J163" i="14"/>
  <c r="BK115" i="14"/>
  <c r="BK123" i="13"/>
  <c r="BK110" i="13"/>
  <c r="BK105" i="12"/>
  <c r="J115" i="11"/>
  <c r="BK115" i="10"/>
  <c r="BK120" i="9"/>
  <c r="J124" i="8"/>
  <c r="J102" i="8"/>
  <c r="BK134" i="7"/>
  <c r="BK197" i="6"/>
  <c r="J186" i="6"/>
  <c r="BK144" i="6"/>
  <c r="BK116" i="6"/>
  <c r="J123" i="5"/>
  <c r="BK96" i="5"/>
  <c r="J264" i="4"/>
  <c r="J234" i="4"/>
  <c r="BK170" i="4"/>
  <c r="BK129" i="4"/>
  <c r="J172" i="22"/>
  <c r="BK143" i="22"/>
  <c r="J129" i="22"/>
  <c r="J111" i="22"/>
  <c r="J98" i="22"/>
  <c r="J113" i="21"/>
  <c r="J98" i="21"/>
  <c r="J188" i="19"/>
  <c r="BK178" i="19"/>
  <c r="BK168" i="19"/>
  <c r="BK154" i="19"/>
  <c r="BK145" i="19"/>
  <c r="J99" i="19"/>
  <c r="J153" i="18"/>
  <c r="BK127" i="18"/>
  <c r="J94" i="18"/>
  <c r="J158" i="17"/>
  <c r="BK267" i="16"/>
  <c r="J225" i="16"/>
  <c r="BK197" i="16"/>
  <c r="BK180" i="16"/>
  <c r="J134" i="16"/>
  <c r="J203" i="15"/>
  <c r="BK124" i="15"/>
  <c r="J108" i="15"/>
  <c r="J160" i="14"/>
  <c r="J151" i="14"/>
  <c r="J139" i="14"/>
  <c r="BK116" i="14"/>
  <c r="J115" i="13"/>
  <c r="BK114" i="12"/>
  <c r="J106" i="11"/>
  <c r="J109" i="10"/>
  <c r="BK122" i="5"/>
  <c r="BK242" i="4"/>
  <c r="BK222" i="4"/>
  <c r="J171" i="4"/>
  <c r="J155" i="4"/>
  <c r="J132" i="4"/>
  <c r="J158" i="3"/>
  <c r="J140" i="3"/>
  <c r="BK95" i="3"/>
  <c r="BK921" i="2"/>
  <c r="J883" i="2"/>
  <c r="J816" i="2"/>
  <c r="BK655" i="2"/>
  <c r="BK607" i="2"/>
  <c r="J506" i="2"/>
  <c r="J456" i="2"/>
  <c r="BK338" i="2"/>
  <c r="J244" i="2"/>
  <c r="BK205" i="2"/>
  <c r="J122" i="21"/>
  <c r="BK111" i="16"/>
  <c r="BK209" i="15"/>
  <c r="J192" i="15"/>
  <c r="J187" i="15"/>
  <c r="BK170" i="15"/>
  <c r="J159" i="15"/>
  <c r="J141" i="15"/>
  <c r="BK113" i="11"/>
  <c r="J96" i="11"/>
  <c r="BK97" i="10"/>
  <c r="BK101" i="9"/>
  <c r="BK121" i="8"/>
  <c r="J109" i="8"/>
  <c r="BK148" i="7"/>
  <c r="J131" i="7"/>
  <c r="BK116" i="7"/>
  <c r="J206" i="6"/>
  <c r="J193" i="6"/>
  <c r="BK166" i="6"/>
  <c r="BK146" i="6"/>
  <c r="BK127" i="6"/>
  <c r="J115" i="6"/>
  <c r="BK127" i="5"/>
  <c r="J109" i="5"/>
  <c r="BK264" i="4"/>
  <c r="J245" i="4"/>
  <c r="BK219" i="4"/>
  <c r="BK168" i="4"/>
  <c r="BK154" i="4"/>
  <c r="BK141" i="4"/>
  <c r="BK152" i="3"/>
  <c r="BK137" i="3"/>
  <c r="J98" i="3"/>
  <c r="BK972" i="2"/>
  <c r="J940" i="2"/>
  <c r="BK922" i="2"/>
  <c r="J897" i="2"/>
  <c r="J862" i="2"/>
  <c r="J841" i="2"/>
  <c r="J780" i="2"/>
  <c r="J690" i="2"/>
  <c r="J624" i="2"/>
  <c r="BK573" i="2"/>
  <c r="J510" i="2"/>
  <c r="J467" i="2"/>
  <c r="BK418" i="2"/>
  <c r="J343" i="2"/>
  <c r="BK218" i="2"/>
  <c r="J179" i="2"/>
  <c r="J138" i="2"/>
  <c r="J111" i="8"/>
  <c r="BK145" i="7"/>
  <c r="J132" i="7"/>
  <c r="BK117" i="7"/>
  <c r="J203" i="6"/>
  <c r="J170" i="6"/>
  <c r="J155" i="6"/>
  <c r="BK142" i="6"/>
  <c r="BK125" i="6"/>
  <c r="J102" i="6"/>
  <c r="J122" i="5"/>
  <c r="J96" i="5"/>
  <c r="BK257" i="4"/>
  <c r="BK236" i="4"/>
  <c r="J226" i="4"/>
  <c r="BK163" i="4"/>
  <c r="BK152" i="4"/>
  <c r="BK153" i="3"/>
  <c r="BK97" i="3"/>
  <c r="J1124" i="2"/>
  <c r="J1086" i="2"/>
  <c r="BK1047" i="2"/>
  <c r="J1019" i="2"/>
  <c r="J972" i="2"/>
  <c r="J938" i="2"/>
  <c r="BK913" i="2"/>
  <c r="J887" i="2"/>
  <c r="J856" i="2"/>
  <c r="BK825" i="2"/>
  <c r="BK810" i="2"/>
  <c r="J762" i="2"/>
  <c r="J726" i="2"/>
  <c r="J645" i="2"/>
  <c r="J594" i="2"/>
  <c r="BK526" i="2"/>
  <c r="BK449" i="2"/>
  <c r="J299" i="2"/>
  <c r="J233" i="2"/>
  <c r="BK179" i="2"/>
  <c r="J126" i="2"/>
  <c r="BK116" i="19"/>
  <c r="J100" i="19"/>
  <c r="J162" i="18"/>
  <c r="J134" i="18"/>
  <c r="J110" i="18"/>
  <c r="J178" i="17"/>
  <c r="BK143" i="17"/>
  <c r="BK266" i="16"/>
  <c r="BK257" i="16"/>
  <c r="BK239" i="16"/>
  <c r="BK214" i="16"/>
  <c r="BK186" i="16"/>
  <c r="BK128" i="16"/>
  <c r="BK216" i="15"/>
  <c r="BK199" i="15"/>
  <c r="J171" i="15"/>
  <c r="J150" i="15"/>
  <c r="J138" i="15"/>
  <c r="BK123" i="15"/>
  <c r="BK104" i="15"/>
  <c r="BK158" i="14"/>
  <c r="J142" i="14"/>
  <c r="J115" i="14"/>
  <c r="J106" i="14"/>
  <c r="BK120" i="13"/>
  <c r="J97" i="13"/>
  <c r="BK100" i="12"/>
  <c r="BK100" i="11"/>
  <c r="J100" i="10"/>
  <c r="BK111" i="9"/>
  <c r="BK100" i="8"/>
  <c r="J139" i="7"/>
  <c r="BK118" i="7"/>
  <c r="J197" i="6"/>
  <c r="BK177" i="6"/>
  <c r="BK165" i="6"/>
  <c r="J130" i="6"/>
  <c r="J108" i="6"/>
  <c r="J94" i="5"/>
  <c r="BK238" i="4"/>
  <c r="J182" i="4"/>
  <c r="BK140" i="4"/>
  <c r="BK110" i="4"/>
  <c r="J145" i="3"/>
  <c r="J104" i="3"/>
  <c r="BK973" i="2"/>
  <c r="J934" i="2"/>
  <c r="J919" i="2"/>
  <c r="BK877" i="2"/>
  <c r="BK829" i="2"/>
  <c r="BK776" i="2"/>
  <c r="J704" i="2"/>
  <c r="J615" i="2"/>
  <c r="BK522" i="2"/>
  <c r="BK490" i="2"/>
  <c r="J449" i="2"/>
  <c r="J358" i="2"/>
  <c r="BK277" i="2"/>
  <c r="BK207" i="2"/>
  <c r="J121" i="2"/>
  <c r="J112" i="19"/>
  <c r="BK174" i="18"/>
  <c r="BK157" i="18"/>
  <c r="BK116" i="18"/>
  <c r="J167" i="17"/>
  <c r="J134" i="17"/>
  <c r="BK123" i="17"/>
  <c r="BK115" i="17"/>
  <c r="J106" i="17"/>
  <c r="BK260" i="16"/>
  <c r="J248" i="16"/>
  <c r="J239" i="16"/>
  <c r="J233" i="16"/>
  <c r="BK224" i="16"/>
  <c r="BK216" i="16"/>
  <c r="J205" i="16"/>
  <c r="J191" i="16"/>
  <c r="J181" i="16"/>
  <c r="BK169" i="16"/>
  <c r="BK136" i="16"/>
  <c r="J128" i="16"/>
  <c r="J107" i="16"/>
  <c r="J213" i="15"/>
  <c r="BK189" i="15"/>
  <c r="J179" i="15"/>
  <c r="BK167" i="15"/>
  <c r="J151" i="15"/>
  <c r="J143" i="15"/>
  <c r="J159" i="14"/>
  <c r="BK145" i="14"/>
  <c r="BK135" i="14"/>
  <c r="BK123" i="14"/>
  <c r="J101" i="14"/>
  <c r="J121" i="13"/>
  <c r="J99" i="13"/>
  <c r="J111" i="11"/>
  <c r="J97" i="11"/>
  <c r="BK104" i="10"/>
  <c r="BK123" i="9"/>
  <c r="J97" i="9"/>
  <c r="BK113" i="8"/>
  <c r="BK144" i="7"/>
  <c r="J117" i="7"/>
  <c r="J198" i="6"/>
  <c r="BK169" i="6"/>
  <c r="J145" i="6"/>
  <c r="J133" i="6"/>
  <c r="J119" i="5"/>
  <c r="J274" i="4"/>
  <c r="J246" i="4"/>
  <c r="J225" i="4"/>
  <c r="BK169" i="4"/>
  <c r="BK143" i="4"/>
  <c r="J150" i="3"/>
  <c r="J122" i="3"/>
  <c r="BK1106" i="2"/>
  <c r="BK1079" i="2"/>
  <c r="BK1051" i="2"/>
  <c r="BK1024" i="2"/>
  <c r="J936" i="2"/>
  <c r="BK905" i="2"/>
  <c r="J876" i="2"/>
  <c r="J831" i="2"/>
  <c r="J776" i="2"/>
  <c r="BK742" i="2"/>
  <c r="BK694" i="2"/>
  <c r="J653" i="2"/>
  <c r="BK595" i="2"/>
  <c r="J477" i="2"/>
  <c r="BK451" i="2"/>
  <c r="J361" i="2"/>
  <c r="BK264" i="2"/>
  <c r="J177" i="2"/>
  <c r="BK126" i="2"/>
  <c r="BK194" i="16"/>
  <c r="BK163" i="16"/>
  <c r="J138" i="16"/>
  <c r="BK127" i="16"/>
  <c r="J218" i="15"/>
  <c r="BK194" i="15"/>
  <c r="BK175" i="15"/>
  <c r="J167" i="15"/>
  <c r="BK160" i="15"/>
  <c r="J146" i="15"/>
  <c r="J128" i="15"/>
  <c r="BK151" i="14"/>
  <c r="J131" i="14"/>
  <c r="J109" i="14"/>
  <c r="J120" i="13"/>
  <c r="J100" i="13"/>
  <c r="BK112" i="12"/>
  <c r="J96" i="12"/>
  <c r="J117" i="10"/>
  <c r="J121" i="9"/>
  <c r="J121" i="8"/>
  <c r="BK130" i="7"/>
  <c r="J106" i="7"/>
  <c r="J200" i="6"/>
  <c r="J181" i="6"/>
  <c r="BK163" i="6"/>
  <c r="BK147" i="6"/>
  <c r="J127" i="6"/>
  <c r="J101" i="6"/>
  <c r="J116" i="5"/>
  <c r="BK252" i="4"/>
  <c r="BK245" i="4"/>
  <c r="J216" i="4"/>
  <c r="J176" i="4"/>
  <c r="BK157" i="4"/>
  <c r="BK135" i="4"/>
  <c r="J159" i="3"/>
  <c r="BK144" i="3"/>
  <c r="BK1130" i="2"/>
  <c r="J1106" i="2"/>
  <c r="J1078" i="2"/>
  <c r="BK1045" i="2"/>
  <c r="J1024" i="2"/>
  <c r="J996" i="2"/>
  <c r="BK946" i="2"/>
  <c r="J918" i="2"/>
  <c r="BK862" i="2"/>
  <c r="J792" i="2"/>
  <c r="BK702" i="2"/>
  <c r="J664" i="2"/>
  <c r="BK601" i="2"/>
  <c r="BK496" i="2"/>
  <c r="J445" i="2"/>
  <c r="J377" i="2"/>
  <c r="BK306" i="2"/>
  <c r="BK210" i="2"/>
  <c r="BK166" i="2"/>
  <c r="J140" i="22"/>
  <c r="J107" i="22"/>
  <c r="J125" i="21"/>
  <c r="J260" i="16"/>
  <c r="BK244" i="16"/>
  <c r="BK235" i="16"/>
  <c r="BK218" i="16"/>
  <c r="J196" i="16"/>
  <c r="J186" i="16"/>
  <c r="BK174" i="16"/>
  <c r="BK165" i="16"/>
  <c r="BK142" i="16"/>
  <c r="BK122" i="16"/>
  <c r="BK100" i="16"/>
  <c r="BK187" i="15"/>
  <c r="BK165" i="15"/>
  <c r="BK145" i="15"/>
  <c r="J112" i="15"/>
  <c r="BK159" i="14"/>
  <c r="J122" i="14"/>
  <c r="J110" i="14"/>
  <c r="J112" i="13"/>
  <c r="BK109" i="12"/>
  <c r="J95" i="11"/>
  <c r="J98" i="10"/>
  <c r="J108" i="9"/>
  <c r="J119" i="8"/>
  <c r="J96" i="8"/>
  <c r="BK120" i="7"/>
  <c r="BK206" i="6"/>
  <c r="BK174" i="6"/>
  <c r="BK136" i="6"/>
  <c r="BK104" i="6"/>
  <c r="J96" i="3"/>
  <c r="BK941" i="2"/>
  <c r="J909" i="2"/>
  <c r="J827" i="2"/>
  <c r="J751" i="2"/>
  <c r="BK649" i="2"/>
  <c r="BK599" i="2"/>
  <c r="J322" i="2"/>
  <c r="BK188" i="2"/>
  <c r="BK155" i="22"/>
  <c r="BK129" i="22"/>
  <c r="BK111" i="21"/>
  <c r="J96" i="20"/>
  <c r="BK180" i="19"/>
  <c r="BK172" i="19"/>
  <c r="BK152" i="19"/>
  <c r="J126" i="19"/>
  <c r="BK112" i="19"/>
  <c r="BK153" i="18"/>
  <c r="BK125" i="18"/>
  <c r="BK175" i="17"/>
  <c r="J160" i="17"/>
  <c r="BK131" i="17"/>
  <c r="BK169" i="14"/>
  <c r="BK122" i="14"/>
  <c r="J128" i="13"/>
  <c r="J114" i="13"/>
  <c r="J106" i="12"/>
  <c r="BK114" i="11"/>
  <c r="J124" i="9"/>
  <c r="J101" i="9"/>
  <c r="J115" i="8"/>
  <c r="BK151" i="7"/>
  <c r="BK198" i="6"/>
  <c r="BK183" i="6"/>
  <c r="BK148" i="6"/>
  <c r="BK105" i="6"/>
  <c r="BK97" i="5"/>
  <c r="J266" i="4"/>
  <c r="J213" i="4"/>
  <c r="J120" i="4"/>
  <c r="J160" i="22"/>
  <c r="BK136" i="22"/>
  <c r="J113" i="22"/>
  <c r="BK141" i="21"/>
  <c r="BK115" i="21"/>
  <c r="J103" i="21"/>
  <c r="BK191" i="19"/>
  <c r="BK183" i="19"/>
  <c r="BK164" i="19"/>
  <c r="BK153" i="19"/>
  <c r="J105" i="19"/>
  <c r="J167" i="18"/>
  <c r="J138" i="18"/>
  <c r="BK160" i="17"/>
  <c r="J251" i="16"/>
  <c r="BK219" i="16"/>
  <c r="BK189" i="16"/>
  <c r="BK157" i="16"/>
  <c r="J102" i="16"/>
  <c r="J136" i="15"/>
  <c r="J118" i="15"/>
  <c r="BK156" i="14"/>
  <c r="BK148" i="14"/>
  <c r="J133" i="14"/>
  <c r="BK107" i="14"/>
  <c r="BK101" i="13"/>
  <c r="J95" i="12"/>
  <c r="J113" i="10"/>
  <c r="J95" i="10"/>
  <c r="J265" i="4"/>
  <c r="J223" i="4"/>
  <c r="J168" i="4"/>
  <c r="BK145" i="4"/>
  <c r="J101" i="4"/>
  <c r="BK139" i="3"/>
  <c r="J960" i="2"/>
  <c r="J914" i="2"/>
  <c r="BK728" i="2"/>
  <c r="J639" i="2"/>
  <c r="J597" i="2"/>
  <c r="BK486" i="2"/>
  <c r="J373" i="2"/>
  <c r="J254" i="2"/>
  <c r="J218" i="2"/>
  <c r="AS76" i="1"/>
  <c r="J103" i="16"/>
  <c r="J198" i="15"/>
  <c r="BK191" i="15"/>
  <c r="J178" i="15"/>
  <c r="J161" i="15"/>
  <c r="BK142" i="15"/>
  <c r="J102" i="11"/>
  <c r="J94" i="10"/>
  <c r="J104" i="9"/>
  <c r="J123" i="8"/>
  <c r="J103" i="8"/>
  <c r="J136" i="7"/>
  <c r="J109" i="7"/>
  <c r="BK201" i="6"/>
  <c r="J161" i="6"/>
  <c r="BK138" i="6"/>
  <c r="J116" i="6"/>
  <c r="BK125" i="5"/>
  <c r="BK92" i="5"/>
  <c r="BK256" i="4"/>
  <c r="J236" i="4"/>
  <c r="BK188" i="4"/>
  <c r="J156" i="4"/>
  <c r="J145" i="4"/>
  <c r="BK154" i="3"/>
  <c r="J141" i="3"/>
  <c r="BK984" i="2"/>
  <c r="J955" i="2"/>
  <c r="BK906" i="2"/>
  <c r="BK888" i="2"/>
  <c r="J849" i="2"/>
  <c r="BK804" i="2"/>
  <c r="J730" i="2"/>
  <c r="BK626" i="2"/>
  <c r="BK552" i="2"/>
  <c r="J468" i="2"/>
  <c r="BK351" i="2"/>
  <c r="J170" i="2"/>
  <c r="J116" i="8"/>
  <c r="J146" i="7"/>
  <c r="BK136" i="7"/>
  <c r="BK125" i="7"/>
  <c r="J110" i="7"/>
  <c r="BK189" i="6"/>
  <c r="BK162" i="6"/>
  <c r="BK126" i="6"/>
  <c r="J117" i="6"/>
  <c r="BK115" i="5"/>
  <c r="J273" i="4"/>
  <c r="J243" i="4"/>
  <c r="BK225" i="4"/>
  <c r="BK153" i="4"/>
  <c r="J114" i="3"/>
  <c r="J1130" i="2"/>
  <c r="J1068" i="2"/>
  <c r="BK1041" i="2"/>
  <c r="BK980" i="2"/>
  <c r="BK937" i="2"/>
  <c r="BK909" i="2"/>
  <c r="BK872" i="2"/>
  <c r="J845" i="2"/>
  <c r="BK820" i="2"/>
  <c r="J758" i="2"/>
  <c r="J609" i="2"/>
  <c r="BK501" i="2"/>
  <c r="J323" i="2"/>
  <c r="J236" i="2"/>
  <c r="BK164" i="2"/>
  <c r="AS60" i="1"/>
  <c r="BK94" i="18"/>
  <c r="J154" i="17"/>
  <c r="BK98" i="17"/>
  <c r="BK262" i="16"/>
  <c r="BK236" i="16"/>
  <c r="BK211" i="16"/>
  <c r="J135" i="16"/>
  <c r="BK213" i="15"/>
  <c r="J191" i="15"/>
  <c r="BK168" i="15"/>
  <c r="BK128" i="15"/>
  <c r="J106" i="15"/>
  <c r="BK164" i="14"/>
  <c r="BK144" i="14"/>
  <c r="BK124" i="14"/>
  <c r="BK100" i="14"/>
  <c r="J118" i="13"/>
  <c r="J109" i="12"/>
  <c r="J99" i="11"/>
  <c r="BK94" i="10"/>
  <c r="BK100" i="9"/>
  <c r="BK94" i="8"/>
  <c r="J122" i="7"/>
  <c r="BK202" i="6"/>
  <c r="BK179" i="6"/>
  <c r="J167" i="6"/>
  <c r="BK117" i="6"/>
  <c r="BK106" i="6"/>
  <c r="BK279" i="4"/>
  <c r="J227" i="4"/>
  <c r="BK156" i="4"/>
  <c r="J139" i="4"/>
  <c r="BK159" i="3"/>
  <c r="J135" i="3"/>
  <c r="J984" i="2"/>
  <c r="BK957" i="2"/>
  <c r="BK914" i="2"/>
  <c r="BK889" i="2"/>
  <c r="BK851" i="2"/>
  <c r="BK780" i="2"/>
  <c r="BK715" i="2"/>
  <c r="BK639" i="2"/>
  <c r="J607" i="2"/>
  <c r="BK506" i="2"/>
  <c r="BK454" i="2"/>
  <c r="BK400" i="2"/>
  <c r="BK349" i="2"/>
  <c r="BK132" i="2"/>
  <c r="BK122" i="19"/>
  <c r="BK177" i="18"/>
  <c r="BK149" i="18"/>
  <c r="BK112" i="18"/>
  <c r="J140" i="17"/>
  <c r="J123" i="17"/>
  <c r="BK113" i="17"/>
  <c r="J266" i="16"/>
  <c r="BK246" i="16"/>
  <c r="J236" i="16"/>
  <c r="BK217" i="16"/>
  <c r="J204" i="16"/>
  <c r="J193" i="16"/>
  <c r="J182" i="16"/>
  <c r="J167" i="16"/>
  <c r="BK143" i="16"/>
  <c r="BK119" i="16"/>
  <c r="BK102" i="16"/>
  <c r="BK198" i="15"/>
  <c r="BK185" i="15"/>
  <c r="J174" i="15"/>
  <c r="J156" i="15"/>
  <c r="J139" i="15"/>
  <c r="BK160" i="14"/>
  <c r="BK141" i="14"/>
  <c r="BK109" i="14"/>
  <c r="J123" i="13"/>
  <c r="BK108" i="12"/>
  <c r="J101" i="11"/>
  <c r="BK95" i="10"/>
  <c r="J110" i="9"/>
  <c r="BK102" i="8"/>
  <c r="BK131" i="7"/>
  <c r="J185" i="6"/>
  <c r="J177" i="6"/>
  <c r="J149" i="6"/>
  <c r="BK131" i="6"/>
  <c r="J106" i="6"/>
  <c r="BK114" i="5"/>
  <c r="J244" i="4"/>
  <c r="J188" i="4"/>
  <c r="BK165" i="4"/>
  <c r="BK132" i="4"/>
  <c r="BK135" i="3"/>
  <c r="J94" i="3"/>
  <c r="BK1087" i="2"/>
  <c r="BK1055" i="2"/>
  <c r="BK1026" i="2"/>
  <c r="BK992" i="2"/>
  <c r="BK920" i="2"/>
  <c r="J892" i="2"/>
  <c r="BK855" i="2"/>
  <c r="J764" i="2"/>
  <c r="BK699" i="2"/>
  <c r="BK647" i="2"/>
  <c r="BK597" i="2"/>
  <c r="J481" i="2"/>
  <c r="J454" i="2"/>
  <c r="BK392" i="2"/>
  <c r="J207" i="2"/>
  <c r="AS70" i="1"/>
  <c r="BK199" i="16"/>
  <c r="J152" i="16"/>
  <c r="BK109" i="16"/>
  <c r="BK202" i="15"/>
  <c r="J181" i="15"/>
  <c r="BK169" i="15"/>
  <c r="BK148" i="15"/>
  <c r="J133" i="15"/>
  <c r="BK163" i="14"/>
  <c r="J126" i="14"/>
  <c r="BK125" i="13"/>
  <c r="J101" i="13"/>
  <c r="BK106" i="12"/>
  <c r="J98" i="11"/>
  <c r="BK125" i="9"/>
  <c r="BK104" i="9"/>
  <c r="J98" i="8"/>
  <c r="BK102" i="7"/>
  <c r="BK196" i="6"/>
  <c r="J168" i="6"/>
  <c r="BK155" i="6"/>
  <c r="BK112" i="6"/>
  <c r="BK118" i="5"/>
  <c r="J263" i="4"/>
  <c r="J240" i="4"/>
  <c r="J198" i="4"/>
  <c r="J149" i="4"/>
  <c r="BK104" i="4"/>
  <c r="BK134" i="3"/>
  <c r="BK1126" i="2"/>
  <c r="J1079" i="2"/>
  <c r="J1026" i="2"/>
  <c r="J970" i="2"/>
  <c r="BK926" i="2"/>
  <c r="BK910" i="2"/>
  <c r="J821" i="2"/>
  <c r="J673" i="2"/>
  <c r="BK598" i="2"/>
  <c r="J461" i="2"/>
  <c r="BK383" i="2"/>
  <c r="J239" i="2"/>
  <c r="BK199" i="2"/>
  <c r="BK121" i="2"/>
  <c r="J164" i="22"/>
  <c r="J128" i="22"/>
  <c r="J103" i="22"/>
  <c r="BK127" i="21"/>
  <c r="J262" i="16"/>
  <c r="J247" i="16"/>
  <c r="BK240" i="16"/>
  <c r="BK228" i="16"/>
  <c r="J214" i="16"/>
  <c r="BK203" i="16"/>
  <c r="J194" i="16"/>
  <c r="J188" i="16"/>
  <c r="J179" i="16"/>
  <c r="J171" i="16"/>
  <c r="BK154" i="16"/>
  <c r="BK133" i="16"/>
  <c r="BK124" i="16"/>
  <c r="J111" i="16"/>
  <c r="BK101" i="16"/>
  <c r="BK196" i="15"/>
  <c r="BK172" i="15"/>
  <c r="J157" i="15"/>
  <c r="BK119" i="15"/>
  <c r="J114" i="15"/>
  <c r="BK162" i="14"/>
  <c r="BK130" i="14"/>
  <c r="BK112" i="14"/>
  <c r="BK132" i="13"/>
  <c r="J106" i="13"/>
  <c r="BK115" i="12"/>
  <c r="J99" i="12"/>
  <c r="BK114" i="10"/>
  <c r="J119" i="9"/>
  <c r="BK98" i="9"/>
  <c r="J117" i="8"/>
  <c r="BK98" i="8"/>
  <c r="J135" i="7"/>
  <c r="BK112" i="7"/>
  <c r="J196" i="6"/>
  <c r="J152" i="6"/>
  <c r="J132" i="6"/>
  <c r="BK108" i="6"/>
  <c r="BK145" i="3"/>
  <c r="BK98" i="3"/>
  <c r="BK951" i="2"/>
  <c r="J931" i="2"/>
  <c r="J904" i="2"/>
  <c r="BK841" i="2"/>
  <c r="BK794" i="2"/>
  <c r="BK668" i="2"/>
  <c r="J626" i="2"/>
  <c r="BK499" i="2"/>
  <c r="BK323" i="2"/>
  <c r="BK249" i="2"/>
  <c r="J114" i="2"/>
  <c r="BK133" i="22"/>
  <c r="BK96" i="22"/>
  <c r="BK119" i="21"/>
  <c r="BK107" i="21"/>
  <c r="BK100" i="20"/>
  <c r="BK187" i="19"/>
  <c r="J175" i="19"/>
  <c r="J164" i="19"/>
  <c r="BK156" i="19"/>
  <c r="J149" i="19"/>
  <c r="J128" i="19"/>
  <c r="J116" i="19"/>
  <c r="J177" i="18"/>
  <c r="BK147" i="18"/>
  <c r="J126" i="18"/>
  <c r="BK178" i="17"/>
  <c r="BK162" i="17"/>
  <c r="BK140" i="17"/>
  <c r="J110" i="15"/>
  <c r="BK139" i="14"/>
  <c r="BK113" i="14"/>
  <c r="BK119" i="13"/>
  <c r="J94" i="13"/>
  <c r="BK95" i="12"/>
  <c r="J118" i="10"/>
  <c r="BK121" i="9"/>
  <c r="J103" i="9"/>
  <c r="BK116" i="8"/>
  <c r="J101" i="8"/>
  <c r="BK214" i="6"/>
  <c r="BK188" i="6"/>
  <c r="J180" i="6"/>
  <c r="J134" i="6"/>
  <c r="J99" i="6"/>
  <c r="BK109" i="5"/>
  <c r="J260" i="4"/>
  <c r="J242" i="4"/>
  <c r="J167" i="4"/>
  <c r="BK176" i="22"/>
  <c r="J157" i="22"/>
  <c r="J137" i="22"/>
  <c r="BK128" i="22"/>
  <c r="BK107" i="22"/>
  <c r="BK139" i="21"/>
  <c r="J109" i="21"/>
  <c r="J100" i="20"/>
  <c r="J187" i="19"/>
  <c r="J172" i="19"/>
  <c r="J156" i="19"/>
  <c r="J150" i="19"/>
  <c r="BK101" i="19"/>
  <c r="J151" i="18"/>
  <c r="J125" i="18"/>
  <c r="BK180" i="17"/>
  <c r="BK156" i="17"/>
  <c r="J259" i="16"/>
  <c r="J231" i="16"/>
  <c r="J217" i="16"/>
  <c r="J195" i="16"/>
  <c r="BK155" i="16"/>
  <c r="BK138" i="15"/>
  <c r="J109" i="15"/>
  <c r="BK165" i="14"/>
  <c r="BK149" i="14"/>
  <c r="BK132" i="14"/>
  <c r="BK128" i="13"/>
  <c r="BK106" i="13"/>
  <c r="J107" i="12"/>
  <c r="BK118" i="11"/>
  <c r="J115" i="10"/>
  <c r="J102" i="10"/>
  <c r="BK94" i="5"/>
  <c r="BK228" i="4"/>
  <c r="J204" i="4"/>
  <c r="BK167" i="4"/>
  <c r="BK144" i="4"/>
  <c r="J98" i="4"/>
  <c r="BK138" i="3"/>
  <c r="BK949" i="2"/>
  <c r="J924" i="2"/>
  <c r="J903" i="2"/>
  <c r="J742" i="2"/>
  <c r="J666" i="2"/>
  <c r="BK609" i="2"/>
  <c r="BK556" i="2"/>
  <c r="J490" i="2"/>
  <c r="J349" i="2"/>
  <c r="BK226" i="2"/>
  <c r="J168" i="2"/>
  <c r="BK172" i="22"/>
  <c r="J155" i="22"/>
  <c r="BK140" i="22"/>
  <c r="BK121" i="22"/>
  <c r="BK97" i="22"/>
  <c r="BK129" i="21"/>
  <c r="J211" i="15"/>
  <c r="J189" i="15"/>
  <c r="BK164" i="15"/>
  <c r="J158" i="15"/>
  <c r="J114" i="11"/>
  <c r="J94" i="11"/>
  <c r="BK119" i="9"/>
  <c r="J102" i="9"/>
  <c r="BK146" i="7"/>
  <c r="BK208" i="6"/>
  <c r="J182" i="6"/>
  <c r="J150" i="6"/>
  <c r="J129" i="6"/>
  <c r="J107" i="6"/>
  <c r="J97" i="5"/>
  <c r="J272" i="4"/>
  <c r="J247" i="4"/>
  <c r="J231" i="4"/>
  <c r="J201" i="4"/>
  <c r="BK158" i="4"/>
  <c r="BK146" i="4"/>
  <c r="BK157" i="3"/>
  <c r="J146" i="3"/>
  <c r="BK116" i="3"/>
  <c r="J980" i="2"/>
  <c r="BK935" i="2"/>
  <c r="J916" i="2"/>
  <c r="BK892" i="2"/>
  <c r="J837" i="2"/>
  <c r="BK753" i="2"/>
  <c r="BK678" i="2"/>
  <c r="J539" i="2"/>
  <c r="BK494" i="2"/>
  <c r="BK443" i="2"/>
  <c r="J395" i="2"/>
  <c r="BK333" i="2"/>
  <c r="J216" i="2"/>
  <c r="J156" i="2"/>
  <c r="BK95" i="8"/>
  <c r="BK139" i="7"/>
  <c r="J133" i="7"/>
  <c r="J120" i="7"/>
  <c r="J102" i="7"/>
  <c r="J174" i="6"/>
  <c r="BK157" i="6"/>
  <c r="J140" i="6"/>
  <c r="J120" i="6"/>
  <c r="J104" i="6"/>
  <c r="BK106" i="5"/>
  <c r="BK272" i="4"/>
  <c r="BK244" i="4"/>
  <c r="BK229" i="4"/>
  <c r="BK161" i="4"/>
  <c r="BK139" i="4"/>
  <c r="J111" i="3"/>
  <c r="BK1127" i="2"/>
  <c r="J1119" i="2"/>
  <c r="BK1043" i="2"/>
  <c r="J1031" i="2"/>
  <c r="J963" i="2"/>
  <c r="J922" i="2"/>
  <c r="J899" i="2"/>
  <c r="BK868" i="2"/>
  <c r="BK831" i="2"/>
  <c r="BK766" i="2"/>
  <c r="J699" i="2"/>
  <c r="J617" i="2"/>
  <c r="BK532" i="2"/>
  <c r="BK473" i="2"/>
  <c r="BK240" i="2"/>
  <c r="BK184" i="2"/>
  <c r="J132" i="2"/>
  <c r="J124" i="19"/>
  <c r="J101" i="19"/>
  <c r="J163" i="18"/>
  <c r="J132" i="18"/>
  <c r="J108" i="18"/>
  <c r="J175" i="17"/>
  <c r="J162" i="17"/>
  <c r="J128" i="17"/>
  <c r="J264" i="16"/>
  <c r="J256" i="16"/>
  <c r="J222" i="16"/>
  <c r="J184" i="16"/>
  <c r="BK113" i="16"/>
  <c r="BK212" i="15"/>
  <c r="J180" i="15"/>
  <c r="BK153" i="15"/>
  <c r="BK135" i="15"/>
  <c r="J125" i="15"/>
  <c r="BK105" i="15"/>
  <c r="J155" i="14"/>
  <c r="BK136" i="14"/>
  <c r="J117" i="14"/>
  <c r="J112" i="14"/>
  <c r="J126" i="13"/>
  <c r="J110" i="13"/>
  <c r="J115" i="12"/>
  <c r="J119" i="11"/>
  <c r="J104" i="11"/>
  <c r="J96" i="10"/>
  <c r="BK114" i="9"/>
  <c r="J114" i="8"/>
  <c r="BK149" i="7"/>
  <c r="J111" i="7"/>
  <c r="J199" i="6"/>
  <c r="BK180" i="6"/>
  <c r="J164" i="6"/>
  <c r="BK120" i="6"/>
  <c r="BK121" i="5"/>
  <c r="J95" i="5"/>
  <c r="BK259" i="4"/>
  <c r="BK235" i="4"/>
  <c r="J157" i="4"/>
  <c r="J135" i="4"/>
  <c r="J156" i="3"/>
  <c r="BK115" i="3"/>
  <c r="BK990" i="2"/>
  <c r="J941" i="2"/>
  <c r="J920" i="2"/>
  <c r="J882" i="2"/>
  <c r="BK849" i="2"/>
  <c r="J728" i="2"/>
  <c r="BK666" i="2"/>
  <c r="BK613" i="2"/>
  <c r="BK537" i="2"/>
  <c r="BK484" i="2"/>
  <c r="BK447" i="2"/>
  <c r="J392" i="2"/>
  <c r="BK322" i="2"/>
  <c r="BK236" i="2"/>
  <c r="J203" i="2"/>
  <c r="J139" i="19"/>
  <c r="BK111" i="19"/>
  <c r="BK162" i="18"/>
  <c r="BK120" i="18"/>
  <c r="J182" i="17"/>
  <c r="J143" i="17"/>
  <c r="BK125" i="17"/>
  <c r="J120" i="17"/>
  <c r="BK110" i="17"/>
  <c r="J104" i="17"/>
  <c r="J258" i="16"/>
  <c r="BK250" i="16"/>
  <c r="J237" i="16"/>
  <c r="BK229" i="16"/>
  <c r="BK220" i="16"/>
  <c r="BK212" i="16"/>
  <c r="J198" i="16"/>
  <c r="BK184" i="16"/>
  <c r="BK171" i="16"/>
  <c r="J156" i="16"/>
  <c r="BK132" i="16"/>
  <c r="J120" i="16"/>
  <c r="BK218" i="15"/>
  <c r="BK203" i="15"/>
  <c r="J190" i="15"/>
  <c r="BK180" i="15"/>
  <c r="J168" i="15"/>
  <c r="BK152" i="15"/>
  <c r="BK147" i="15"/>
  <c r="BK113" i="15"/>
  <c r="J150" i="14"/>
  <c r="BK137" i="14"/>
  <c r="J124" i="14"/>
  <c r="J130" i="13"/>
  <c r="BK109" i="13"/>
  <c r="J118" i="11"/>
  <c r="BK104" i="11"/>
  <c r="J114" i="10"/>
  <c r="J117" i="9"/>
  <c r="BK108" i="8"/>
  <c r="J148" i="7"/>
  <c r="J124" i="7"/>
  <c r="BK192" i="6"/>
  <c r="J175" i="6"/>
  <c r="J142" i="6"/>
  <c r="J125" i="6"/>
  <c r="J126" i="5"/>
  <c r="BK258" i="4"/>
  <c r="J232" i="4"/>
  <c r="BK207" i="4"/>
  <c r="BK172" i="4"/>
  <c r="J160" i="4"/>
  <c r="J138" i="3"/>
  <c r="BK111" i="3"/>
  <c r="J1091" i="2"/>
  <c r="BK1072" i="2"/>
  <c r="BK1050" i="2"/>
  <c r="J1003" i="2"/>
  <c r="BK928" i="2"/>
  <c r="J907" i="2"/>
  <c r="J868" i="2"/>
  <c r="BK837" i="2"/>
  <c r="BK792" i="2"/>
  <c r="BK751" i="2"/>
  <c r="BK688" i="2"/>
  <c r="BK623" i="2"/>
  <c r="J573" i="2"/>
  <c r="J479" i="2"/>
  <c r="BK461" i="2"/>
  <c r="J418" i="2"/>
  <c r="BK292" i="2"/>
  <c r="BK173" i="2"/>
  <c r="BK213" i="16"/>
  <c r="J177" i="16"/>
  <c r="BK172" i="16"/>
  <c r="J140" i="16"/>
  <c r="J117" i="16"/>
  <c r="J214" i="15"/>
  <c r="J188" i="15"/>
  <c r="J165" i="15"/>
  <c r="BK156" i="15"/>
  <c r="BK144" i="15"/>
  <c r="J131" i="15"/>
  <c r="J165" i="14"/>
  <c r="J134" i="14"/>
  <c r="BK117" i="14"/>
  <c r="BK131" i="13"/>
  <c r="J105" i="13"/>
  <c r="J114" i="12"/>
  <c r="BK101" i="11"/>
  <c r="J123" i="9"/>
  <c r="BK103" i="9"/>
  <c r="J110" i="8"/>
  <c r="BK121" i="7"/>
  <c r="J214" i="6"/>
  <c r="J194" i="6"/>
  <c r="J171" i="6"/>
  <c r="BK150" i="6"/>
  <c r="BK135" i="6"/>
  <c r="BK102" i="6"/>
  <c r="BK119" i="5"/>
  <c r="J278" i="4"/>
  <c r="BK260" i="4"/>
  <c r="BK246" i="4"/>
  <c r="BK213" i="4"/>
  <c r="BK194" i="4"/>
  <c r="J159" i="4"/>
  <c r="J138" i="4"/>
  <c r="J155" i="3"/>
  <c r="J137" i="3"/>
  <c r="BK1124" i="2"/>
  <c r="J1101" i="2"/>
  <c r="BK1057" i="2"/>
  <c r="J1041" i="2"/>
  <c r="BK1013" i="2"/>
  <c r="J978" i="2"/>
  <c r="J930" i="2"/>
  <c r="BK916" i="2"/>
  <c r="BK894" i="2"/>
  <c r="BK833" i="2"/>
  <c r="BK758" i="2"/>
  <c r="J692" i="2"/>
  <c r="BK633" i="2"/>
  <c r="BK579" i="2"/>
  <c r="BK457" i="2"/>
  <c r="BK395" i="2"/>
  <c r="BK361" i="2"/>
  <c r="J338" i="2"/>
  <c r="BK233" i="2"/>
  <c r="J158" i="2"/>
  <c r="BK169" i="22"/>
  <c r="J121" i="22"/>
  <c r="J101" i="22"/>
  <c r="BK122" i="21"/>
  <c r="BK256" i="16"/>
  <c r="J246" i="16"/>
  <c r="J234" i="16"/>
  <c r="J216" i="16"/>
  <c r="J206" i="16"/>
  <c r="BK198" i="16"/>
  <c r="J189" i="16"/>
  <c r="J180" i="16"/>
  <c r="J172" i="16"/>
  <c r="J163" i="16"/>
  <c r="J146" i="16"/>
  <c r="J136" i="16"/>
  <c r="BK125" i="16"/>
  <c r="J113" i="16"/>
  <c r="BK104" i="16"/>
  <c r="J209" i="15"/>
  <c r="J183" i="15"/>
  <c r="J162" i="15"/>
  <c r="J149" i="15"/>
  <c r="BK118" i="15"/>
  <c r="BK103" i="15"/>
  <c r="J157" i="14"/>
  <c r="J120" i="14"/>
  <c r="J104" i="14"/>
  <c r="BK104" i="13"/>
  <c r="J112" i="12"/>
  <c r="J98" i="12"/>
  <c r="BK109" i="11"/>
  <c r="BK101" i="10"/>
  <c r="BK113" i="9"/>
  <c r="J95" i="9"/>
  <c r="J95" i="8"/>
  <c r="BK114" i="7"/>
  <c r="J202" i="6"/>
  <c r="BK161" i="6"/>
  <c r="BK140" i="6"/>
  <c r="BK123" i="6"/>
  <c r="J149" i="3"/>
  <c r="BK122" i="3"/>
  <c r="J949" i="2"/>
  <c r="BK929" i="2"/>
  <c r="BK882" i="2"/>
  <c r="J813" i="2"/>
  <c r="J774" i="2"/>
  <c r="BK682" i="2"/>
  <c r="J526" i="2"/>
  <c r="BK456" i="2"/>
  <c r="J285" i="2"/>
  <c r="J210" i="2"/>
  <c r="BK178" i="22"/>
  <c r="J114" i="22"/>
  <c r="J137" i="21"/>
  <c r="BK100" i="21"/>
  <c r="J191" i="19"/>
  <c r="J183" i="19"/>
  <c r="BK174" i="19"/>
  <c r="J168" i="19"/>
  <c r="J159" i="19"/>
  <c r="BK150" i="19"/>
  <c r="J136" i="19"/>
  <c r="J120" i="19"/>
  <c r="J96" i="19"/>
  <c r="BK170" i="18"/>
  <c r="J127" i="18"/>
  <c r="J180" i="17"/>
  <c r="J163" i="17"/>
  <c r="BK146" i="17"/>
  <c r="BK114" i="15"/>
  <c r="J170" i="14"/>
  <c r="J128" i="14"/>
  <c r="J102" i="14"/>
  <c r="BK113" i="13"/>
  <c r="BK110" i="12"/>
  <c r="BK116" i="11"/>
  <c r="BK111" i="10"/>
  <c r="J113" i="9"/>
  <c r="BK97" i="9"/>
  <c r="J113" i="8"/>
  <c r="J142" i="7"/>
  <c r="BK211" i="6"/>
  <c r="J189" i="6"/>
  <c r="J156" i="6"/>
  <c r="BK137" i="6"/>
  <c r="BK128" i="5"/>
  <c r="BK102" i="5"/>
  <c r="BK263" i="4"/>
  <c r="BK216" i="4"/>
  <c r="J166" i="4"/>
  <c r="J169" i="22"/>
  <c r="J153" i="22"/>
  <c r="J131" i="22"/>
  <c r="BK119" i="22"/>
  <c r="J96" i="22"/>
  <c r="J134" i="21"/>
  <c r="J107" i="21"/>
  <c r="BK96" i="20"/>
  <c r="J185" i="19"/>
  <c r="J177" i="19"/>
  <c r="J165" i="19"/>
  <c r="J158" i="19"/>
  <c r="BK149" i="19"/>
  <c r="BK120" i="19"/>
  <c r="J170" i="18"/>
  <c r="J149" i="18"/>
  <c r="J112" i="18"/>
  <c r="BK174" i="17"/>
  <c r="BK128" i="17"/>
  <c r="BK232" i="16"/>
  <c r="BK206" i="16"/>
  <c r="J183" i="16"/>
  <c r="BK152" i="16"/>
  <c r="J125" i="16"/>
  <c r="BK143" i="15"/>
  <c r="BK130" i="15"/>
  <c r="J107" i="15"/>
  <c r="BK155" i="14"/>
  <c r="J145" i="14"/>
  <c r="BK138" i="14"/>
  <c r="J118" i="14"/>
  <c r="BK122" i="13"/>
  <c r="BK96" i="13"/>
  <c r="BK98" i="12"/>
  <c r="BK103" i="11"/>
  <c r="J105" i="10"/>
  <c r="J121" i="5"/>
  <c r="J252" i="4"/>
  <c r="J224" i="4"/>
  <c r="BK179" i="4"/>
  <c r="J148" i="4"/>
  <c r="J110" i="4"/>
  <c r="BK155" i="3"/>
  <c r="J134" i="3"/>
  <c r="J951" i="2"/>
  <c r="J927" i="2"/>
  <c r="BK896" i="2"/>
  <c r="BK784" i="2"/>
  <c r="BK673" i="2"/>
  <c r="BK617" i="2"/>
  <c r="J552" i="2"/>
  <c r="BK465" i="2"/>
  <c r="BK358" i="2"/>
  <c r="BK256" i="2"/>
  <c r="BK222" i="2"/>
  <c r="BK181" i="2"/>
  <c r="J176" i="22"/>
  <c r="BK160" i="22"/>
  <c r="J146" i="22"/>
  <c r="BK126" i="22"/>
  <c r="J105" i="22"/>
  <c r="J141" i="21"/>
  <c r="J115" i="21"/>
  <c r="BK105" i="16"/>
  <c r="J100" i="16"/>
  <c r="J196" i="15"/>
  <c r="BK188" i="15"/>
  <c r="J176" i="15"/>
  <c r="J152" i="15"/>
  <c r="J140" i="15"/>
  <c r="J103" i="11"/>
  <c r="BK113" i="10"/>
  <c r="BK112" i="9"/>
  <c r="BK94" i="9"/>
  <c r="BK110" i="8"/>
  <c r="J97" i="8"/>
  <c r="J129" i="7"/>
  <c r="BK115" i="7"/>
  <c r="J207" i="6"/>
  <c r="BK195" i="6"/>
  <c r="BK170" i="6"/>
  <c r="J147" i="6"/>
  <c r="J135" i="6"/>
  <c r="J119" i="6"/>
  <c r="BK117" i="5"/>
  <c r="BK274" i="4"/>
  <c r="J258" i="4"/>
  <c r="J235" i="4"/>
  <c r="BK176" i="4"/>
  <c r="J150" i="4"/>
  <c r="BK98" i="4"/>
  <c r="BK156" i="3"/>
  <c r="J142" i="3"/>
  <c r="BK104" i="3"/>
  <c r="J962" i="2"/>
  <c r="BK930" i="2"/>
  <c r="J905" i="2"/>
  <c r="J877" i="2"/>
  <c r="BK856" i="2"/>
  <c r="BK816" i="2"/>
  <c r="BK740" i="2"/>
  <c r="J688" i="2"/>
  <c r="BK589" i="2"/>
  <c r="J503" i="2"/>
  <c r="J464" i="2"/>
  <c r="J400" i="2"/>
  <c r="J222" i="2"/>
  <c r="J192" i="2"/>
  <c r="J149" i="7"/>
  <c r="BK123" i="7"/>
  <c r="BK205" i="6"/>
  <c r="BK178" i="6"/>
  <c r="J158" i="6"/>
  <c r="BK143" i="6"/>
  <c r="BK113" i="6"/>
  <c r="BK126" i="5"/>
  <c r="BK112" i="5"/>
  <c r="BK271" i="4"/>
  <c r="BK240" i="4"/>
  <c r="BK166" i="4"/>
  <c r="J95" i="4"/>
  <c r="J133" i="3"/>
  <c r="BK1128" i="2"/>
  <c r="J1072" i="2"/>
  <c r="J1045" i="2"/>
  <c r="BK1001" i="2"/>
  <c r="BK955" i="2"/>
  <c r="BK918" i="2"/>
  <c r="J894" i="2"/>
  <c r="BK864" i="2"/>
  <c r="J835" i="2"/>
  <c r="J819" i="2"/>
  <c r="BK764" i="2"/>
  <c r="BK730" i="2"/>
  <c r="J647" i="2"/>
  <c r="J579" i="2"/>
  <c r="BK504" i="2"/>
  <c r="J327" i="2"/>
  <c r="J238" i="2"/>
  <c r="BK143" i="2"/>
  <c r="J122" i="19"/>
  <c r="BK96" i="19"/>
  <c r="J147" i="18"/>
  <c r="BK129" i="18"/>
  <c r="BK98" i="18"/>
  <c r="J164" i="17"/>
  <c r="BK134" i="17"/>
  <c r="J267" i="16"/>
  <c r="BK258" i="16"/>
  <c r="J240" i="16"/>
  <c r="J220" i="16"/>
  <c r="J154" i="16"/>
  <c r="BK120" i="16"/>
  <c r="BK208" i="15"/>
  <c r="J173" i="15"/>
  <c r="J154" i="15"/>
  <c r="BK141" i="15"/>
  <c r="J127" i="15"/>
  <c r="J115" i="15"/>
  <c r="BK161" i="14"/>
  <c r="BK146" i="14"/>
  <c r="J123" i="14"/>
  <c r="J105" i="14"/>
  <c r="J125" i="13"/>
  <c r="J117" i="12"/>
  <c r="J101" i="12"/>
  <c r="J119" i="10"/>
  <c r="BK116" i="9"/>
  <c r="BK96" i="9"/>
  <c r="J130" i="7"/>
  <c r="BK207" i="6"/>
  <c r="BK181" i="6"/>
  <c r="J169" i="6"/>
  <c r="J162" i="6"/>
  <c r="BK115" i="6"/>
  <c r="J102" i="5"/>
  <c r="J271" i="4"/>
  <c r="J250" i="4"/>
  <c r="J194" i="4"/>
  <c r="J146" i="4"/>
  <c r="BK123" i="4"/>
  <c r="BK107" i="4"/>
  <c r="J143" i="3"/>
  <c r="BK107" i="3"/>
  <c r="BK978" i="2"/>
  <c r="J933" i="2"/>
  <c r="J908" i="2"/>
  <c r="BK887" i="2"/>
  <c r="J814" i="2"/>
  <c r="J746" i="2"/>
  <c r="J678" i="2"/>
  <c r="BK594" i="2"/>
  <c r="BK503" i="2"/>
  <c r="J405" i="2"/>
  <c r="J351" i="2"/>
  <c r="J235" i="2"/>
  <c r="J188" i="2"/>
  <c r="BK128" i="19"/>
  <c r="J94" i="19"/>
  <c r="BK161" i="18"/>
  <c r="BK134" i="18"/>
  <c r="BK108" i="18"/>
  <c r="BK164" i="17"/>
  <c r="BK137" i="17"/>
  <c r="J125" i="17"/>
  <c r="J115" i="17"/>
  <c r="BK104" i="17"/>
  <c r="J257" i="16"/>
  <c r="BK247" i="16"/>
  <c r="BK238" i="16"/>
  <c r="J226" i="16"/>
  <c r="J218" i="16"/>
  <c r="J203" i="16"/>
  <c r="BK192" i="16"/>
  <c r="J176" i="16"/>
  <c r="J155" i="16"/>
  <c r="J130" i="16"/>
  <c r="BK117" i="16"/>
  <c r="J208" i="15"/>
  <c r="J194" i="15"/>
  <c r="J186" i="15"/>
  <c r="BK178" i="15"/>
  <c r="BK157" i="15"/>
  <c r="BK149" i="15"/>
  <c r="J161" i="14"/>
  <c r="J147" i="14"/>
  <c r="BK131" i="14"/>
  <c r="BK120" i="14"/>
  <c r="J127" i="13"/>
  <c r="BK116" i="13"/>
  <c r="J94" i="12"/>
  <c r="BK95" i="11"/>
  <c r="J111" i="10"/>
  <c r="BK124" i="9"/>
  <c r="BK123" i="8"/>
  <c r="BK107" i="8"/>
  <c r="BK142" i="7"/>
  <c r="BK199" i="6"/>
  <c r="BK182" i="6"/>
  <c r="BK154" i="6"/>
  <c r="J139" i="6"/>
  <c r="BK129" i="6"/>
  <c r="J127" i="5"/>
  <c r="BK253" i="4"/>
  <c r="J228" i="4"/>
  <c r="J179" i="4"/>
  <c r="J163" i="4"/>
  <c r="BK120" i="4"/>
  <c r="J115" i="3"/>
  <c r="BK1101" i="2"/>
  <c r="BK1068" i="2"/>
  <c r="J1037" i="2"/>
  <c r="J1013" i="2"/>
  <c r="BK970" i="2"/>
  <c r="J917" i="2"/>
  <c r="J885" i="2"/>
  <c r="J829" i="2"/>
  <c r="BK774" i="2"/>
  <c r="J736" i="2"/>
  <c r="J676" i="2"/>
  <c r="BK615" i="2"/>
  <c r="BK488" i="2"/>
  <c r="J463" i="2"/>
  <c r="J428" i="2"/>
  <c r="J306" i="2"/>
  <c r="BK203" i="2"/>
  <c r="BK119" i="2"/>
  <c r="J201" i="16"/>
  <c r="J174" i="16"/>
  <c r="J143" i="16"/>
  <c r="BK129" i="16"/>
  <c r="BK219" i="15"/>
  <c r="BK201" i="15"/>
  <c r="BK179" i="15"/>
  <c r="BK166" i="15"/>
  <c r="BK159" i="15"/>
  <c r="BK140" i="15"/>
  <c r="J130" i="15"/>
  <c r="BK111" i="15"/>
  <c r="BK143" i="14"/>
  <c r="BK110" i="14"/>
  <c r="BK127" i="13"/>
  <c r="J109" i="13"/>
  <c r="BK116" i="12"/>
  <c r="BK101" i="12"/>
  <c r="BK116" i="10"/>
  <c r="BK108" i="9"/>
  <c r="BK112" i="8"/>
  <c r="BK133" i="7"/>
  <c r="J213" i="6"/>
  <c r="BK175" i="6"/>
  <c r="BK160" i="6"/>
  <c r="J141" i="6"/>
  <c r="J111" i="6"/>
  <c r="J128" i="5"/>
  <c r="J114" i="5"/>
  <c r="J261" i="4"/>
  <c r="BK249" i="4"/>
  <c r="J210" i="4"/>
  <c r="J165" i="4"/>
  <c r="BK147" i="4"/>
  <c r="J161" i="3"/>
  <c r="BK149" i="3"/>
  <c r="J1128" i="2"/>
  <c r="BK1117" i="2"/>
  <c r="BK1081" i="2"/>
  <c r="J1050" i="2"/>
  <c r="BK1003" i="2"/>
  <c r="J957" i="2"/>
  <c r="BK919" i="2"/>
  <c r="BK899" i="2"/>
  <c r="BK819" i="2"/>
  <c r="J694" i="2"/>
  <c r="BK641" i="2"/>
  <c r="BK550" i="2"/>
  <c r="BK477" i="2"/>
  <c r="J389" i="2"/>
  <c r="BK345" i="2"/>
  <c r="J240" i="2"/>
  <c r="BK177" i="2"/>
  <c r="BK114" i="2"/>
  <c r="P113" i="2" l="1"/>
  <c r="BK187" i="2"/>
  <c r="J187" i="2" s="1"/>
  <c r="J63" i="2" s="1"/>
  <c r="P228" i="2"/>
  <c r="P255" i="2"/>
  <c r="BK593" i="2"/>
  <c r="J593" i="2" s="1"/>
  <c r="J67" i="2" s="1"/>
  <c r="T606" i="2"/>
  <c r="P654" i="2"/>
  <c r="BK765" i="2"/>
  <c r="J765" i="2" s="1"/>
  <c r="J74" i="2" s="1"/>
  <c r="P834" i="2"/>
  <c r="T900" i="2"/>
  <c r="R939" i="2"/>
  <c r="BK1030" i="2"/>
  <c r="J1030" i="2" s="1"/>
  <c r="J81" i="2" s="1"/>
  <c r="T1030" i="2"/>
  <c r="T1089" i="2"/>
  <c r="P1125" i="2"/>
  <c r="P93" i="3"/>
  <c r="P92" i="3" s="1"/>
  <c r="P136" i="3"/>
  <c r="P132" i="3" s="1"/>
  <c r="BK142" i="4"/>
  <c r="J142" i="4" s="1"/>
  <c r="J66" i="4" s="1"/>
  <c r="BK230" i="4"/>
  <c r="J230" i="4" s="1"/>
  <c r="J69" i="4" s="1"/>
  <c r="P267" i="4"/>
  <c r="T91" i="5"/>
  <c r="R120" i="5"/>
  <c r="P105" i="7"/>
  <c r="P103" i="7"/>
  <c r="BK147" i="7"/>
  <c r="J147" i="7" s="1"/>
  <c r="J74" i="7" s="1"/>
  <c r="T106" i="9"/>
  <c r="T105" i="9" s="1"/>
  <c r="T93" i="9" s="1"/>
  <c r="P108" i="11"/>
  <c r="P107" i="11"/>
  <c r="P93" i="11" s="1"/>
  <c r="AU66" i="1" s="1"/>
  <c r="R104" i="12"/>
  <c r="R103" i="12"/>
  <c r="R93" i="12" s="1"/>
  <c r="BK108" i="13"/>
  <c r="J108" i="13" s="1"/>
  <c r="J69" i="13" s="1"/>
  <c r="T121" i="14"/>
  <c r="P101" i="15"/>
  <c r="T132" i="15"/>
  <c r="BK215" i="15"/>
  <c r="J215" i="15"/>
  <c r="J75" i="15" s="1"/>
  <c r="BK113" i="2"/>
  <c r="J113" i="2"/>
  <c r="J61" i="2"/>
  <c r="P163" i="2"/>
  <c r="T187" i="2"/>
  <c r="T255" i="2"/>
  <c r="BK606" i="2"/>
  <c r="J606" i="2" s="1"/>
  <c r="J70" i="2" s="1"/>
  <c r="R634" i="2"/>
  <c r="P681" i="2"/>
  <c r="R834" i="2"/>
  <c r="P886" i="2"/>
  <c r="BK939" i="2"/>
  <c r="J939" i="2" s="1"/>
  <c r="J78" i="2" s="1"/>
  <c r="T939" i="2"/>
  <c r="P1030" i="2"/>
  <c r="P1089" i="2"/>
  <c r="P1121" i="2"/>
  <c r="P1120" i="2" s="1"/>
  <c r="P94" i="4"/>
  <c r="BK175" i="4"/>
  <c r="J175" i="4" s="1"/>
  <c r="J68" i="4" s="1"/>
  <c r="T230" i="4"/>
  <c r="BK91" i="5"/>
  <c r="J91" i="5" s="1"/>
  <c r="J65" i="5" s="1"/>
  <c r="R98" i="6"/>
  <c r="R97" i="6" s="1"/>
  <c r="T105" i="7"/>
  <c r="T103" i="7" s="1"/>
  <c r="T147" i="7"/>
  <c r="P106" i="8"/>
  <c r="P105" i="8" s="1"/>
  <c r="P93" i="8" s="1"/>
  <c r="AU63" i="1" s="1"/>
  <c r="BK108" i="11"/>
  <c r="J108" i="11" s="1"/>
  <c r="J69" i="11" s="1"/>
  <c r="T104" i="12"/>
  <c r="T103" i="12" s="1"/>
  <c r="T93" i="12" s="1"/>
  <c r="P108" i="13"/>
  <c r="P107" i="13"/>
  <c r="P93" i="13" s="1"/>
  <c r="AU68" i="1" s="1"/>
  <c r="P99" i="14"/>
  <c r="R99" i="14"/>
  <c r="BK168" i="14"/>
  <c r="J168" i="14" s="1"/>
  <c r="J73" i="14" s="1"/>
  <c r="P132" i="15"/>
  <c r="P207" i="15"/>
  <c r="R215" i="15"/>
  <c r="R99" i="16"/>
  <c r="BK112" i="16"/>
  <c r="J112" i="16" s="1"/>
  <c r="J67" i="16" s="1"/>
  <c r="R112" i="16"/>
  <c r="R98" i="16" s="1"/>
  <c r="P116" i="16"/>
  <c r="T116" i="16"/>
  <c r="P145" i="16"/>
  <c r="BK227" i="16"/>
  <c r="J227" i="16" s="1"/>
  <c r="J71" i="16" s="1"/>
  <c r="P227" i="16"/>
  <c r="R227" i="16"/>
  <c r="T227" i="16"/>
  <c r="R230" i="16"/>
  <c r="P255" i="16"/>
  <c r="T255" i="16"/>
  <c r="R261" i="16"/>
  <c r="BK265" i="16"/>
  <c r="J265" i="16"/>
  <c r="J75" i="16"/>
  <c r="R265" i="16"/>
  <c r="R97" i="17"/>
  <c r="R112" i="17"/>
  <c r="T117" i="17"/>
  <c r="T122" i="17"/>
  <c r="R130" i="17"/>
  <c r="P136" i="17"/>
  <c r="T145" i="17"/>
  <c r="BK166" i="17"/>
  <c r="J166" i="17" s="1"/>
  <c r="J71" i="17" s="1"/>
  <c r="BK173" i="17"/>
  <c r="BK177" i="17"/>
  <c r="J177" i="17" s="1"/>
  <c r="J74" i="17" s="1"/>
  <c r="T93" i="18"/>
  <c r="BK124" i="18"/>
  <c r="J124" i="18" s="1"/>
  <c r="J63" i="18" s="1"/>
  <c r="BK133" i="18"/>
  <c r="J133" i="18" s="1"/>
  <c r="J64" i="18" s="1"/>
  <c r="BK150" i="18"/>
  <c r="J150" i="18"/>
  <c r="J65" i="18" s="1"/>
  <c r="T156" i="18"/>
  <c r="T155" i="18"/>
  <c r="R171" i="18"/>
  <c r="R175" i="18"/>
  <c r="T113" i="2"/>
  <c r="T163" i="2"/>
  <c r="T228" i="2"/>
  <c r="T442" i="2"/>
  <c r="T593" i="2"/>
  <c r="BK634" i="2"/>
  <c r="J634" i="2"/>
  <c r="J71" i="2" s="1"/>
  <c r="T634" i="2"/>
  <c r="T654" i="2"/>
  <c r="R765" i="2"/>
  <c r="R900" i="2"/>
  <c r="BK971" i="2"/>
  <c r="J971" i="2" s="1"/>
  <c r="J79" i="2" s="1"/>
  <c r="R1048" i="2"/>
  <c r="T1085" i="2"/>
  <c r="T1125" i="2"/>
  <c r="T136" i="3"/>
  <c r="T132" i="3" s="1"/>
  <c r="T142" i="4"/>
  <c r="P175" i="4"/>
  <c r="T267" i="4"/>
  <c r="P105" i="5"/>
  <c r="T105" i="5"/>
  <c r="BK98" i="6"/>
  <c r="J98" i="6"/>
  <c r="J69" i="6" s="1"/>
  <c r="P212" i="6"/>
  <c r="T127" i="7"/>
  <c r="T126" i="7"/>
  <c r="R106" i="9"/>
  <c r="R105" i="9" s="1"/>
  <c r="R93" i="9" s="1"/>
  <c r="T108" i="10"/>
  <c r="T107" i="10" s="1"/>
  <c r="T93" i="10" s="1"/>
  <c r="BK104" i="12"/>
  <c r="J104" i="12"/>
  <c r="J69" i="12" s="1"/>
  <c r="T108" i="13"/>
  <c r="T107" i="13"/>
  <c r="T93" i="13"/>
  <c r="BK121" i="14"/>
  <c r="J121" i="14" s="1"/>
  <c r="J70" i="14" s="1"/>
  <c r="BK132" i="15"/>
  <c r="J132" i="15" s="1"/>
  <c r="J73" i="15" s="1"/>
  <c r="T207" i="15"/>
  <c r="T99" i="16"/>
  <c r="T112" i="16"/>
  <c r="BK145" i="16"/>
  <c r="J145" i="16"/>
  <c r="J70" i="16"/>
  <c r="T145" i="16"/>
  <c r="BK230" i="16"/>
  <c r="J230" i="16"/>
  <c r="J72" i="16"/>
  <c r="P230" i="16"/>
  <c r="BK255" i="16"/>
  <c r="J255" i="16"/>
  <c r="J73" i="16"/>
  <c r="R255" i="16"/>
  <c r="BK261" i="16"/>
  <c r="J261" i="16"/>
  <c r="J74" i="16"/>
  <c r="T261" i="16"/>
  <c r="T265" i="16"/>
  <c r="T97" i="17"/>
  <c r="T112" i="17"/>
  <c r="P117" i="17"/>
  <c r="P122" i="17"/>
  <c r="P130" i="17"/>
  <c r="R136" i="17"/>
  <c r="R145" i="17"/>
  <c r="R161" i="17"/>
  <c r="P166" i="17"/>
  <c r="R173" i="17"/>
  <c r="T177" i="17"/>
  <c r="R93" i="18"/>
  <c r="P124" i="18"/>
  <c r="P133" i="18"/>
  <c r="P150" i="18"/>
  <c r="P156" i="18"/>
  <c r="P155" i="18" s="1"/>
  <c r="BK171" i="18"/>
  <c r="J171" i="18" s="1"/>
  <c r="J70" i="18" s="1"/>
  <c r="P175" i="18"/>
  <c r="BK255" i="2"/>
  <c r="J255" i="2" s="1"/>
  <c r="J65" i="2" s="1"/>
  <c r="P442" i="2"/>
  <c r="P606" i="2"/>
  <c r="BK681" i="2"/>
  <c r="J681" i="2" s="1"/>
  <c r="J73" i="2" s="1"/>
  <c r="T765" i="2"/>
  <c r="BK886" i="2"/>
  <c r="J886" i="2" s="1"/>
  <c r="J76" i="2" s="1"/>
  <c r="T886" i="2"/>
  <c r="P971" i="2"/>
  <c r="T1048" i="2"/>
  <c r="R1089" i="2"/>
  <c r="BK1121" i="2"/>
  <c r="J1121" i="2" s="1"/>
  <c r="J89" i="2" s="1"/>
  <c r="BK1125" i="2"/>
  <c r="J1125" i="2"/>
  <c r="J90" i="2" s="1"/>
  <c r="T93" i="3"/>
  <c r="T92" i="3"/>
  <c r="BK94" i="4"/>
  <c r="J94" i="4" s="1"/>
  <c r="J65" i="4" s="1"/>
  <c r="P142" i="4"/>
  <c r="T164" i="4"/>
  <c r="P230" i="4"/>
  <c r="BK105" i="5"/>
  <c r="J105" i="5"/>
  <c r="J66" i="5"/>
  <c r="T120" i="5"/>
  <c r="BK127" i="7"/>
  <c r="J127" i="7"/>
  <c r="J73" i="7"/>
  <c r="R147" i="7"/>
  <c r="BK106" i="8"/>
  <c r="BK105" i="8"/>
  <c r="J105" i="8"/>
  <c r="J68" i="8" s="1"/>
  <c r="BK163" i="2"/>
  <c r="J163" i="2"/>
  <c r="J62" i="2"/>
  <c r="R187" i="2"/>
  <c r="R228" i="2"/>
  <c r="R442" i="2"/>
  <c r="R593" i="2"/>
  <c r="P634" i="2"/>
  <c r="T681" i="2"/>
  <c r="BK834" i="2"/>
  <c r="J834" i="2"/>
  <c r="J75" i="2" s="1"/>
  <c r="P900" i="2"/>
  <c r="T971" i="2"/>
  <c r="R1030" i="2"/>
  <c r="BK1085" i="2"/>
  <c r="J1085" i="2" s="1"/>
  <c r="J84" i="2" s="1"/>
  <c r="R1085" i="2"/>
  <c r="R1125" i="2"/>
  <c r="R93" i="3"/>
  <c r="R92" i="3" s="1"/>
  <c r="BK136" i="3"/>
  <c r="J136" i="3" s="1"/>
  <c r="J68" i="3" s="1"/>
  <c r="T94" i="4"/>
  <c r="P164" i="4"/>
  <c r="T175" i="4"/>
  <c r="BK267" i="4"/>
  <c r="J267" i="4"/>
  <c r="J70" i="4"/>
  <c r="R105" i="5"/>
  <c r="P98" i="6"/>
  <c r="P97" i="6" s="1"/>
  <c r="P96" i="6" s="1"/>
  <c r="AU61" i="1" s="1"/>
  <c r="R212" i="6"/>
  <c r="BK105" i="7"/>
  <c r="J105" i="7"/>
  <c r="J71" i="7" s="1"/>
  <c r="P127" i="7"/>
  <c r="P106" i="9"/>
  <c r="P105" i="9"/>
  <c r="P93" i="9" s="1"/>
  <c r="AU64" i="1" s="1"/>
  <c r="R108" i="10"/>
  <c r="R107" i="10"/>
  <c r="R93" i="10" s="1"/>
  <c r="R101" i="15"/>
  <c r="BK117" i="15"/>
  <c r="J117" i="15"/>
  <c r="J70" i="15" s="1"/>
  <c r="P117" i="15"/>
  <c r="T117" i="15"/>
  <c r="R121" i="15"/>
  <c r="BK129" i="15"/>
  <c r="J129" i="15" s="1"/>
  <c r="J72" i="15" s="1"/>
  <c r="R129" i="15"/>
  <c r="BK207" i="15"/>
  <c r="J207" i="15" s="1"/>
  <c r="J74" i="15" s="1"/>
  <c r="T215" i="15"/>
  <c r="T97" i="21"/>
  <c r="T93" i="21" s="1"/>
  <c r="P159" i="22"/>
  <c r="P145" i="22"/>
  <c r="P187" i="2"/>
  <c r="BK442" i="2"/>
  <c r="J442" i="2" s="1"/>
  <c r="J66" i="2" s="1"/>
  <c r="R606" i="2"/>
  <c r="R681" i="2"/>
  <c r="T834" i="2"/>
  <c r="R886" i="2"/>
  <c r="P939" i="2"/>
  <c r="BK1048" i="2"/>
  <c r="J1048" i="2" s="1"/>
  <c r="J82" i="2" s="1"/>
  <c r="BK1089" i="2"/>
  <c r="J1089" i="2"/>
  <c r="J85" i="2" s="1"/>
  <c r="T1121" i="2"/>
  <c r="T1120" i="2" s="1"/>
  <c r="BK93" i="3"/>
  <c r="R136" i="3"/>
  <c r="R132" i="3"/>
  <c r="R142" i="4"/>
  <c r="R164" i="4"/>
  <c r="R230" i="4"/>
  <c r="R91" i="5"/>
  <c r="R90" i="5" s="1"/>
  <c r="R89" i="5" s="1"/>
  <c r="BK120" i="5"/>
  <c r="J120" i="5"/>
  <c r="J67" i="5" s="1"/>
  <c r="BK106" i="9"/>
  <c r="BK105" i="9" s="1"/>
  <c r="P108" i="10"/>
  <c r="P107" i="10" s="1"/>
  <c r="P93" i="10" s="1"/>
  <c r="AU65" i="1" s="1"/>
  <c r="T108" i="11"/>
  <c r="T107" i="11" s="1"/>
  <c r="T93" i="11" s="1"/>
  <c r="R108" i="13"/>
  <c r="R107" i="13"/>
  <c r="R93" i="13" s="1"/>
  <c r="BK99" i="14"/>
  <c r="BK98" i="14" s="1"/>
  <c r="BK97" i="14" s="1"/>
  <c r="J97" i="14" s="1"/>
  <c r="T99" i="14"/>
  <c r="T98" i="14" s="1"/>
  <c r="R168" i="14"/>
  <c r="R132" i="15"/>
  <c r="P215" i="15"/>
  <c r="P99" i="16"/>
  <c r="P112" i="16"/>
  <c r="R145" i="16"/>
  <c r="T230" i="16"/>
  <c r="P261" i="16"/>
  <c r="P265" i="16"/>
  <c r="P97" i="17"/>
  <c r="P96" i="17"/>
  <c r="P112" i="17"/>
  <c r="R117" i="17"/>
  <c r="BK130" i="17"/>
  <c r="J130" i="17"/>
  <c r="J65" i="17" s="1"/>
  <c r="BK136" i="17"/>
  <c r="J136" i="17" s="1"/>
  <c r="J66" i="17" s="1"/>
  <c r="P145" i="17"/>
  <c r="P144" i="17"/>
  <c r="P161" i="17"/>
  <c r="R166" i="17"/>
  <c r="T173" i="17"/>
  <c r="T172" i="17"/>
  <c r="R177" i="17"/>
  <c r="P93" i="18"/>
  <c r="P92" i="18" s="1"/>
  <c r="P91" i="18" s="1"/>
  <c r="AU74" i="1" s="1"/>
  <c r="R124" i="18"/>
  <c r="T133" i="18"/>
  <c r="T150" i="18"/>
  <c r="R156" i="18"/>
  <c r="R155" i="18"/>
  <c r="P171" i="18"/>
  <c r="T175" i="18"/>
  <c r="P93" i="19"/>
  <c r="T93" i="19"/>
  <c r="P121" i="19"/>
  <c r="T121" i="19"/>
  <c r="R144" i="19"/>
  <c r="BK148" i="19"/>
  <c r="J148" i="19" s="1"/>
  <c r="J64" i="19" s="1"/>
  <c r="P148" i="19"/>
  <c r="BK151" i="19"/>
  <c r="J151" i="19" s="1"/>
  <c r="J65" i="19" s="1"/>
  <c r="R151" i="19"/>
  <c r="BK173" i="19"/>
  <c r="J173" i="19" s="1"/>
  <c r="J66" i="19" s="1"/>
  <c r="R173" i="19"/>
  <c r="P182" i="19"/>
  <c r="T182" i="19"/>
  <c r="P186" i="19"/>
  <c r="T186" i="19"/>
  <c r="P89" i="20"/>
  <c r="P88" i="20" s="1"/>
  <c r="AU77" i="1" s="1"/>
  <c r="T89" i="20"/>
  <c r="T88" i="20"/>
  <c r="P97" i="21"/>
  <c r="P93" i="21"/>
  <c r="AU78" i="1" s="1"/>
  <c r="BK95" i="22"/>
  <c r="T95" i="22"/>
  <c r="P100" i="22"/>
  <c r="BK110" i="22"/>
  <c r="J110" i="22"/>
  <c r="J66" i="22" s="1"/>
  <c r="T110" i="22"/>
  <c r="BK135" i="22"/>
  <c r="J135" i="22"/>
  <c r="J68" i="22" s="1"/>
  <c r="P135" i="22"/>
  <c r="P118" i="22" s="1"/>
  <c r="R135" i="22"/>
  <c r="R118" i="22" s="1"/>
  <c r="T135" i="22"/>
  <c r="T118" i="22" s="1"/>
  <c r="BK159" i="22"/>
  <c r="J159" i="22" s="1"/>
  <c r="J70" i="22" s="1"/>
  <c r="R159" i="22"/>
  <c r="R145" i="22"/>
  <c r="T159" i="22"/>
  <c r="T145" i="22"/>
  <c r="BK171" i="22"/>
  <c r="J171" i="22"/>
  <c r="J72" i="22" s="1"/>
  <c r="P171" i="22"/>
  <c r="P166" i="22" s="1"/>
  <c r="R94" i="4"/>
  <c r="BK164" i="4"/>
  <c r="J164" i="4"/>
  <c r="J67" i="4" s="1"/>
  <c r="R175" i="4"/>
  <c r="R267" i="4"/>
  <c r="P91" i="5"/>
  <c r="P120" i="5"/>
  <c r="BK212" i="6"/>
  <c r="J212" i="6" s="1"/>
  <c r="J72" i="6" s="1"/>
  <c r="R127" i="7"/>
  <c r="R126" i="7"/>
  <c r="R106" i="8"/>
  <c r="R105" i="8"/>
  <c r="R93" i="8" s="1"/>
  <c r="BK108" i="10"/>
  <c r="J108" i="10" s="1"/>
  <c r="J69" i="10" s="1"/>
  <c r="R108" i="11"/>
  <c r="R107" i="11"/>
  <c r="R93" i="11" s="1"/>
  <c r="P104" i="12"/>
  <c r="P103" i="12" s="1"/>
  <c r="P93" i="12" s="1"/>
  <c r="AU67" i="1" s="1"/>
  <c r="P121" i="14"/>
  <c r="P168" i="14"/>
  <c r="BK97" i="17"/>
  <c r="J97" i="17" s="1"/>
  <c r="J61" i="17" s="1"/>
  <c r="BK112" i="17"/>
  <c r="J112" i="17"/>
  <c r="J62" i="17" s="1"/>
  <c r="BK117" i="17"/>
  <c r="J117" i="17" s="1"/>
  <c r="J63" i="17" s="1"/>
  <c r="BK122" i="17"/>
  <c r="J122" i="17"/>
  <c r="J64" i="17" s="1"/>
  <c r="R122" i="17"/>
  <c r="T130" i="17"/>
  <c r="T136" i="17"/>
  <c r="BK145" i="17"/>
  <c r="J145" i="17"/>
  <c r="J69" i="17" s="1"/>
  <c r="BK161" i="17"/>
  <c r="J161" i="17" s="1"/>
  <c r="J70" i="17" s="1"/>
  <c r="T161" i="17"/>
  <c r="T166" i="17"/>
  <c r="P173" i="17"/>
  <c r="P177" i="17"/>
  <c r="BK93" i="18"/>
  <c r="J93" i="18"/>
  <c r="J61" i="18" s="1"/>
  <c r="T124" i="18"/>
  <c r="R133" i="18"/>
  <c r="R150" i="18"/>
  <c r="BK156" i="18"/>
  <c r="J156" i="18"/>
  <c r="J67" i="18" s="1"/>
  <c r="T171" i="18"/>
  <c r="BK175" i="18"/>
  <c r="J175" i="18"/>
  <c r="J71" i="18" s="1"/>
  <c r="BK93" i="19"/>
  <c r="J93" i="19" s="1"/>
  <c r="J61" i="19" s="1"/>
  <c r="R93" i="19"/>
  <c r="BK121" i="19"/>
  <c r="J121" i="19" s="1"/>
  <c r="J62" i="19" s="1"/>
  <c r="R121" i="19"/>
  <c r="BK144" i="19"/>
  <c r="J144" i="19" s="1"/>
  <c r="J63" i="19" s="1"/>
  <c r="P144" i="19"/>
  <c r="T144" i="19"/>
  <c r="R148" i="19"/>
  <c r="T148" i="19"/>
  <c r="P151" i="19"/>
  <c r="T151" i="19"/>
  <c r="P173" i="19"/>
  <c r="T173" i="19"/>
  <c r="BK182" i="19"/>
  <c r="J182" i="19"/>
  <c r="J69" i="19" s="1"/>
  <c r="R182" i="19"/>
  <c r="BK186" i="19"/>
  <c r="J186" i="19"/>
  <c r="J70" i="19" s="1"/>
  <c r="R186" i="19"/>
  <c r="BK89" i="20"/>
  <c r="J89" i="20"/>
  <c r="J64" i="20" s="1"/>
  <c r="R89" i="20"/>
  <c r="R88" i="20" s="1"/>
  <c r="R171" i="22"/>
  <c r="R166" i="22" s="1"/>
  <c r="R113" i="2"/>
  <c r="R163" i="2"/>
  <c r="BK228" i="2"/>
  <c r="J228" i="2" s="1"/>
  <c r="J64" i="2" s="1"/>
  <c r="R255" i="2"/>
  <c r="P593" i="2"/>
  <c r="BK654" i="2"/>
  <c r="J654" i="2"/>
  <c r="J72" i="2"/>
  <c r="R654" i="2"/>
  <c r="P765" i="2"/>
  <c r="BK900" i="2"/>
  <c r="J900" i="2" s="1"/>
  <c r="J77" i="2" s="1"/>
  <c r="R971" i="2"/>
  <c r="P1048" i="2"/>
  <c r="P1085" i="2"/>
  <c r="R1121" i="2"/>
  <c r="R1120" i="2" s="1"/>
  <c r="T98" i="6"/>
  <c r="T97" i="6" s="1"/>
  <c r="T96" i="6" s="1"/>
  <c r="T212" i="6"/>
  <c r="R105" i="7"/>
  <c r="R103" i="7" s="1"/>
  <c r="R99" i="7" s="1"/>
  <c r="P147" i="7"/>
  <c r="T106" i="8"/>
  <c r="T105" i="8" s="1"/>
  <c r="T93" i="8" s="1"/>
  <c r="R121" i="14"/>
  <c r="T168" i="14"/>
  <c r="BK101" i="15"/>
  <c r="J101" i="15" s="1"/>
  <c r="J69" i="15" s="1"/>
  <c r="T101" i="15"/>
  <c r="R117" i="15"/>
  <c r="BK121" i="15"/>
  <c r="J121" i="15" s="1"/>
  <c r="J71" i="15" s="1"/>
  <c r="P121" i="15"/>
  <c r="T121" i="15"/>
  <c r="P129" i="15"/>
  <c r="T129" i="15"/>
  <c r="R207" i="15"/>
  <c r="BK99" i="16"/>
  <c r="J99" i="16" s="1"/>
  <c r="J65" i="16" s="1"/>
  <c r="BK116" i="16"/>
  <c r="J116" i="16" s="1"/>
  <c r="J69" i="16" s="1"/>
  <c r="R116" i="16"/>
  <c r="R115" i="16" s="1"/>
  <c r="BK97" i="21"/>
  <c r="J97" i="21" s="1"/>
  <c r="J65" i="21" s="1"/>
  <c r="R97" i="21"/>
  <c r="R93" i="21" s="1"/>
  <c r="P95" i="22"/>
  <c r="R95" i="22"/>
  <c r="BK100" i="22"/>
  <c r="J100" i="22"/>
  <c r="J65" i="22" s="1"/>
  <c r="R100" i="22"/>
  <c r="T100" i="22"/>
  <c r="P110" i="22"/>
  <c r="R110" i="22"/>
  <c r="T171" i="22"/>
  <c r="T166" i="22" s="1"/>
  <c r="J105" i="2"/>
  <c r="BF181" i="2"/>
  <c r="BF226" i="2"/>
  <c r="BF244" i="2"/>
  <c r="BF256" i="2"/>
  <c r="BF405" i="2"/>
  <c r="BF413" i="2"/>
  <c r="BF418" i="2"/>
  <c r="BF447" i="2"/>
  <c r="BF465" i="2"/>
  <c r="BF468" i="2"/>
  <c r="BF473" i="2"/>
  <c r="BF490" i="2"/>
  <c r="BF494" i="2"/>
  <c r="BF501" i="2"/>
  <c r="BF503" i="2"/>
  <c r="BF506" i="2"/>
  <c r="BF599" i="2"/>
  <c r="BF607" i="2"/>
  <c r="BF647" i="2"/>
  <c r="BF678" i="2"/>
  <c r="BF704" i="2"/>
  <c r="BF726" i="2"/>
  <c r="BF742" i="2"/>
  <c r="BF746" i="2"/>
  <c r="BF784" i="2"/>
  <c r="BF813" i="2"/>
  <c r="BF817" i="2"/>
  <c r="BF823" i="2"/>
  <c r="BF831" i="2"/>
  <c r="BF851" i="2"/>
  <c r="BF855" i="2"/>
  <c r="BF858" i="2"/>
  <c r="BF864" i="2"/>
  <c r="BF868" i="2"/>
  <c r="BF882" i="2"/>
  <c r="BF911" i="2"/>
  <c r="BF920" i="2"/>
  <c r="BF922" i="2"/>
  <c r="BF928" i="2"/>
  <c r="BF929" i="2"/>
  <c r="BF932" i="2"/>
  <c r="BF949" i="2"/>
  <c r="BF953" i="2"/>
  <c r="BF960" i="2"/>
  <c r="BF972" i="2"/>
  <c r="BF984" i="2"/>
  <c r="BF992" i="2"/>
  <c r="BF1009" i="2"/>
  <c r="BF1013" i="2"/>
  <c r="BF1024" i="2"/>
  <c r="BF1032" i="2"/>
  <c r="BF1041" i="2"/>
  <c r="BF1045" i="2"/>
  <c r="BF1047" i="2"/>
  <c r="BF1057" i="2"/>
  <c r="BF1065" i="2"/>
  <c r="BF1068" i="2"/>
  <c r="BF1087" i="2"/>
  <c r="BF1106" i="2"/>
  <c r="BF1117" i="2"/>
  <c r="BF1119" i="2"/>
  <c r="BF1122" i="2"/>
  <c r="BF1126" i="2"/>
  <c r="J59" i="3"/>
  <c r="J87" i="3"/>
  <c r="BF101" i="3"/>
  <c r="BF108" i="3"/>
  <c r="BF139" i="3"/>
  <c r="BF140" i="3"/>
  <c r="BF142" i="3"/>
  <c r="BF143" i="3"/>
  <c r="BF145" i="3"/>
  <c r="BF150" i="3"/>
  <c r="BF156" i="3"/>
  <c r="BF157" i="3"/>
  <c r="F59" i="4"/>
  <c r="BF117" i="4"/>
  <c r="BF120" i="4"/>
  <c r="BF140" i="4"/>
  <c r="BF147" i="4"/>
  <c r="BF152" i="4"/>
  <c r="BF153" i="4"/>
  <c r="BF154" i="4"/>
  <c r="BF173" i="4"/>
  <c r="BF224" i="4"/>
  <c r="BF226" i="4"/>
  <c r="BF227" i="4"/>
  <c r="BF237" i="4"/>
  <c r="BF271" i="4"/>
  <c r="BF272" i="4"/>
  <c r="BF273" i="4"/>
  <c r="J58" i="5"/>
  <c r="BF99" i="5"/>
  <c r="BF109" i="5"/>
  <c r="BF122" i="5"/>
  <c r="E82" i="6"/>
  <c r="BF113" i="6"/>
  <c r="BF114" i="6"/>
  <c r="BF120" i="6"/>
  <c r="BF121" i="6"/>
  <c r="BF123" i="6"/>
  <c r="BF134" i="6"/>
  <c r="BF161" i="6"/>
  <c r="BF176" i="6"/>
  <c r="BF183" i="6"/>
  <c r="BF186" i="6"/>
  <c r="BF197" i="6"/>
  <c r="BF201" i="6"/>
  <c r="BF211" i="6"/>
  <c r="BF214" i="6"/>
  <c r="BF110" i="7"/>
  <c r="BF125" i="7"/>
  <c r="BF131" i="7"/>
  <c r="BF135" i="7"/>
  <c r="BF136" i="7"/>
  <c r="BF149" i="7"/>
  <c r="BK150" i="7"/>
  <c r="J150" i="7"/>
  <c r="J75" i="7" s="1"/>
  <c r="BF99" i="8"/>
  <c r="BF100" i="8"/>
  <c r="BF103" i="8"/>
  <c r="BF108" i="8"/>
  <c r="BF114" i="8"/>
  <c r="BF116" i="8"/>
  <c r="BF125" i="8"/>
  <c r="BK93" i="8"/>
  <c r="J93" i="8"/>
  <c r="E79" i="9"/>
  <c r="F90" i="9"/>
  <c r="BF97" i="9"/>
  <c r="BF100" i="9"/>
  <c r="BF102" i="9"/>
  <c r="BF108" i="9"/>
  <c r="BF115" i="9"/>
  <c r="BF118" i="9"/>
  <c r="E52" i="10"/>
  <c r="F63" i="10"/>
  <c r="BF95" i="10"/>
  <c r="BF111" i="10"/>
  <c r="F90" i="11"/>
  <c r="BF109" i="11"/>
  <c r="BF110" i="11"/>
  <c r="BF113" i="11"/>
  <c r="BF115" i="11"/>
  <c r="BF96" i="12"/>
  <c r="BF97" i="12"/>
  <c r="BF99" i="12"/>
  <c r="BF101" i="12"/>
  <c r="BF108" i="12"/>
  <c r="BF110" i="12"/>
  <c r="BF113" i="12"/>
  <c r="BF115" i="12"/>
  <c r="BF116" i="12"/>
  <c r="BF117" i="12"/>
  <c r="J87" i="13"/>
  <c r="BF103" i="13"/>
  <c r="BF111" i="13"/>
  <c r="BF114" i="13"/>
  <c r="BF121" i="13"/>
  <c r="BF122" i="13"/>
  <c r="BF129" i="13"/>
  <c r="J60" i="14"/>
  <c r="BF123" i="14"/>
  <c r="BF135" i="14"/>
  <c r="BF137" i="14"/>
  <c r="BF138" i="14"/>
  <c r="BF139" i="14"/>
  <c r="BF148" i="14"/>
  <c r="BF150" i="14"/>
  <c r="BF153" i="14"/>
  <c r="BF158" i="14"/>
  <c r="BF162" i="14"/>
  <c r="J93" i="15"/>
  <c r="BF103" i="15"/>
  <c r="BF104" i="15"/>
  <c r="BF105" i="15"/>
  <c r="BF106" i="15"/>
  <c r="BF107" i="15"/>
  <c r="BF108" i="15"/>
  <c r="BF127" i="15"/>
  <c r="BF128" i="15"/>
  <c r="BF133" i="15"/>
  <c r="BF135" i="15"/>
  <c r="BF139" i="15"/>
  <c r="BF144" i="15"/>
  <c r="BF145" i="15"/>
  <c r="BF150" i="15"/>
  <c r="BF151" i="15"/>
  <c r="BF156" i="15"/>
  <c r="BF158" i="15"/>
  <c r="BF159" i="15"/>
  <c r="BF165" i="15"/>
  <c r="BF174" i="15"/>
  <c r="BF182" i="15"/>
  <c r="BF187" i="15"/>
  <c r="BF193" i="15"/>
  <c r="BF208" i="15"/>
  <c r="BF211" i="15"/>
  <c r="BF216" i="15"/>
  <c r="E50" i="16"/>
  <c r="J91" i="16"/>
  <c r="BF103" i="16"/>
  <c r="BF126" i="16"/>
  <c r="BF133" i="16"/>
  <c r="BF135" i="16"/>
  <c r="BF173" i="16"/>
  <c r="BF185" i="16"/>
  <c r="E48" i="2"/>
  <c r="F55" i="2"/>
  <c r="BF138" i="2"/>
  <c r="BF143" i="2"/>
  <c r="BF184" i="2"/>
  <c r="BF188" i="2"/>
  <c r="BF192" i="2"/>
  <c r="BF205" i="2"/>
  <c r="BF209" i="2"/>
  <c r="BF249" i="2"/>
  <c r="BF254" i="2"/>
  <c r="BF317" i="2"/>
  <c r="BF322" i="2"/>
  <c r="BF353" i="2"/>
  <c r="BF367" i="2"/>
  <c r="BF443" i="2"/>
  <c r="BF449" i="2"/>
  <c r="BF457" i="2"/>
  <c r="BF484" i="2"/>
  <c r="BF522" i="2"/>
  <c r="BF537" i="2"/>
  <c r="BF550" i="2"/>
  <c r="BF594" i="2"/>
  <c r="BF641" i="2"/>
  <c r="BF651" i="2"/>
  <c r="BF668" i="2"/>
  <c r="BF673" i="2"/>
  <c r="BF692" i="2"/>
  <c r="BF715" i="2"/>
  <c r="BF728" i="2"/>
  <c r="BF753" i="2"/>
  <c r="BF758" i="2"/>
  <c r="BF780" i="2"/>
  <c r="BF786" i="2"/>
  <c r="BF798" i="2"/>
  <c r="BF814" i="2"/>
  <c r="BF833" i="2"/>
  <c r="BF856" i="2"/>
  <c r="BF877" i="2"/>
  <c r="BF896" i="2"/>
  <c r="BF897" i="2"/>
  <c r="BF926" i="2"/>
  <c r="BF927" i="2"/>
  <c r="BF933" i="2"/>
  <c r="BF938" i="2"/>
  <c r="BF990" i="2"/>
  <c r="BF996" i="2"/>
  <c r="BF1026" i="2"/>
  <c r="BF1031" i="2"/>
  <c r="BF1037" i="2"/>
  <c r="BF1043" i="2"/>
  <c r="BF1079" i="2"/>
  <c r="BK1080" i="2"/>
  <c r="J1080" i="2"/>
  <c r="J83" i="2" s="1"/>
  <c r="F59" i="3"/>
  <c r="J85" i="3"/>
  <c r="BF98" i="3"/>
  <c r="BF133" i="3"/>
  <c r="BF144" i="3"/>
  <c r="BF146" i="3"/>
  <c r="BF151" i="3"/>
  <c r="BF152" i="3"/>
  <c r="BF158" i="3"/>
  <c r="BK128" i="3"/>
  <c r="J128" i="3"/>
  <c r="J66" i="3" s="1"/>
  <c r="J59" i="4"/>
  <c r="J88" i="4"/>
  <c r="BF104" i="4"/>
  <c r="BF107" i="4"/>
  <c r="BF110" i="4"/>
  <c r="BF135" i="4"/>
  <c r="BF138" i="4"/>
  <c r="BF149" i="4"/>
  <c r="BF150" i="4"/>
  <c r="BF161" i="4"/>
  <c r="BF167" i="4"/>
  <c r="BF168" i="4"/>
  <c r="BF182" i="4"/>
  <c r="BF201" i="4"/>
  <c r="BF216" i="4"/>
  <c r="BF219" i="4"/>
  <c r="BF222" i="4"/>
  <c r="BF240" i="4"/>
  <c r="BF259" i="4"/>
  <c r="BF261" i="4"/>
  <c r="BF263" i="4"/>
  <c r="BF268" i="4"/>
  <c r="BF274" i="4"/>
  <c r="J59" i="5"/>
  <c r="BF94" i="5"/>
  <c r="BF95" i="5"/>
  <c r="BF97" i="5"/>
  <c r="BF124" i="5"/>
  <c r="BF128" i="5"/>
  <c r="BF101" i="6"/>
  <c r="BF111" i="6"/>
  <c r="BF143" i="6"/>
  <c r="BF163" i="6"/>
  <c r="BF171" i="6"/>
  <c r="BF172" i="6"/>
  <c r="BF190" i="6"/>
  <c r="BF194" i="6"/>
  <c r="BF195" i="6"/>
  <c r="BF200" i="6"/>
  <c r="BF202" i="6"/>
  <c r="BF203" i="6"/>
  <c r="BF208" i="6"/>
  <c r="F96" i="7"/>
  <c r="BF102" i="7"/>
  <c r="BF111" i="7"/>
  <c r="BF128" i="7"/>
  <c r="E52" i="8"/>
  <c r="BF96" i="8"/>
  <c r="BF104" i="8"/>
  <c r="BF110" i="8"/>
  <c r="BF94" i="9"/>
  <c r="BF101" i="9"/>
  <c r="BF110" i="9"/>
  <c r="BF114" i="9"/>
  <c r="BF119" i="9"/>
  <c r="BF120" i="9"/>
  <c r="BF121" i="9"/>
  <c r="BF99" i="10"/>
  <c r="BF100" i="10"/>
  <c r="BF105" i="10"/>
  <c r="BF109" i="10"/>
  <c r="BF112" i="10"/>
  <c r="J60" i="11"/>
  <c r="BF102" i="11"/>
  <c r="BF103" i="11"/>
  <c r="BF112" i="11"/>
  <c r="J60" i="12"/>
  <c r="BF100" i="12"/>
  <c r="BF102" i="12"/>
  <c r="BF105" i="12"/>
  <c r="BF109" i="12"/>
  <c r="F90" i="13"/>
  <c r="BF97" i="13"/>
  <c r="BF102" i="13"/>
  <c r="BF105" i="13"/>
  <c r="BF110" i="13"/>
  <c r="BF120" i="13"/>
  <c r="BF128" i="13"/>
  <c r="E52" i="14"/>
  <c r="BF103" i="14"/>
  <c r="BF105" i="14"/>
  <c r="BF115" i="14"/>
  <c r="BF116" i="14"/>
  <c r="BF122" i="14"/>
  <c r="BF125" i="14"/>
  <c r="BF127" i="14"/>
  <c r="BF132" i="14"/>
  <c r="BF136" i="14"/>
  <c r="BF140" i="14"/>
  <c r="BF151" i="14"/>
  <c r="E85" i="15"/>
  <c r="BF116" i="15"/>
  <c r="BF142" i="15"/>
  <c r="BF146" i="15"/>
  <c r="BF148" i="15"/>
  <c r="BF154" i="15"/>
  <c r="BF155" i="15"/>
  <c r="BF160" i="15"/>
  <c r="BF166" i="15"/>
  <c r="BF170" i="15"/>
  <c r="BF172" i="15"/>
  <c r="BF176" i="15"/>
  <c r="BF192" i="15"/>
  <c r="BF196" i="15"/>
  <c r="BF209" i="15"/>
  <c r="BF212" i="15"/>
  <c r="BF217" i="15"/>
  <c r="BF218" i="15"/>
  <c r="BF219" i="15"/>
  <c r="F94" i="16"/>
  <c r="BF101" i="16"/>
  <c r="BF102" i="16"/>
  <c r="BF113" i="16"/>
  <c r="BF127" i="16"/>
  <c r="BF129" i="16"/>
  <c r="BF130" i="16"/>
  <c r="BF144" i="16"/>
  <c r="BF154" i="16"/>
  <c r="BF156" i="16"/>
  <c r="BF176" i="16"/>
  <c r="BF181" i="16"/>
  <c r="BF186" i="16"/>
  <c r="BF187" i="16"/>
  <c r="BF188" i="16"/>
  <c r="BF189" i="16"/>
  <c r="BF191" i="16"/>
  <c r="BF192" i="16"/>
  <c r="BF196" i="16"/>
  <c r="BF202" i="16"/>
  <c r="BF208" i="16"/>
  <c r="BF209" i="16"/>
  <c r="BF217" i="16"/>
  <c r="BF220" i="16"/>
  <c r="BF221" i="16"/>
  <c r="BF231" i="16"/>
  <c r="BF232" i="16"/>
  <c r="BF233" i="16"/>
  <c r="BF234" i="16"/>
  <c r="BF236" i="16"/>
  <c r="BF238" i="16"/>
  <c r="BF241" i="16"/>
  <c r="BF242" i="16"/>
  <c r="BF243" i="16"/>
  <c r="BF244" i="16"/>
  <c r="BF248" i="16"/>
  <c r="BF258" i="16"/>
  <c r="F55" i="17"/>
  <c r="E85" i="17"/>
  <c r="BF100" i="17"/>
  <c r="BF102" i="17"/>
  <c r="BF104" i="17"/>
  <c r="BF106" i="17"/>
  <c r="BF110" i="17"/>
  <c r="BF113" i="17"/>
  <c r="BF115" i="17"/>
  <c r="BF118" i="17"/>
  <c r="BF120" i="17"/>
  <c r="BF123" i="17"/>
  <c r="BF125" i="17"/>
  <c r="BF127" i="17"/>
  <c r="BF128" i="17"/>
  <c r="BF137" i="17"/>
  <c r="BF139" i="17"/>
  <c r="BF140" i="17"/>
  <c r="BF143" i="17"/>
  <c r="BF160" i="17"/>
  <c r="BF162" i="17"/>
  <c r="BF164" i="17"/>
  <c r="BF171" i="17"/>
  <c r="BF176" i="17"/>
  <c r="BK142" i="17"/>
  <c r="J142" i="17"/>
  <c r="J67" i="17"/>
  <c r="J52" i="18"/>
  <c r="F55" i="18"/>
  <c r="BF110" i="18"/>
  <c r="BF125" i="18"/>
  <c r="BF149" i="18"/>
  <c r="BF157" i="18"/>
  <c r="BF167" i="18"/>
  <c r="BF176" i="18"/>
  <c r="BF177" i="18"/>
  <c r="J54" i="19"/>
  <c r="E81" i="19"/>
  <c r="F88" i="19"/>
  <c r="BF97" i="19"/>
  <c r="BF103" i="19"/>
  <c r="BF112" i="19"/>
  <c r="BF122" i="19"/>
  <c r="BF136" i="19"/>
  <c r="BF142" i="19"/>
  <c r="BF169" i="19"/>
  <c r="BF156" i="2"/>
  <c r="BF279" i="2"/>
  <c r="BF285" i="2"/>
  <c r="BF306" i="2"/>
  <c r="BF343" i="2"/>
  <c r="BF345" i="2"/>
  <c r="BF392" i="2"/>
  <c r="BF462" i="2"/>
  <c r="BF477" i="2"/>
  <c r="BF486" i="2"/>
  <c r="BF499" i="2"/>
  <c r="BF504" i="2"/>
  <c r="BF526" i="2"/>
  <c r="BF539" i="2"/>
  <c r="BF595" i="2"/>
  <c r="BF597" i="2"/>
  <c r="BF626" i="2"/>
  <c r="BF631" i="2"/>
  <c r="BF649" i="2"/>
  <c r="BF680" i="2"/>
  <c r="BF684" i="2"/>
  <c r="BF686" i="2"/>
  <c r="BF688" i="2"/>
  <c r="BF774" i="2"/>
  <c r="BF792" i="2"/>
  <c r="BF804" i="2"/>
  <c r="BF816" i="2"/>
  <c r="BF837" i="2"/>
  <c r="BF845" i="2"/>
  <c r="BF847" i="2"/>
  <c r="BF860" i="2"/>
  <c r="BF883" i="2"/>
  <c r="BF885" i="2"/>
  <c r="BF888" i="2"/>
  <c r="BF899" i="2"/>
  <c r="BF901" i="2"/>
  <c r="BF904" i="2"/>
  <c r="BF907" i="2"/>
  <c r="BF912" i="2"/>
  <c r="BF930" i="2"/>
  <c r="BF940" i="2"/>
  <c r="BF963" i="2"/>
  <c r="BF974" i="2"/>
  <c r="BF976" i="2"/>
  <c r="BF980" i="2"/>
  <c r="BK1118" i="2"/>
  <c r="J1118" i="2"/>
  <c r="J87" i="2" s="1"/>
  <c r="F87" i="3"/>
  <c r="BF95" i="3"/>
  <c r="BF96" i="3"/>
  <c r="BF97" i="3"/>
  <c r="BF122" i="3"/>
  <c r="BF141" i="3"/>
  <c r="BF147" i="3"/>
  <c r="BF148" i="3"/>
  <c r="BF161" i="3"/>
  <c r="F58" i="4"/>
  <c r="BF95" i="4"/>
  <c r="BF98" i="4"/>
  <c r="BF101" i="4"/>
  <c r="BF151" i="4"/>
  <c r="BF155" i="4"/>
  <c r="BF171" i="4"/>
  <c r="BF174" i="4"/>
  <c r="BF185" i="4"/>
  <c r="BF225" i="4"/>
  <c r="BF229" i="4"/>
  <c r="BF231" i="4"/>
  <c r="BF248" i="4"/>
  <c r="BF252" i="4"/>
  <c r="BF262" i="4"/>
  <c r="BF278" i="4"/>
  <c r="BF279" i="4"/>
  <c r="BF118" i="5"/>
  <c r="F63" i="6"/>
  <c r="J90" i="6"/>
  <c r="BF100" i="6"/>
  <c r="BF102" i="6"/>
  <c r="BF105" i="6"/>
  <c r="BF119" i="6"/>
  <c r="BF122" i="6"/>
  <c r="BF139" i="6"/>
  <c r="BF140" i="6"/>
  <c r="BF144" i="6"/>
  <c r="BF146" i="6"/>
  <c r="BF159" i="6"/>
  <c r="E85" i="7"/>
  <c r="BF104" i="7"/>
  <c r="BF108" i="7"/>
  <c r="BF119" i="7"/>
  <c r="BF120" i="7"/>
  <c r="BF132" i="7"/>
  <c r="BF141" i="7"/>
  <c r="BF144" i="7"/>
  <c r="BF145" i="7"/>
  <c r="BF146" i="7"/>
  <c r="BF102" i="8"/>
  <c r="BF109" i="8"/>
  <c r="BF112" i="8"/>
  <c r="BF117" i="8"/>
  <c r="BF124" i="8"/>
  <c r="BF98" i="9"/>
  <c r="BF103" i="9"/>
  <c r="BF104" i="9"/>
  <c r="BF107" i="9"/>
  <c r="BF113" i="9"/>
  <c r="J60" i="10"/>
  <c r="BF98" i="10"/>
  <c r="BF113" i="10"/>
  <c r="BF114" i="10"/>
  <c r="BF117" i="10"/>
  <c r="BF96" i="11"/>
  <c r="BF97" i="11"/>
  <c r="BF101" i="11"/>
  <c r="BF105" i="11"/>
  <c r="BF114" i="11"/>
  <c r="BF116" i="11"/>
  <c r="BF119" i="11"/>
  <c r="BF106" i="12"/>
  <c r="BF112" i="12"/>
  <c r="BF114" i="12"/>
  <c r="E52" i="13"/>
  <c r="BF95" i="13"/>
  <c r="BF104" i="13"/>
  <c r="BF113" i="13"/>
  <c r="BF115" i="13"/>
  <c r="BF132" i="13"/>
  <c r="F63" i="14"/>
  <c r="BF102" i="14"/>
  <c r="BF107" i="14"/>
  <c r="BF110" i="14"/>
  <c r="BF111" i="14"/>
  <c r="BF118" i="14"/>
  <c r="BF126" i="14"/>
  <c r="BF128" i="14"/>
  <c r="BF141" i="14"/>
  <c r="BF143" i="14"/>
  <c r="BF145" i="14"/>
  <c r="BF147" i="14"/>
  <c r="BF152" i="14"/>
  <c r="BF154" i="14"/>
  <c r="BF156" i="14"/>
  <c r="BF160" i="14"/>
  <c r="BF165" i="14"/>
  <c r="BF170" i="14"/>
  <c r="F96" i="15"/>
  <c r="BF114" i="15"/>
  <c r="BF115" i="15"/>
  <c r="BF120" i="15"/>
  <c r="BF122" i="15"/>
  <c r="BF124" i="15"/>
  <c r="BF125" i="15"/>
  <c r="BF131" i="15"/>
  <c r="BF134" i="15"/>
  <c r="BF136" i="15"/>
  <c r="BF137" i="15"/>
  <c r="BF138" i="15"/>
  <c r="BF149" i="15"/>
  <c r="BF152" i="15"/>
  <c r="BF181" i="15"/>
  <c r="BF188" i="15"/>
  <c r="BF189" i="15"/>
  <c r="BF198" i="15"/>
  <c r="BF206" i="15"/>
  <c r="BF117" i="16"/>
  <c r="BF120" i="16"/>
  <c r="BF131" i="16"/>
  <c r="BF150" i="16"/>
  <c r="BF157" i="16"/>
  <c r="BF159" i="16"/>
  <c r="BF163" i="16"/>
  <c r="BF174" i="16"/>
  <c r="BF175" i="16"/>
  <c r="BF177" i="16"/>
  <c r="BF179" i="16"/>
  <c r="BF182" i="16"/>
  <c r="BF193" i="16"/>
  <c r="BF194" i="16"/>
  <c r="BF200" i="16"/>
  <c r="BF204" i="16"/>
  <c r="BF210" i="16"/>
  <c r="BF213" i="16"/>
  <c r="BF214" i="16"/>
  <c r="BF216" i="16"/>
  <c r="BF228" i="16"/>
  <c r="BF239" i="16"/>
  <c r="BF247" i="16"/>
  <c r="BF250" i="16"/>
  <c r="BF251" i="16"/>
  <c r="BF254" i="16"/>
  <c r="BF260" i="16"/>
  <c r="BF262" i="16"/>
  <c r="BF264" i="16"/>
  <c r="BF266" i="16"/>
  <c r="BF267" i="16"/>
  <c r="BF268" i="16"/>
  <c r="J52" i="17"/>
  <c r="BF98" i="17"/>
  <c r="BF146" i="17"/>
  <c r="BF152" i="17"/>
  <c r="BF174" i="17"/>
  <c r="BF175" i="17"/>
  <c r="BF180" i="17"/>
  <c r="E48" i="18"/>
  <c r="BF106" i="18"/>
  <c r="BF108" i="18"/>
  <c r="BF116" i="18"/>
  <c r="BF127" i="18"/>
  <c r="BF129" i="18"/>
  <c r="BF131" i="18"/>
  <c r="BF138" i="18"/>
  <c r="BF140" i="18"/>
  <c r="BF153" i="18"/>
  <c r="BF162" i="18"/>
  <c r="BF165" i="18"/>
  <c r="BF173" i="18"/>
  <c r="BF178" i="18"/>
  <c r="F54" i="19"/>
  <c r="BF99" i="19"/>
  <c r="BF100" i="19"/>
  <c r="BF101" i="19"/>
  <c r="BF114" i="19"/>
  <c r="BF120" i="19"/>
  <c r="BF124" i="19"/>
  <c r="BF132" i="19"/>
  <c r="BF114" i="2"/>
  <c r="BF168" i="2"/>
  <c r="BF173" i="2"/>
  <c r="BF207" i="2"/>
  <c r="BF208" i="2"/>
  <c r="BF210" i="2"/>
  <c r="BF216" i="2"/>
  <c r="BF222" i="2"/>
  <c r="BF333" i="2"/>
  <c r="BF347" i="2"/>
  <c r="BF349" i="2"/>
  <c r="BF351" i="2"/>
  <c r="BF361" i="2"/>
  <c r="BF373" i="2"/>
  <c r="BF389" i="2"/>
  <c r="BF425" i="2"/>
  <c r="BF452" i="2"/>
  <c r="BF461" i="2"/>
  <c r="BF463" i="2"/>
  <c r="BF464" i="2"/>
  <c r="BF479" i="2"/>
  <c r="BF518" i="2"/>
  <c r="BF552" i="2"/>
  <c r="BF589" i="2"/>
  <c r="BF591" i="2"/>
  <c r="BF598" i="2"/>
  <c r="BF611" i="2"/>
  <c r="BF613" i="2"/>
  <c r="BF620" i="2"/>
  <c r="BF700" i="2"/>
  <c r="BF740" i="2"/>
  <c r="BF819" i="2"/>
  <c r="BF841" i="2"/>
  <c r="BF862" i="2"/>
  <c r="BF866" i="2"/>
  <c r="BF880" i="2"/>
  <c r="BF889" i="2"/>
  <c r="BF892" i="2"/>
  <c r="BF906" i="2"/>
  <c r="BF908" i="2"/>
  <c r="BF917" i="2"/>
  <c r="BF919" i="2"/>
  <c r="BF936" i="2"/>
  <c r="BF941" i="2"/>
  <c r="BF946" i="2"/>
  <c r="BF959" i="2"/>
  <c r="BF961" i="2"/>
  <c r="BF1001" i="2"/>
  <c r="BF1003" i="2"/>
  <c r="BF1007" i="2"/>
  <c r="BF1019" i="2"/>
  <c r="BF1033" i="2"/>
  <c r="BF1049" i="2"/>
  <c r="BF1050" i="2"/>
  <c r="BF1051" i="2"/>
  <c r="BF1055" i="2"/>
  <c r="BF1072" i="2"/>
  <c r="BF1078" i="2"/>
  <c r="BF1081" i="2"/>
  <c r="BF1086" i="2"/>
  <c r="BF1090" i="2"/>
  <c r="BF1091" i="2"/>
  <c r="BF1101" i="2"/>
  <c r="BF1123" i="2"/>
  <c r="BF1124" i="2"/>
  <c r="BF1127" i="2"/>
  <c r="BF1128" i="2"/>
  <c r="BF1130" i="2"/>
  <c r="E50" i="3"/>
  <c r="BF115" i="3"/>
  <c r="BF125" i="3"/>
  <c r="BK160" i="3"/>
  <c r="J160" i="3"/>
  <c r="J69" i="3" s="1"/>
  <c r="J56" i="4"/>
  <c r="BF114" i="4"/>
  <c r="BF123" i="4"/>
  <c r="BF126" i="4"/>
  <c r="BF145" i="4"/>
  <c r="BF159" i="4"/>
  <c r="BF162" i="4"/>
  <c r="BF165" i="4"/>
  <c r="BF198" i="4"/>
  <c r="BF210" i="4"/>
  <c r="BF233" i="4"/>
  <c r="BF264" i="4"/>
  <c r="BF266" i="4"/>
  <c r="E50" i="5"/>
  <c r="F59" i="5"/>
  <c r="BF93" i="5"/>
  <c r="BF102" i="5"/>
  <c r="BF127" i="5"/>
  <c r="BF104" i="6"/>
  <c r="BF107" i="6"/>
  <c r="BF108" i="6"/>
  <c r="BF115" i="6"/>
  <c r="BF118" i="6"/>
  <c r="BF126" i="6"/>
  <c r="BF127" i="6"/>
  <c r="BF136" i="6"/>
  <c r="BF137" i="6"/>
  <c r="BF138" i="6"/>
  <c r="BF141" i="6"/>
  <c r="BF147" i="6"/>
  <c r="BF150" i="6"/>
  <c r="BF160" i="6"/>
  <c r="BF188" i="6"/>
  <c r="BF193" i="6"/>
  <c r="BF196" i="6"/>
  <c r="BF198" i="6"/>
  <c r="J60" i="7"/>
  <c r="BF107" i="7"/>
  <c r="BF114" i="7"/>
  <c r="BF116" i="7"/>
  <c r="BK103" i="7"/>
  <c r="J103" i="7" s="1"/>
  <c r="J70" i="7" s="1"/>
  <c r="BF94" i="8"/>
  <c r="BF97" i="8"/>
  <c r="BF98" i="8"/>
  <c r="BF101" i="8"/>
  <c r="BF107" i="8"/>
  <c r="BF158" i="2"/>
  <c r="BF164" i="2"/>
  <c r="BF182" i="2"/>
  <c r="BF233" i="2"/>
  <c r="BF238" i="2"/>
  <c r="BF239" i="2"/>
  <c r="BF240" i="2"/>
  <c r="BF262" i="2"/>
  <c r="BF299" i="2"/>
  <c r="BF323" i="2"/>
  <c r="BF327" i="2"/>
  <c r="BF428" i="2"/>
  <c r="BF434" i="2"/>
  <c r="BF454" i="2"/>
  <c r="BF456" i="2"/>
  <c r="BF532" i="2"/>
  <c r="BF633" i="2"/>
  <c r="BF635" i="2"/>
  <c r="BF639" i="2"/>
  <c r="BF676" i="2"/>
  <c r="BF702" i="2"/>
  <c r="BF732" i="2"/>
  <c r="BF734" i="2"/>
  <c r="BF738" i="2"/>
  <c r="BF751" i="2"/>
  <c r="BF764" i="2"/>
  <c r="BF794" i="2"/>
  <c r="BF812" i="2"/>
  <c r="BF821" i="2"/>
  <c r="BF825" i="2"/>
  <c r="BF829" i="2"/>
  <c r="BF835" i="2"/>
  <c r="BF887" i="2"/>
  <c r="BF890" i="2"/>
  <c r="BF910" i="2"/>
  <c r="BF913" i="2"/>
  <c r="BF914" i="2"/>
  <c r="BF923" i="2"/>
  <c r="BF924" i="2"/>
  <c r="BF934" i="2"/>
  <c r="BF951" i="2"/>
  <c r="BF958" i="2"/>
  <c r="BF970" i="2"/>
  <c r="BF973" i="2"/>
  <c r="BF978" i="2"/>
  <c r="BK603" i="2"/>
  <c r="J603" i="2"/>
  <c r="J68" i="2" s="1"/>
  <c r="BK1116" i="2"/>
  <c r="J1116" i="2" s="1"/>
  <c r="J86" i="2" s="1"/>
  <c r="BF114" i="3"/>
  <c r="BF129" i="3"/>
  <c r="BF134" i="3"/>
  <c r="BF149" i="3"/>
  <c r="BF159" i="3"/>
  <c r="E50" i="4"/>
  <c r="BF113" i="4"/>
  <c r="BF129" i="4"/>
  <c r="BF132" i="4"/>
  <c r="BF143" i="4"/>
  <c r="BF144" i="4"/>
  <c r="BF146" i="4"/>
  <c r="BF148" i="4"/>
  <c r="BF160" i="4"/>
  <c r="BF166" i="4"/>
  <c r="BF170" i="4"/>
  <c r="BF179" i="4"/>
  <c r="BF194" i="4"/>
  <c r="BF223" i="4"/>
  <c r="BF228" i="4"/>
  <c r="BF241" i="4"/>
  <c r="BF242" i="4"/>
  <c r="BF251" i="4"/>
  <c r="BF265" i="4"/>
  <c r="F58" i="5"/>
  <c r="BF113" i="5"/>
  <c r="BF114" i="5"/>
  <c r="BF126" i="5"/>
  <c r="BF103" i="6"/>
  <c r="BF131" i="6"/>
  <c r="BF132" i="6"/>
  <c r="BF133" i="6"/>
  <c r="BF145" i="6"/>
  <c r="BF152" i="6"/>
  <c r="BF153" i="6"/>
  <c r="BF155" i="6"/>
  <c r="BF156" i="6"/>
  <c r="BF167" i="6"/>
  <c r="BF168" i="6"/>
  <c r="BF173" i="6"/>
  <c r="BF174" i="6"/>
  <c r="BF178" i="6"/>
  <c r="BF179" i="6"/>
  <c r="BF180" i="6"/>
  <c r="BF185" i="6"/>
  <c r="BF191" i="6"/>
  <c r="BF112" i="7"/>
  <c r="BF122" i="7"/>
  <c r="BF123" i="7"/>
  <c r="BF124" i="7"/>
  <c r="BF133" i="7"/>
  <c r="BF134" i="7"/>
  <c r="BF142" i="7"/>
  <c r="BF111" i="8"/>
  <c r="BF113" i="8"/>
  <c r="BF109" i="9"/>
  <c r="BF117" i="9"/>
  <c r="BF123" i="9"/>
  <c r="BF99" i="11"/>
  <c r="BF118" i="11"/>
  <c r="BF140" i="15"/>
  <c r="BF147" i="15"/>
  <c r="BF157" i="15"/>
  <c r="BF162" i="15"/>
  <c r="BF185" i="15"/>
  <c r="BF190" i="15"/>
  <c r="BF197" i="15"/>
  <c r="BF199" i="15"/>
  <c r="BF203" i="15"/>
  <c r="BF204" i="15"/>
  <c r="BF104" i="16"/>
  <c r="BF114" i="16"/>
  <c r="BF115" i="21"/>
  <c r="BF117" i="21"/>
  <c r="BF119" i="21"/>
  <c r="BF122" i="21"/>
  <c r="BF137" i="21"/>
  <c r="BF139" i="21"/>
  <c r="BF143" i="21"/>
  <c r="BK145" i="21"/>
  <c r="J145" i="21" s="1"/>
  <c r="J71" i="21" s="1"/>
  <c r="J58" i="22"/>
  <c r="E82" i="22"/>
  <c r="F91" i="22"/>
  <c r="BF97" i="22"/>
  <c r="BF98" i="22"/>
  <c r="BF103" i="22"/>
  <c r="BF116" i="22"/>
  <c r="BF121" i="22"/>
  <c r="BF124" i="22"/>
  <c r="BF128" i="22"/>
  <c r="BF131" i="22"/>
  <c r="BF136" i="22"/>
  <c r="BF160" i="22"/>
  <c r="BF119" i="2"/>
  <c r="BF126" i="2"/>
  <c r="BF132" i="2"/>
  <c r="BF149" i="2"/>
  <c r="BF179" i="2"/>
  <c r="BF186" i="2"/>
  <c r="BF203" i="2"/>
  <c r="BF204" i="2"/>
  <c r="BF213" i="2"/>
  <c r="BF229" i="2"/>
  <c r="BF235" i="2"/>
  <c r="BF277" i="2"/>
  <c r="BF292" i="2"/>
  <c r="BF383" i="2"/>
  <c r="BF395" i="2"/>
  <c r="BF467" i="2"/>
  <c r="BF496" i="2"/>
  <c r="BF510" i="2"/>
  <c r="BF514" i="2"/>
  <c r="BF573" i="2"/>
  <c r="BF579" i="2"/>
  <c r="BF604" i="2"/>
  <c r="BF615" i="2"/>
  <c r="BF623" i="2"/>
  <c r="BF653" i="2"/>
  <c r="BF655" i="2"/>
  <c r="BF664" i="2"/>
  <c r="BF682" i="2"/>
  <c r="BF690" i="2"/>
  <c r="BF694" i="2"/>
  <c r="BF699" i="2"/>
  <c r="BF736" i="2"/>
  <c r="BF766" i="2"/>
  <c r="BF768" i="2"/>
  <c r="BF810" i="2"/>
  <c r="BF822" i="2"/>
  <c r="BF827" i="2"/>
  <c r="BF849" i="2"/>
  <c r="BF872" i="2"/>
  <c r="BF879" i="2"/>
  <c r="BF905" i="2"/>
  <c r="BF909" i="2"/>
  <c r="BF915" i="2"/>
  <c r="BF918" i="2"/>
  <c r="BF931" i="2"/>
  <c r="BF935" i="2"/>
  <c r="BF962" i="2"/>
  <c r="BK1025" i="2"/>
  <c r="J1025" i="2"/>
  <c r="J80" i="2" s="1"/>
  <c r="BF116" i="3"/>
  <c r="BF119" i="3"/>
  <c r="BF139" i="4"/>
  <c r="BF141" i="4"/>
  <c r="BF172" i="4"/>
  <c r="BF191" i="4"/>
  <c r="BF195" i="4"/>
  <c r="BF213" i="4"/>
  <c r="BF232" i="4"/>
  <c r="BF234" i="4"/>
  <c r="BF236" i="4"/>
  <c r="BF243" i="4"/>
  <c r="BF244" i="4"/>
  <c r="BF246" i="4"/>
  <c r="BF249" i="4"/>
  <c r="BF250" i="4"/>
  <c r="BF256" i="4"/>
  <c r="BF257" i="4"/>
  <c r="BF260" i="4"/>
  <c r="BF92" i="5"/>
  <c r="BF96" i="5"/>
  <c r="BF106" i="5"/>
  <c r="BF112" i="5"/>
  <c r="BF115" i="5"/>
  <c r="BF117" i="5"/>
  <c r="BF123" i="5"/>
  <c r="BF96" i="10"/>
  <c r="BF97" i="10"/>
  <c r="BF106" i="10"/>
  <c r="BF116" i="10"/>
  <c r="BF118" i="10"/>
  <c r="BF119" i="10"/>
  <c r="E52" i="11"/>
  <c r="BF94" i="11"/>
  <c r="BF95" i="11"/>
  <c r="BF104" i="11"/>
  <c r="BF106" i="11"/>
  <c r="E52" i="12"/>
  <c r="F90" i="12"/>
  <c r="BF111" i="12"/>
  <c r="BF99" i="13"/>
  <c r="BF100" i="13"/>
  <c r="BF116" i="13"/>
  <c r="BF118" i="13"/>
  <c r="BF123" i="13"/>
  <c r="BF126" i="13"/>
  <c r="BF127" i="13"/>
  <c r="BF109" i="14"/>
  <c r="BF112" i="14"/>
  <c r="BF113" i="14"/>
  <c r="BF129" i="14"/>
  <c r="BF130" i="14"/>
  <c r="BF131" i="14"/>
  <c r="BF133" i="14"/>
  <c r="BF134" i="14"/>
  <c r="BF142" i="14"/>
  <c r="BF144" i="14"/>
  <c r="BF155" i="14"/>
  <c r="BF161" i="14"/>
  <c r="BF163" i="14"/>
  <c r="BF164" i="14"/>
  <c r="BF110" i="15"/>
  <c r="BF111" i="15"/>
  <c r="BF112" i="15"/>
  <c r="BF118" i="15"/>
  <c r="BF123" i="15"/>
  <c r="BF126" i="15"/>
  <c r="BF130" i="15"/>
  <c r="BF141" i="15"/>
  <c r="BF153" i="15"/>
  <c r="BF163" i="15"/>
  <c r="BF167" i="15"/>
  <c r="BF169" i="15"/>
  <c r="BF173" i="15"/>
  <c r="BF178" i="15"/>
  <c r="BF183" i="15"/>
  <c r="BF191" i="15"/>
  <c r="BF213" i="15"/>
  <c r="BF214" i="15"/>
  <c r="BF100" i="16"/>
  <c r="BF106" i="16"/>
  <c r="BF108" i="16"/>
  <c r="BF123" i="16"/>
  <c r="BF137" i="16"/>
  <c r="BF138" i="16"/>
  <c r="BF140" i="16"/>
  <c r="BF142" i="16"/>
  <c r="BF165" i="16"/>
  <c r="BF167" i="16"/>
  <c r="BF169" i="16"/>
  <c r="BF170" i="16"/>
  <c r="BF172" i="16"/>
  <c r="BF184" i="16"/>
  <c r="BF198" i="16"/>
  <c r="BF199" i="16"/>
  <c r="BF201" i="16"/>
  <c r="BF223" i="16"/>
  <c r="BF224" i="16"/>
  <c r="BF229" i="16"/>
  <c r="BF246" i="16"/>
  <c r="BF252" i="16"/>
  <c r="BF253" i="16"/>
  <c r="BF257" i="16"/>
  <c r="BK110" i="16"/>
  <c r="J110" i="16"/>
  <c r="J66" i="16" s="1"/>
  <c r="BF134" i="17"/>
  <c r="BF148" i="17"/>
  <c r="BF150" i="17"/>
  <c r="BF154" i="17"/>
  <c r="BF156" i="17"/>
  <c r="BF158" i="17"/>
  <c r="BF165" i="17"/>
  <c r="BF167" i="17"/>
  <c r="BF179" i="17"/>
  <c r="BF94" i="18"/>
  <c r="BF98" i="18"/>
  <c r="BF102" i="18"/>
  <c r="BF120" i="18"/>
  <c r="BF126" i="18"/>
  <c r="BF128" i="18"/>
  <c r="BF134" i="18"/>
  <c r="BF147" i="18"/>
  <c r="BF163" i="18"/>
  <c r="BF172" i="18"/>
  <c r="BK169" i="18"/>
  <c r="BK168" i="18"/>
  <c r="J168" i="18" s="1"/>
  <c r="J68" i="18" s="1"/>
  <c r="J52" i="19"/>
  <c r="BF96" i="19"/>
  <c r="BF111" i="19"/>
  <c r="BF116" i="19"/>
  <c r="BF149" i="19"/>
  <c r="BF150" i="19"/>
  <c r="BF152" i="19"/>
  <c r="BF153" i="19"/>
  <c r="BF154" i="19"/>
  <c r="BF155" i="19"/>
  <c r="BF158" i="19"/>
  <c r="BF159" i="19"/>
  <c r="BF165" i="19"/>
  <c r="BF167" i="19"/>
  <c r="BF171" i="19"/>
  <c r="BF180" i="19"/>
  <c r="BF184" i="19"/>
  <c r="BF187" i="19"/>
  <c r="BF188" i="19"/>
  <c r="BF191" i="19"/>
  <c r="BK179" i="19"/>
  <c r="J179" i="19"/>
  <c r="J67" i="19" s="1"/>
  <c r="E50" i="20"/>
  <c r="F58" i="20"/>
  <c r="F59" i="20"/>
  <c r="J59" i="20"/>
  <c r="J82" i="20"/>
  <c r="J84" i="20"/>
  <c r="BF100" i="20"/>
  <c r="BK99" i="20"/>
  <c r="J99" i="20"/>
  <c r="J66" i="20" s="1"/>
  <c r="J56" i="21"/>
  <c r="J58" i="21"/>
  <c r="J59" i="21"/>
  <c r="BF95" i="21"/>
  <c r="BF98" i="21"/>
  <c r="BF105" i="21"/>
  <c r="BF111" i="21"/>
  <c r="BF125" i="21"/>
  <c r="BF127" i="21"/>
  <c r="BF129" i="21"/>
  <c r="BF141" i="21"/>
  <c r="F58" i="22"/>
  <c r="BF107" i="22"/>
  <c r="BF109" i="22"/>
  <c r="BF111" i="22"/>
  <c r="BF114" i="22"/>
  <c r="BF119" i="22"/>
  <c r="BF129" i="22"/>
  <c r="BF130" i="22"/>
  <c r="BF133" i="22"/>
  <c r="BF138" i="22"/>
  <c r="BF140" i="22"/>
  <c r="BF151" i="22"/>
  <c r="BF153" i="22"/>
  <c r="BF155" i="22"/>
  <c r="BF157" i="22"/>
  <c r="BF169" i="22"/>
  <c r="BF174" i="22"/>
  <c r="BK145" i="22"/>
  <c r="J145" i="22" s="1"/>
  <c r="J69" i="22" s="1"/>
  <c r="BK166" i="22"/>
  <c r="J166" i="22"/>
  <c r="J71" i="22" s="1"/>
  <c r="BF156" i="4"/>
  <c r="BF157" i="4"/>
  <c r="BF158" i="4"/>
  <c r="BF163" i="4"/>
  <c r="BF169" i="4"/>
  <c r="BF176" i="4"/>
  <c r="BF188" i="4"/>
  <c r="BF204" i="4"/>
  <c r="BF207" i="4"/>
  <c r="BF235" i="4"/>
  <c r="BF238" i="4"/>
  <c r="BF239" i="4"/>
  <c r="BF245" i="4"/>
  <c r="BF247" i="4"/>
  <c r="BF253" i="4"/>
  <c r="BF258" i="4"/>
  <c r="BF277" i="4"/>
  <c r="J56" i="5"/>
  <c r="BF98" i="5"/>
  <c r="BF116" i="5"/>
  <c r="BF119" i="5"/>
  <c r="BF121" i="5"/>
  <c r="BF125" i="5"/>
  <c r="BF106" i="6"/>
  <c r="BF109" i="6"/>
  <c r="BF112" i="6"/>
  <c r="BF117" i="6"/>
  <c r="BF125" i="6"/>
  <c r="BF135" i="6"/>
  <c r="BF149" i="6"/>
  <c r="BF151" i="6"/>
  <c r="BF154" i="6"/>
  <c r="BF157" i="6"/>
  <c r="BF162" i="6"/>
  <c r="BF166" i="6"/>
  <c r="BF175" i="6"/>
  <c r="BF177" i="6"/>
  <c r="BF184" i="6"/>
  <c r="BF199" i="6"/>
  <c r="BF205" i="6"/>
  <c r="BF206" i="6"/>
  <c r="BF213" i="6"/>
  <c r="BF115" i="7"/>
  <c r="BF118" i="7"/>
  <c r="BF129" i="7"/>
  <c r="BF137" i="7"/>
  <c r="BF140" i="7"/>
  <c r="BF143" i="7"/>
  <c r="BK101" i="7"/>
  <c r="BK100" i="7" s="1"/>
  <c r="J60" i="8"/>
  <c r="BF95" i="8"/>
  <c r="BF118" i="8"/>
  <c r="BF96" i="9"/>
  <c r="BF99" i="9"/>
  <c r="BF116" i="9"/>
  <c r="BF122" i="9"/>
  <c r="BF124" i="9"/>
  <c r="BF94" i="10"/>
  <c r="BF101" i="10"/>
  <c r="BF102" i="10"/>
  <c r="BF103" i="10"/>
  <c r="BF104" i="10"/>
  <c r="BF98" i="11"/>
  <c r="BF100" i="11"/>
  <c r="BF111" i="11"/>
  <c r="BF117" i="11"/>
  <c r="BF94" i="12"/>
  <c r="BF98" i="12"/>
  <c r="BF96" i="13"/>
  <c r="BF106" i="13"/>
  <c r="BF109" i="13"/>
  <c r="BF119" i="13"/>
  <c r="BF124" i="13"/>
  <c r="BF100" i="14"/>
  <c r="BF101" i="14"/>
  <c r="BF104" i="14"/>
  <c r="BF106" i="14"/>
  <c r="BF114" i="14"/>
  <c r="BF117" i="14"/>
  <c r="BF119" i="14"/>
  <c r="BF120" i="14"/>
  <c r="BF124" i="14"/>
  <c r="BF146" i="14"/>
  <c r="BF149" i="14"/>
  <c r="BF159" i="14"/>
  <c r="BF131" i="17"/>
  <c r="BF163" i="17"/>
  <c r="BF168" i="17"/>
  <c r="BF178" i="17"/>
  <c r="BF182" i="17"/>
  <c r="BK181" i="17"/>
  <c r="J181" i="17"/>
  <c r="J75" i="17" s="1"/>
  <c r="BF112" i="18"/>
  <c r="BF118" i="18"/>
  <c r="BF132" i="18"/>
  <c r="BF141" i="18"/>
  <c r="BF142" i="18"/>
  <c r="BF151" i="18"/>
  <c r="BF152" i="18"/>
  <c r="BF161" i="18"/>
  <c r="BF170" i="18"/>
  <c r="BF174" i="18"/>
  <c r="BK119" i="18"/>
  <c r="J119" i="18" s="1"/>
  <c r="J62" i="18" s="1"/>
  <c r="J55" i="19"/>
  <c r="BF94" i="19"/>
  <c r="BF105" i="19"/>
  <c r="BF126" i="19"/>
  <c r="BF128" i="19"/>
  <c r="BF130" i="19"/>
  <c r="BF134" i="19"/>
  <c r="BF139" i="19"/>
  <c r="BF145" i="19"/>
  <c r="BF146" i="19"/>
  <c r="BF156" i="19"/>
  <c r="BF161" i="19"/>
  <c r="BF162" i="19"/>
  <c r="BF164" i="19"/>
  <c r="BF168" i="19"/>
  <c r="BF172" i="19"/>
  <c r="BF174" i="19"/>
  <c r="BF175" i="19"/>
  <c r="BF177" i="19"/>
  <c r="BF178" i="19"/>
  <c r="BF183" i="19"/>
  <c r="BF185" i="19"/>
  <c r="BF189" i="19"/>
  <c r="BK190" i="19"/>
  <c r="J190" i="19" s="1"/>
  <c r="J71" i="19" s="1"/>
  <c r="BF90" i="20"/>
  <c r="BF92" i="20"/>
  <c r="BF96" i="20"/>
  <c r="BK95" i="20"/>
  <c r="J95" i="20" s="1"/>
  <c r="J65" i="20"/>
  <c r="E50" i="21"/>
  <c r="F58" i="21"/>
  <c r="F59" i="21"/>
  <c r="BF100" i="21"/>
  <c r="BF103" i="21"/>
  <c r="BF107" i="21"/>
  <c r="BF109" i="21"/>
  <c r="BF113" i="21"/>
  <c r="BF131" i="21"/>
  <c r="BK121" i="21"/>
  <c r="J121" i="21" s="1"/>
  <c r="J67" i="21" s="1"/>
  <c r="BK133" i="21"/>
  <c r="J133" i="21"/>
  <c r="J69" i="21" s="1"/>
  <c r="BF167" i="22"/>
  <c r="BF176" i="22"/>
  <c r="BF121" i="2"/>
  <c r="BF154" i="2"/>
  <c r="BF166" i="2"/>
  <c r="BF170" i="2"/>
  <c r="BF177" i="2"/>
  <c r="BF199" i="2"/>
  <c r="BF218" i="2"/>
  <c r="BF236" i="2"/>
  <c r="BF264" i="2"/>
  <c r="BF338" i="2"/>
  <c r="BF358" i="2"/>
  <c r="BF377" i="2"/>
  <c r="BF400" i="2"/>
  <c r="BF420" i="2"/>
  <c r="BF445" i="2"/>
  <c r="BF448" i="2"/>
  <c r="BF451" i="2"/>
  <c r="BF481" i="2"/>
  <c r="BF488" i="2"/>
  <c r="BF530" i="2"/>
  <c r="BF556" i="2"/>
  <c r="BF581" i="2"/>
  <c r="BF601" i="2"/>
  <c r="BF609" i="2"/>
  <c r="BF617" i="2"/>
  <c r="BF624" i="2"/>
  <c r="BF645" i="2"/>
  <c r="BF666" i="2"/>
  <c r="BF730" i="2"/>
  <c r="BF762" i="2"/>
  <c r="BF776" i="2"/>
  <c r="BF820" i="2"/>
  <c r="BF876" i="2"/>
  <c r="BF894" i="2"/>
  <c r="BF903" i="2"/>
  <c r="BF916" i="2"/>
  <c r="BF921" i="2"/>
  <c r="BF937" i="2"/>
  <c r="BF955" i="2"/>
  <c r="BF957" i="2"/>
  <c r="BK1129" i="2"/>
  <c r="J1129" i="2" s="1"/>
  <c r="J91" i="2" s="1"/>
  <c r="BF94" i="3"/>
  <c r="BF104" i="3"/>
  <c r="BF107" i="3"/>
  <c r="BF111" i="3"/>
  <c r="BF135" i="3"/>
  <c r="BF137" i="3"/>
  <c r="BF138" i="3"/>
  <c r="BF153" i="3"/>
  <c r="BF154" i="3"/>
  <c r="BF155" i="3"/>
  <c r="BF99" i="6"/>
  <c r="BF116" i="6"/>
  <c r="BF129" i="6"/>
  <c r="BF130" i="6"/>
  <c r="BF142" i="6"/>
  <c r="BF148" i="6"/>
  <c r="BF158" i="6"/>
  <c r="BF164" i="6"/>
  <c r="BF165" i="6"/>
  <c r="BF169" i="6"/>
  <c r="BF170" i="6"/>
  <c r="BF181" i="6"/>
  <c r="BF182" i="6"/>
  <c r="BF187" i="6"/>
  <c r="BF189" i="6"/>
  <c r="BF192" i="6"/>
  <c r="BF204" i="6"/>
  <c r="BF207" i="6"/>
  <c r="BK210" i="6"/>
  <c r="J210" i="6"/>
  <c r="J71" i="6"/>
  <c r="BF106" i="7"/>
  <c r="BF109" i="7"/>
  <c r="BF113" i="7"/>
  <c r="BF117" i="7"/>
  <c r="BF121" i="7"/>
  <c r="BF130" i="7"/>
  <c r="BF138" i="7"/>
  <c r="BF139" i="7"/>
  <c r="BF148" i="7"/>
  <c r="BF151" i="7"/>
  <c r="F63" i="8"/>
  <c r="BF115" i="8"/>
  <c r="BF119" i="8"/>
  <c r="BF120" i="8"/>
  <c r="BF121" i="8"/>
  <c r="BF122" i="8"/>
  <c r="BF123" i="8"/>
  <c r="J60" i="9"/>
  <c r="BF95" i="9"/>
  <c r="BF111" i="9"/>
  <c r="BF112" i="9"/>
  <c r="BF125" i="9"/>
  <c r="BF110" i="10"/>
  <c r="BF115" i="10"/>
  <c r="BF95" i="12"/>
  <c r="BF107" i="12"/>
  <c r="BF94" i="13"/>
  <c r="BF98" i="13"/>
  <c r="BF101" i="13"/>
  <c r="BF112" i="13"/>
  <c r="BF117" i="13"/>
  <c r="BF125" i="13"/>
  <c r="BF130" i="13"/>
  <c r="BF131" i="13"/>
  <c r="BF157" i="14"/>
  <c r="BF169" i="14"/>
  <c r="BF102" i="15"/>
  <c r="BF109" i="15"/>
  <c r="BF113" i="15"/>
  <c r="BF119" i="15"/>
  <c r="BF143" i="15"/>
  <c r="BF161" i="15"/>
  <c r="BF164" i="15"/>
  <c r="BF168" i="15"/>
  <c r="BF171" i="15"/>
  <c r="BF175" i="15"/>
  <c r="BF179" i="15"/>
  <c r="BF180" i="15"/>
  <c r="BF186" i="15"/>
  <c r="BF194" i="15"/>
  <c r="BF195" i="15"/>
  <c r="BF200" i="15"/>
  <c r="BF201" i="15"/>
  <c r="BF202" i="15"/>
  <c r="BF205" i="15"/>
  <c r="BF105" i="16"/>
  <c r="BF107" i="16"/>
  <c r="BF109" i="16"/>
  <c r="BF111" i="16"/>
  <c r="BF119" i="16"/>
  <c r="BF121" i="16"/>
  <c r="BF122" i="16"/>
  <c r="BF124" i="16"/>
  <c r="BF125" i="16"/>
  <c r="BF128" i="16"/>
  <c r="BF132" i="16"/>
  <c r="BF134" i="16"/>
  <c r="BF136" i="16"/>
  <c r="BF143" i="16"/>
  <c r="BF146" i="16"/>
  <c r="BF148" i="16"/>
  <c r="BF152" i="16"/>
  <c r="BF155" i="16"/>
  <c r="BF161" i="16"/>
  <c r="BF171" i="16"/>
  <c r="BF178" i="16"/>
  <c r="BF180" i="16"/>
  <c r="BF183" i="16"/>
  <c r="BF190" i="16"/>
  <c r="BF195" i="16"/>
  <c r="BF197" i="16"/>
  <c r="BF203" i="16"/>
  <c r="BF205" i="16"/>
  <c r="BF206" i="16"/>
  <c r="BF207" i="16"/>
  <c r="BF211" i="16"/>
  <c r="BF212" i="16"/>
  <c r="BF215" i="16"/>
  <c r="BF218" i="16"/>
  <c r="BF219" i="16"/>
  <c r="BF222" i="16"/>
  <c r="BF225" i="16"/>
  <c r="BF226" i="16"/>
  <c r="BF235" i="16"/>
  <c r="BF237" i="16"/>
  <c r="BF240" i="16"/>
  <c r="BF245" i="16"/>
  <c r="BF249" i="16"/>
  <c r="BF256" i="16"/>
  <c r="BF259" i="16"/>
  <c r="BF263" i="16"/>
  <c r="BF134" i="21"/>
  <c r="BF146" i="21"/>
  <c r="BK94" i="21"/>
  <c r="BK124" i="21"/>
  <c r="J124" i="21" s="1"/>
  <c r="J68" i="21" s="1"/>
  <c r="BK136" i="21"/>
  <c r="J136" i="21" s="1"/>
  <c r="J70" i="21" s="1"/>
  <c r="J56" i="22"/>
  <c r="J59" i="22"/>
  <c r="BF96" i="22"/>
  <c r="BF101" i="22"/>
  <c r="BF105" i="22"/>
  <c r="BF113" i="22"/>
  <c r="BF126" i="22"/>
  <c r="BF137" i="22"/>
  <c r="BF141" i="22"/>
  <c r="BF143" i="22"/>
  <c r="BF146" i="22"/>
  <c r="BF149" i="22"/>
  <c r="BF162" i="22"/>
  <c r="BF164" i="22"/>
  <c r="BF172" i="22"/>
  <c r="BF178" i="22"/>
  <c r="BF180" i="22"/>
  <c r="BK118" i="22"/>
  <c r="J118" i="22" s="1"/>
  <c r="J67" i="22" s="1"/>
  <c r="J37" i="10"/>
  <c r="AV65" i="1"/>
  <c r="J35" i="21"/>
  <c r="AV78" i="1" s="1"/>
  <c r="F37" i="12"/>
  <c r="AZ67" i="1"/>
  <c r="J37" i="7"/>
  <c r="AV62" i="1" s="1"/>
  <c r="F37" i="8"/>
  <c r="AZ63" i="1"/>
  <c r="F37" i="15"/>
  <c r="AZ71" i="1" s="1"/>
  <c r="AZ70" i="1" s="1"/>
  <c r="AV70" i="1" s="1"/>
  <c r="F37" i="5"/>
  <c r="BB59" i="1" s="1"/>
  <c r="F39" i="3"/>
  <c r="BD57" i="1"/>
  <c r="F35" i="19"/>
  <c r="BB75" i="1" s="1"/>
  <c r="AS55" i="1"/>
  <c r="AS54" i="1"/>
  <c r="F40" i="7"/>
  <c r="BC62" i="1" s="1"/>
  <c r="J33" i="18"/>
  <c r="AV74" i="1"/>
  <c r="F40" i="8"/>
  <c r="BC63" i="1" s="1"/>
  <c r="F40" i="13"/>
  <c r="BC68" i="1"/>
  <c r="F37" i="11"/>
  <c r="AZ66" i="1" s="1"/>
  <c r="F37" i="22"/>
  <c r="BB79" i="1"/>
  <c r="F33" i="19"/>
  <c r="AZ75" i="1" s="1"/>
  <c r="F37" i="16"/>
  <c r="BB72" i="1" s="1"/>
  <c r="J35" i="20"/>
  <c r="AV77" i="1" s="1"/>
  <c r="J33" i="17"/>
  <c r="AV73" i="1" s="1"/>
  <c r="F35" i="20"/>
  <c r="AZ77" i="1" s="1"/>
  <c r="F38" i="3"/>
  <c r="BC57" i="1" s="1"/>
  <c r="F39" i="21"/>
  <c r="BD78" i="1" s="1"/>
  <c r="F40" i="12"/>
  <c r="BC67" i="1" s="1"/>
  <c r="J34" i="8"/>
  <c r="AG63" i="1" s="1"/>
  <c r="F35" i="18"/>
  <c r="BB74" i="1" s="1"/>
  <c r="F35" i="17"/>
  <c r="BB73" i="1" s="1"/>
  <c r="F40" i="14"/>
  <c r="BC69" i="1" s="1"/>
  <c r="F41" i="12"/>
  <c r="BD67" i="1" s="1"/>
  <c r="F39" i="9"/>
  <c r="BB64" i="1" s="1"/>
  <c r="F37" i="13"/>
  <c r="AZ68" i="1" s="1"/>
  <c r="F41" i="13"/>
  <c r="BD68" i="1" s="1"/>
  <c r="F38" i="21"/>
  <c r="BC78" i="1" s="1"/>
  <c r="F41" i="11"/>
  <c r="BD66" i="1" s="1"/>
  <c r="F35" i="3"/>
  <c r="AZ57" i="1" s="1"/>
  <c r="F37" i="14"/>
  <c r="AZ69" i="1" s="1"/>
  <c r="F40" i="9"/>
  <c r="BC64" i="1" s="1"/>
  <c r="J34" i="14"/>
  <c r="AG69" i="1" s="1"/>
  <c r="F38" i="5"/>
  <c r="BC59" i="1" s="1"/>
  <c r="F37" i="2"/>
  <c r="BD56" i="1" s="1"/>
  <c r="F37" i="20"/>
  <c r="BB77" i="1" s="1"/>
  <c r="F39" i="22"/>
  <c r="BD79" i="1" s="1"/>
  <c r="F37" i="9"/>
  <c r="AZ64" i="1" s="1"/>
  <c r="F37" i="6"/>
  <c r="AZ61" i="1" s="1"/>
  <c r="F41" i="15"/>
  <c r="BD71" i="1" s="1"/>
  <c r="BD70" i="1" s="1"/>
  <c r="F39" i="6"/>
  <c r="BB61" i="1"/>
  <c r="J37" i="9"/>
  <c r="AV64" i="1"/>
  <c r="F41" i="7"/>
  <c r="BD62" i="1"/>
  <c r="J37" i="6"/>
  <c r="AV61" i="1"/>
  <c r="J35" i="5"/>
  <c r="AV59" i="1"/>
  <c r="J37" i="13"/>
  <c r="AV68" i="1"/>
  <c r="F39" i="4"/>
  <c r="BD58" i="1"/>
  <c r="J33" i="2"/>
  <c r="AV56" i="1"/>
  <c r="J37" i="15"/>
  <c r="AV71" i="1"/>
  <c r="F39" i="20"/>
  <c r="BD77" i="1"/>
  <c r="J37" i="11"/>
  <c r="AV66" i="1"/>
  <c r="F36" i="18"/>
  <c r="BC74" i="1"/>
  <c r="F37" i="21"/>
  <c r="BB78" i="1"/>
  <c r="F41" i="14"/>
  <c r="BD69" i="1"/>
  <c r="J33" i="19"/>
  <c r="AV75" i="1"/>
  <c r="F41" i="8"/>
  <c r="BD63" i="1"/>
  <c r="F39" i="8"/>
  <c r="BB63" i="1"/>
  <c r="F40" i="10"/>
  <c r="BC65" i="1"/>
  <c r="F38" i="16"/>
  <c r="BC72" i="1" s="1"/>
  <c r="F39" i="7"/>
  <c r="BB62" i="1"/>
  <c r="J37" i="12"/>
  <c r="AV67" i="1" s="1"/>
  <c r="F37" i="19"/>
  <c r="BD75" i="1"/>
  <c r="F37" i="17"/>
  <c r="BD73" i="1" s="1"/>
  <c r="F35" i="21"/>
  <c r="AZ78" i="1"/>
  <c r="F39" i="13"/>
  <c r="BB68" i="1" s="1"/>
  <c r="J35" i="16"/>
  <c r="AV72" i="1"/>
  <c r="F38" i="22"/>
  <c r="BC79" i="1" s="1"/>
  <c r="F37" i="3"/>
  <c r="BB57" i="1"/>
  <c r="F41" i="6"/>
  <c r="BD61" i="1" s="1"/>
  <c r="J35" i="4"/>
  <c r="AV58" i="1"/>
  <c r="F33" i="2"/>
  <c r="AZ56" i="1" s="1"/>
  <c r="F40" i="15"/>
  <c r="BC71" i="1"/>
  <c r="BC70" i="1"/>
  <c r="AY70" i="1" s="1"/>
  <c r="F39" i="16"/>
  <c r="BD72" i="1"/>
  <c r="F36" i="19"/>
  <c r="BC75" i="1" s="1"/>
  <c r="F38" i="20"/>
  <c r="BC77" i="1"/>
  <c r="F40" i="6"/>
  <c r="BC61" i="1" s="1"/>
  <c r="J35" i="22"/>
  <c r="AV79" i="1"/>
  <c r="F37" i="4"/>
  <c r="BB58" i="1" s="1"/>
  <c r="F37" i="7"/>
  <c r="AZ62" i="1"/>
  <c r="F40" i="11"/>
  <c r="BC66" i="1" s="1"/>
  <c r="J37" i="14"/>
  <c r="AV69" i="1"/>
  <c r="F39" i="15"/>
  <c r="BB71" i="1" s="1"/>
  <c r="BB70" i="1" s="1"/>
  <c r="AX70" i="1" s="1"/>
  <c r="F39" i="5"/>
  <c r="BD59" i="1" s="1"/>
  <c r="F35" i="4"/>
  <c r="AZ58" i="1"/>
  <c r="F39" i="11"/>
  <c r="BB66" i="1" s="1"/>
  <c r="F38" i="4"/>
  <c r="BC58" i="1"/>
  <c r="F35" i="22"/>
  <c r="AZ79" i="1" s="1"/>
  <c r="J35" i="3"/>
  <c r="AV57" i="1"/>
  <c r="F39" i="14"/>
  <c r="BB69" i="1" s="1"/>
  <c r="F39" i="12"/>
  <c r="BB67" i="1"/>
  <c r="F37" i="18"/>
  <c r="BD74" i="1" s="1"/>
  <c r="F37" i="10"/>
  <c r="AZ65" i="1"/>
  <c r="F35" i="16"/>
  <c r="AZ72" i="1" s="1"/>
  <c r="F33" i="17"/>
  <c r="AZ73" i="1"/>
  <c r="J37" i="8"/>
  <c r="AV63" i="1" s="1"/>
  <c r="F36" i="17"/>
  <c r="BC73" i="1"/>
  <c r="F36" i="2"/>
  <c r="BC56" i="1" s="1"/>
  <c r="F35" i="5"/>
  <c r="AZ59" i="1"/>
  <c r="F41" i="9"/>
  <c r="BD64" i="1" s="1"/>
  <c r="F33" i="18"/>
  <c r="AZ74" i="1"/>
  <c r="F39" i="10"/>
  <c r="BB65" i="1" s="1"/>
  <c r="F41" i="10"/>
  <c r="BD65" i="1" s="1"/>
  <c r="F35" i="2"/>
  <c r="BB56" i="1" s="1"/>
  <c r="J105" i="9" l="1"/>
  <c r="J68" i="9" s="1"/>
  <c r="BK93" i="9"/>
  <c r="J93" i="9" s="1"/>
  <c r="J34" i="9" s="1"/>
  <c r="AG64" i="1" s="1"/>
  <c r="T99" i="7"/>
  <c r="R92" i="19"/>
  <c r="T144" i="17"/>
  <c r="T115" i="16"/>
  <c r="R96" i="6"/>
  <c r="P93" i="4"/>
  <c r="P92" i="4" s="1"/>
  <c r="AU58" i="1" s="1"/>
  <c r="R112" i="2"/>
  <c r="P90" i="5"/>
  <c r="P89" i="5" s="1"/>
  <c r="AU59" i="1" s="1"/>
  <c r="T92" i="19"/>
  <c r="R92" i="18"/>
  <c r="R91" i="18" s="1"/>
  <c r="P98" i="14"/>
  <c r="P97" i="14" s="1"/>
  <c r="AU69" i="1" s="1"/>
  <c r="T100" i="15"/>
  <c r="T99" i="15"/>
  <c r="R100" i="15"/>
  <c r="R99" i="15"/>
  <c r="P126" i="7"/>
  <c r="P99" i="7"/>
  <c r="AU62" i="1" s="1"/>
  <c r="T93" i="4"/>
  <c r="T92" i="4" s="1"/>
  <c r="T90" i="5"/>
  <c r="T89" i="5" s="1"/>
  <c r="BK94" i="22"/>
  <c r="J94" i="22" s="1"/>
  <c r="J63" i="22" s="1"/>
  <c r="T181" i="19"/>
  <c r="P92" i="19"/>
  <c r="R91" i="3"/>
  <c r="R144" i="17"/>
  <c r="T98" i="16"/>
  <c r="T97" i="16"/>
  <c r="R98" i="14"/>
  <c r="R97" i="14"/>
  <c r="P91" i="3"/>
  <c r="AU57" i="1"/>
  <c r="T605" i="2"/>
  <c r="P94" i="22"/>
  <c r="AU79" i="1" s="1"/>
  <c r="AU76" i="1" s="1"/>
  <c r="T94" i="22"/>
  <c r="P181" i="19"/>
  <c r="R605" i="2"/>
  <c r="T91" i="3"/>
  <c r="P605" i="2"/>
  <c r="T112" i="2"/>
  <c r="T111" i="2"/>
  <c r="R96" i="17"/>
  <c r="P115" i="16"/>
  <c r="P100" i="15"/>
  <c r="P99" i="15"/>
  <c r="AU71" i="1" s="1"/>
  <c r="AU70" i="1" s="1"/>
  <c r="P172" i="17"/>
  <c r="P95" i="17" s="1"/>
  <c r="AU73" i="1" s="1"/>
  <c r="R93" i="4"/>
  <c r="R92" i="4"/>
  <c r="BK92" i="3"/>
  <c r="J92" i="3"/>
  <c r="J64" i="3" s="1"/>
  <c r="R94" i="22"/>
  <c r="P98" i="16"/>
  <c r="P97" i="16"/>
  <c r="AU72" i="1" s="1"/>
  <c r="T96" i="17"/>
  <c r="T95" i="17" s="1"/>
  <c r="R97" i="16"/>
  <c r="R181" i="19"/>
  <c r="T97" i="14"/>
  <c r="R172" i="17"/>
  <c r="T92" i="18"/>
  <c r="T91" i="18" s="1"/>
  <c r="BK172" i="17"/>
  <c r="J172" i="17" s="1"/>
  <c r="J72" i="17" s="1"/>
  <c r="P112" i="2"/>
  <c r="P111" i="2"/>
  <c r="AU56" i="1" s="1"/>
  <c r="BK132" i="3"/>
  <c r="J132" i="3" s="1"/>
  <c r="J67" i="3" s="1"/>
  <c r="BK102" i="21"/>
  <c r="J102" i="21"/>
  <c r="J66" i="21" s="1"/>
  <c r="BK97" i="6"/>
  <c r="J97" i="6" s="1"/>
  <c r="J68" i="6" s="1"/>
  <c r="J101" i="7"/>
  <c r="J69" i="7"/>
  <c r="BK126" i="7"/>
  <c r="J126" i="7"/>
  <c r="J72" i="7" s="1"/>
  <c r="J67" i="8"/>
  <c r="J98" i="14"/>
  <c r="J68" i="14"/>
  <c r="J93" i="3"/>
  <c r="J65" i="3"/>
  <c r="J100" i="7"/>
  <c r="J68" i="7"/>
  <c r="J106" i="9"/>
  <c r="J69" i="9"/>
  <c r="J67" i="14"/>
  <c r="BK100" i="15"/>
  <c r="J100" i="15" s="1"/>
  <c r="J68" i="15" s="1"/>
  <c r="BK115" i="16"/>
  <c r="J115" i="16"/>
  <c r="J68" i="16" s="1"/>
  <c r="BK144" i="17"/>
  <c r="J144" i="17" s="1"/>
  <c r="J68" i="17" s="1"/>
  <c r="J173" i="17"/>
  <c r="J73" i="17"/>
  <c r="BK155" i="18"/>
  <c r="J155" i="18"/>
  <c r="J66" i="18" s="1"/>
  <c r="J169" i="18"/>
  <c r="J69" i="18" s="1"/>
  <c r="BK605" i="2"/>
  <c r="J605" i="2" s="1"/>
  <c r="J69" i="2" s="1"/>
  <c r="BK1120" i="2"/>
  <c r="J1120" i="2"/>
  <c r="J88" i="2" s="1"/>
  <c r="BK93" i="4"/>
  <c r="BK92" i="4" s="1"/>
  <c r="J92" i="4" s="1"/>
  <c r="J32" i="4" s="1"/>
  <c r="AG58" i="1" s="1"/>
  <c r="J106" i="8"/>
  <c r="J69" i="8"/>
  <c r="BK107" i="11"/>
  <c r="J107" i="11"/>
  <c r="J68" i="11" s="1"/>
  <c r="BK98" i="16"/>
  <c r="BK97" i="16" s="1"/>
  <c r="J97" i="16" s="1"/>
  <c r="J63" i="16" s="1"/>
  <c r="BK92" i="18"/>
  <c r="J92" i="18" s="1"/>
  <c r="J60" i="18" s="1"/>
  <c r="BK90" i="5"/>
  <c r="BK89" i="5"/>
  <c r="J89" i="5" s="1"/>
  <c r="J63" i="5" s="1"/>
  <c r="BK209" i="6"/>
  <c r="J209" i="6"/>
  <c r="J70" i="6" s="1"/>
  <c r="BK112" i="2"/>
  <c r="J112" i="2" s="1"/>
  <c r="J60" i="2" s="1"/>
  <c r="J67" i="9"/>
  <c r="J94" i="21"/>
  <c r="J64" i="21" s="1"/>
  <c r="J99" i="14"/>
  <c r="J69" i="14" s="1"/>
  <c r="BK96" i="17"/>
  <c r="BK95" i="17" s="1"/>
  <c r="J95" i="17" s="1"/>
  <c r="J30" i="17" s="1"/>
  <c r="AG73" i="1" s="1"/>
  <c r="BK92" i="19"/>
  <c r="J92" i="19"/>
  <c r="J60" i="19" s="1"/>
  <c r="J95" i="22"/>
  <c r="J64" i="22" s="1"/>
  <c r="BK181" i="19"/>
  <c r="J181" i="19" s="1"/>
  <c r="J68" i="19" s="1"/>
  <c r="BK88" i="20"/>
  <c r="J88" i="20"/>
  <c r="BK107" i="10"/>
  <c r="J107" i="10"/>
  <c r="J68" i="10" s="1"/>
  <c r="BK103" i="12"/>
  <c r="J103" i="12" s="1"/>
  <c r="J68" i="12" s="1"/>
  <c r="BK107" i="13"/>
  <c r="J107" i="13"/>
  <c r="J68" i="13" s="1"/>
  <c r="BD76" i="1"/>
  <c r="J36" i="4"/>
  <c r="AW58" i="1" s="1"/>
  <c r="AT58" i="1" s="1"/>
  <c r="AZ76" i="1"/>
  <c r="AV76" i="1"/>
  <c r="J36" i="20"/>
  <c r="AW77" i="1"/>
  <c r="AT77" i="1" s="1"/>
  <c r="J38" i="8"/>
  <c r="AW63" i="1" s="1"/>
  <c r="AT63" i="1" s="1"/>
  <c r="F36" i="16"/>
  <c r="BA72" i="1" s="1"/>
  <c r="J32" i="20"/>
  <c r="AG77" i="1" s="1"/>
  <c r="J38" i="12"/>
  <c r="AW67" i="1" s="1"/>
  <c r="AT67" i="1" s="1"/>
  <c r="BD60" i="1"/>
  <c r="J36" i="16"/>
  <c r="AW72" i="1" s="1"/>
  <c r="AT72" i="1" s="1"/>
  <c r="J38" i="11"/>
  <c r="AW66" i="1"/>
  <c r="AT66" i="1" s="1"/>
  <c r="F38" i="12"/>
  <c r="BA67" i="1"/>
  <c r="F38" i="15"/>
  <c r="BA71" i="1" s="1"/>
  <c r="BA70" i="1" s="1"/>
  <c r="AW70" i="1" s="1"/>
  <c r="AT70" i="1" s="1"/>
  <c r="J38" i="7"/>
  <c r="AW62" i="1"/>
  <c r="AT62" i="1"/>
  <c r="F36" i="5"/>
  <c r="BA59" i="1" s="1"/>
  <c r="J38" i="15"/>
  <c r="AW71" i="1" s="1"/>
  <c r="AT71" i="1" s="1"/>
  <c r="F36" i="21"/>
  <c r="BA78" i="1" s="1"/>
  <c r="F34" i="18"/>
  <c r="BA74" i="1"/>
  <c r="BB76" i="1"/>
  <c r="AX76" i="1" s="1"/>
  <c r="F36" i="3"/>
  <c r="BA57" i="1"/>
  <c r="J38" i="14"/>
  <c r="AW69" i="1" s="1"/>
  <c r="AT69" i="1" s="1"/>
  <c r="J34" i="17"/>
  <c r="AW73" i="1"/>
  <c r="AT73" i="1" s="1"/>
  <c r="F34" i="2"/>
  <c r="BA56" i="1" s="1"/>
  <c r="J38" i="13"/>
  <c r="AW68" i="1" s="1"/>
  <c r="AT68" i="1" s="1"/>
  <c r="F38" i="10"/>
  <c r="BA65" i="1"/>
  <c r="F34" i="19"/>
  <c r="BA75" i="1"/>
  <c r="J38" i="9"/>
  <c r="AW64" i="1"/>
  <c r="AT64" i="1" s="1"/>
  <c r="BB60" i="1"/>
  <c r="AX60" i="1" s="1"/>
  <c r="F38" i="11"/>
  <c r="BA66" i="1" s="1"/>
  <c r="J38" i="10"/>
  <c r="AW65" i="1" s="1"/>
  <c r="AT65" i="1" s="1"/>
  <c r="F38" i="9"/>
  <c r="BA64" i="1"/>
  <c r="J34" i="2"/>
  <c r="AW56" i="1" s="1"/>
  <c r="AT56" i="1" s="1"/>
  <c r="F38" i="8"/>
  <c r="BA63" i="1"/>
  <c r="J36" i="5"/>
  <c r="AW59" i="1" s="1"/>
  <c r="AT59" i="1" s="1"/>
  <c r="BC60" i="1"/>
  <c r="AY60" i="1" s="1"/>
  <c r="F36" i="4"/>
  <c r="BA58" i="1"/>
  <c r="F38" i="13"/>
  <c r="BA68" i="1" s="1"/>
  <c r="J36" i="21"/>
  <c r="AW78" i="1"/>
  <c r="AT78" i="1"/>
  <c r="J36" i="22"/>
  <c r="AW79" i="1" s="1"/>
  <c r="AT79" i="1" s="1"/>
  <c r="J38" i="6"/>
  <c r="AW61" i="1" s="1"/>
  <c r="AT61" i="1" s="1"/>
  <c r="F38" i="6"/>
  <c r="BA61" i="1"/>
  <c r="F38" i="14"/>
  <c r="BA69" i="1" s="1"/>
  <c r="BC76" i="1"/>
  <c r="AY76" i="1"/>
  <c r="F34" i="17"/>
  <c r="BA73" i="1"/>
  <c r="AZ60" i="1"/>
  <c r="AV60" i="1" s="1"/>
  <c r="J36" i="3"/>
  <c r="AW57" i="1"/>
  <c r="AT57" i="1"/>
  <c r="F36" i="20"/>
  <c r="BA77" i="1" s="1"/>
  <c r="J34" i="19"/>
  <c r="AW75" i="1"/>
  <c r="AT75" i="1" s="1"/>
  <c r="J34" i="18"/>
  <c r="AW74" i="1"/>
  <c r="AT74" i="1"/>
  <c r="F36" i="22"/>
  <c r="BA79" i="1" s="1"/>
  <c r="F38" i="7"/>
  <c r="BA62" i="1"/>
  <c r="AN77" i="1" l="1"/>
  <c r="AN58" i="1"/>
  <c r="P91" i="19"/>
  <c r="AU75" i="1"/>
  <c r="T91" i="19"/>
  <c r="R111" i="2"/>
  <c r="R95" i="17"/>
  <c r="R91" i="19"/>
  <c r="J41" i="4"/>
  <c r="J39" i="17"/>
  <c r="J41" i="20"/>
  <c r="BK93" i="21"/>
  <c r="J93" i="21" s="1"/>
  <c r="J32" i="21" s="1"/>
  <c r="AG78" i="1" s="1"/>
  <c r="AN78" i="1" s="1"/>
  <c r="BK99" i="7"/>
  <c r="J99" i="7" s="1"/>
  <c r="J34" i="7" s="1"/>
  <c r="AG62" i="1" s="1"/>
  <c r="AN62" i="1" s="1"/>
  <c r="BK91" i="3"/>
  <c r="J91" i="3" s="1"/>
  <c r="J63" i="3" s="1"/>
  <c r="J93" i="4"/>
  <c r="J64" i="4"/>
  <c r="BK96" i="6"/>
  <c r="J96" i="6"/>
  <c r="J67" i="6" s="1"/>
  <c r="BK99" i="15"/>
  <c r="J99" i="15" s="1"/>
  <c r="J34" i="15" s="1"/>
  <c r="AG71" i="1" s="1"/>
  <c r="AN71" i="1" s="1"/>
  <c r="J98" i="16"/>
  <c r="J64" i="16" s="1"/>
  <c r="BK111" i="2"/>
  <c r="J111" i="2" s="1"/>
  <c r="J59" i="2" s="1"/>
  <c r="J90" i="5"/>
  <c r="J64" i="5"/>
  <c r="J59" i="17"/>
  <c r="J96" i="17"/>
  <c r="J60" i="17" s="1"/>
  <c r="BK93" i="11"/>
  <c r="J93" i="11" s="1"/>
  <c r="J34" i="11" s="1"/>
  <c r="AG66" i="1" s="1"/>
  <c r="AN66" i="1" s="1"/>
  <c r="BK93" i="13"/>
  <c r="J93" i="13" s="1"/>
  <c r="J34" i="13" s="1"/>
  <c r="AG68" i="1" s="1"/>
  <c r="AN68" i="1" s="1"/>
  <c r="J63" i="4"/>
  <c r="J43" i="8"/>
  <c r="J43" i="9"/>
  <c r="BK93" i="12"/>
  <c r="J93" i="12"/>
  <c r="J67" i="12" s="1"/>
  <c r="BK93" i="10"/>
  <c r="J93" i="10" s="1"/>
  <c r="J67" i="10" s="1"/>
  <c r="BK91" i="18"/>
  <c r="J91" i="18"/>
  <c r="J59" i="18" s="1"/>
  <c r="BK91" i="19"/>
  <c r="J91" i="19" s="1"/>
  <c r="J59" i="19" s="1"/>
  <c r="J63" i="20"/>
  <c r="J43" i="14"/>
  <c r="AN69" i="1"/>
  <c r="AN64" i="1"/>
  <c r="AN63" i="1"/>
  <c r="AN73" i="1"/>
  <c r="BD55" i="1"/>
  <c r="BD54" i="1"/>
  <c r="W33" i="1" s="1"/>
  <c r="BA60" i="1"/>
  <c r="AW60" i="1" s="1"/>
  <c r="AT60" i="1" s="1"/>
  <c r="J32" i="16"/>
  <c r="AG72" i="1"/>
  <c r="AN72" i="1" s="1"/>
  <c r="BB55" i="1"/>
  <c r="BB54" i="1" s="1"/>
  <c r="W31" i="1" s="1"/>
  <c r="J32" i="5"/>
  <c r="AG59" i="1"/>
  <c r="AN59" i="1" s="1"/>
  <c r="BA76" i="1"/>
  <c r="AW76" i="1" s="1"/>
  <c r="AT76" i="1" s="1"/>
  <c r="AZ55" i="1"/>
  <c r="AV55" i="1" s="1"/>
  <c r="J32" i="22"/>
  <c r="AG79" i="1" s="1"/>
  <c r="AN79" i="1" s="1"/>
  <c r="BC55" i="1"/>
  <c r="AY55" i="1" s="1"/>
  <c r="AU60" i="1"/>
  <c r="J43" i="7" l="1"/>
  <c r="J43" i="11"/>
  <c r="J67" i="13"/>
  <c r="J67" i="15"/>
  <c r="J41" i="5"/>
  <c r="J43" i="15"/>
  <c r="J67" i="7"/>
  <c r="J67" i="11"/>
  <c r="J43" i="13"/>
  <c r="J41" i="21"/>
  <c r="J63" i="21"/>
  <c r="J41" i="22"/>
  <c r="J41" i="16"/>
  <c r="J32" i="3"/>
  <c r="AG57" i="1" s="1"/>
  <c r="AN57" i="1" s="1"/>
  <c r="AX55" i="1"/>
  <c r="J30" i="18"/>
  <c r="AG74" i="1" s="1"/>
  <c r="AN74" i="1" s="1"/>
  <c r="J30" i="19"/>
  <c r="AG75" i="1"/>
  <c r="AN75" i="1"/>
  <c r="AZ54" i="1"/>
  <c r="W29" i="1" s="1"/>
  <c r="AU55" i="1"/>
  <c r="AU54" i="1" s="1"/>
  <c r="J30" i="2"/>
  <c r="AG56" i="1" s="1"/>
  <c r="AN56" i="1" s="1"/>
  <c r="AX54" i="1"/>
  <c r="J34" i="6"/>
  <c r="AG61" i="1" s="1"/>
  <c r="AN61" i="1" s="1"/>
  <c r="J34" i="12"/>
  <c r="AG67" i="1"/>
  <c r="AN67" i="1" s="1"/>
  <c r="J34" i="10"/>
  <c r="AG65" i="1" s="1"/>
  <c r="AN65" i="1" s="1"/>
  <c r="BC54" i="1"/>
  <c r="W32" i="1"/>
  <c r="BA55" i="1"/>
  <c r="AW55" i="1"/>
  <c r="AT55" i="1" s="1"/>
  <c r="AG70" i="1"/>
  <c r="AN70" i="1"/>
  <c r="AG76" i="1"/>
  <c r="AN76" i="1" s="1"/>
  <c r="J39" i="2" l="1"/>
  <c r="J43" i="12"/>
  <c r="J43" i="6"/>
  <c r="J39" i="18"/>
  <c r="J43" i="10"/>
  <c r="J39" i="19"/>
  <c r="J41" i="3"/>
  <c r="AV54" i="1"/>
  <c r="AK29" i="1" s="1"/>
  <c r="AG60" i="1"/>
  <c r="AN60" i="1" s="1"/>
  <c r="AY54" i="1"/>
  <c r="BA54" i="1"/>
  <c r="AW54" i="1"/>
  <c r="AK30" i="1"/>
  <c r="AG55" i="1" l="1"/>
  <c r="AG54" i="1"/>
  <c r="AK26" i="1" s="1"/>
  <c r="AK35" i="1" s="1"/>
  <c r="W30" i="1"/>
  <c r="AT54" i="1"/>
  <c r="AN55" i="1" l="1"/>
  <c r="AN54" i="1"/>
</calcChain>
</file>

<file path=xl/sharedStrings.xml><?xml version="1.0" encoding="utf-8"?>
<sst xmlns="http://schemas.openxmlformats.org/spreadsheetml/2006/main" count="33058" uniqueCount="5143">
  <si>
    <t>Export Komplet</t>
  </si>
  <si>
    <t>VZ</t>
  </si>
  <si>
    <t>2.0</t>
  </si>
  <si>
    <t>ZAMOK</t>
  </si>
  <si>
    <t>False</t>
  </si>
  <si>
    <t>{4f675247-4eeb-4794-b1bf-2b5e7f6a9f6a}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</si>
  <si>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</si>
  <si>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</si>
  <si>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</si>
  <si>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</si>
  <si>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</si>
  <si>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</si>
  <si>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</si>
  <si>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</si>
  <si>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</si>
  <si>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</si>
  <si>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</si>
  <si>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Bratří Mádlů č.p. 191, Nový Bydžov</t>
  </si>
  <si>
    <t>KSO:</t>
  </si>
  <si>
    <t/>
  </si>
  <si>
    <t>CC-CZ:</t>
  </si>
  <si>
    <t>Místo:</t>
  </si>
  <si>
    <t>Nový Bydžov</t>
  </si>
  <si>
    <t>Datum:</t>
  </si>
  <si>
    <t>29. 12. 2020</t>
  </si>
  <si>
    <t>Zadavatel:</t>
  </si>
  <si>
    <t>IČ:</t>
  </si>
  <si>
    <t>Město Nový Bydžov</t>
  </si>
  <si>
    <t>DIČ:</t>
  </si>
  <si>
    <t>Uchazeč:</t>
  </si>
  <si>
    <t>Vyplň údaj</t>
  </si>
  <si>
    <t>Projektant:</t>
  </si>
  <si>
    <t>OBRŠÁL ARCHITEKTI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</si>
  <si>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</si>
  <si>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</si>
  <si>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</si>
  <si>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</si>
  <si>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</si>
  <si>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</si>
  <si>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</si>
  <si>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</si>
  <si>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</si>
  <si>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</si>
  <si>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</si>
  <si>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</si>
  <si>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</si>
  <si>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</si>
  <si>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</si>
  <si>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</si>
  <si>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</si>
  <si>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</si>
  <si>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</si>
  <si>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</si>
  <si>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</si>
  <si>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</si>
  <si>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</si>
  <si>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</si>
  <si>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</si>
  <si>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</si>
  <si>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</si>
  <si>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</si>
  <si>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</si>
  <si>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</si>
  <si>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</si>
  <si>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</si>
  <si>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</si>
  <si>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</si>
  <si>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</si>
  <si>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</si>
  <si>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</si>
  <si>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</si>
  <si>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</si>
  <si>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</si>
  <si>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</si>
  <si>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</si>
  <si>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SO.01</t>
  </si>
  <si>
    <t>BYTOVÝ DŮM</t>
  </si>
  <si>
    <t>STA</t>
  </si>
  <si>
    <t>1</t>
  </si>
  <si>
    <t>{42825189-40c9-45b3-9f3f-504e82634598}</t>
  </si>
  <si>
    <t>/</t>
  </si>
  <si>
    <t>Soupis</t>
  </si>
  <si>
    <t>2</t>
  </si>
  <si>
    <t>###NOINSERT###</t>
  </si>
  <si>
    <t>D.1.4.f</t>
  </si>
  <si>
    <t>PLYNOVÁ ZAŘÍZENÍ</t>
  </si>
  <si>
    <t>{4a3001b7-9553-4a4f-812f-a0d2f8c13a52}</t>
  </si>
  <si>
    <t>D.1.4.a</t>
  </si>
  <si>
    <t>ZAŘÍZENÍ PRO VY...</t>
  </si>
  <si>
    <t>{9909e5fc-32a0-4fed-815a-086365fb92ae}</t>
  </si>
  <si>
    <t>D.1.4.b</t>
  </si>
  <si>
    <t>ZAŘÍZENÍ VZDUCH...</t>
  </si>
  <si>
    <t>{06ed4eff-1c2f-48cc-8ce9-94aa55c13c4d}</t>
  </si>
  <si>
    <t>EL, SLP</t>
  </si>
  <si>
    <t>Elektroinstalace, slaboproud</t>
  </si>
  <si>
    <t>{52a35976-3fe9-4952-8cdd-d6d482e4b8d4}</t>
  </si>
  <si>
    <t>2020-22-01</t>
  </si>
  <si>
    <t>Elektroinstalace</t>
  </si>
  <si>
    <t>3</t>
  </si>
  <si>
    <t>{1c8bd24c-50fa-4b94-b955-1f9072c106ee}</t>
  </si>
  <si>
    <t>2020-22-02</t>
  </si>
  <si>
    <t>Hromosvod a uzemnění</t>
  </si>
  <si>
    <t>{5b569967-6503-4ae3-9d02-04e4f2df0de1}</t>
  </si>
  <si>
    <t>2020-22-03</t>
  </si>
  <si>
    <t>Rozváděče RB - 1 (Zapustěn. provedení)</t>
  </si>
  <si>
    <t>{01b741ea-037d-4fed-bcc2-9280efb04fbb}</t>
  </si>
  <si>
    <t>2020-22-04</t>
  </si>
  <si>
    <t xml:space="preserve">Rozváděče RB - 2 (Nástěn. provedení) </t>
  </si>
  <si>
    <t>{f3b5a76b-fc55-4a7a-948f-8f298305267e}</t>
  </si>
  <si>
    <t>2020-22-05</t>
  </si>
  <si>
    <t>Rozváděč RE 1</t>
  </si>
  <si>
    <t>{a6f50466-6ff4-4c4b-bbf1-7eedddfe549d}</t>
  </si>
  <si>
    <t>2020-22-06</t>
  </si>
  <si>
    <t>Rozváděče RE 2,3</t>
  </si>
  <si>
    <t>{b31ad2c5-c8be-4664-992b-b1c364e27b30}</t>
  </si>
  <si>
    <t>2020-22-07</t>
  </si>
  <si>
    <t>Rozváděč R TOTÁL STOP</t>
  </si>
  <si>
    <t>{8ea2f873-ace8-4325-8a10-02ba5df83b63}</t>
  </si>
  <si>
    <t>2020-22-08</t>
  </si>
  <si>
    <t>Rozváděče RS</t>
  </si>
  <si>
    <t>{8b7e97bf-e0d5-4e3d-b82b-00b62d267595}</t>
  </si>
  <si>
    <t>2020-22-09</t>
  </si>
  <si>
    <t>Slaboproud</t>
  </si>
  <si>
    <t>{4ff0a5f0-76ab-4408-8879-b5f723a581d7}</t>
  </si>
  <si>
    <t xml:space="preserve"> VK</t>
  </si>
  <si>
    <t>VODOVOD, KANALIZACE</t>
  </si>
  <si>
    <t>{9b34ad67-92f6-431c-8fe7-fdc3c7f01468}</t>
  </si>
  <si>
    <t>TI.01, TI.02, TI.03</t>
  </si>
  <si>
    <t>SPLAŠKOVÁ KANALIZACE, DEŠŤOVÁ KANALIZACE, VODOVODNÍ PŘÍPOJKA</t>
  </si>
  <si>
    <t>{b67535d1-2878-4bfc-857e-060f6ad77eb7}</t>
  </si>
  <si>
    <t>D.1.4.e</t>
  </si>
  <si>
    <t>ZDRAVOTNĚ TECHNICKÉ INSTALACE</t>
  </si>
  <si>
    <t>{2bd91065-6f01-4322-9c0e-bb93b8fd3792}</t>
  </si>
  <si>
    <t>SO.02</t>
  </si>
  <si>
    <t>KOLÁRNA</t>
  </si>
  <si>
    <t>{bbd76cdc-0093-4e67-bcfb-049f1ae923a8}</t>
  </si>
  <si>
    <t>SO.03</t>
  </si>
  <si>
    <t>OPLOCENÍ</t>
  </si>
  <si>
    <t>{b4e7a995-4a29-4694-9b73-6c13894fc4f9}</t>
  </si>
  <si>
    <t>SO.04</t>
  </si>
  <si>
    <t>ZPEVNĚNÉ PLOCHY</t>
  </si>
  <si>
    <t>{892d4cb6-90ae-4b5c-af1f-79724327337e}</t>
  </si>
  <si>
    <t>SO.05</t>
  </si>
  <si>
    <t>SADOVÉ ÚPRAVY</t>
  </si>
  <si>
    <t>{95dc221f-fbff-459a-aa86-e34b46c2a820}</t>
  </si>
  <si>
    <t>SO.05.01</t>
  </si>
  <si>
    <t xml:space="preserve"> rostlinný materiál</t>
  </si>
  <si>
    <t>{0b529fc4-db65-48ca-ba60-901447a897e4}</t>
  </si>
  <si>
    <t>SO.05.02</t>
  </si>
  <si>
    <t>ostatní materiál</t>
  </si>
  <si>
    <t>{2d3ed034-d77b-4a04-b9e5-d1f0628a589f}</t>
  </si>
  <si>
    <t>SO.05.03</t>
  </si>
  <si>
    <t>zahradnické práce</t>
  </si>
  <si>
    <t>{67116bc4-72a2-4b15-bf05-e1f3094cf054}</t>
  </si>
  <si>
    <t>KRYCÍ LIST SOUPISU PRACÍ</t>
  </si>
  <si>
    <t>Objekt:</t>
  </si>
  <si>
    <t>SO.01 - BYTOVÝ DŮM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</si>
  <si>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</si>
  <si>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</si>
  <si>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</si>
  <si>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</si>
  <si>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</si>
  <si>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</si>
  <si>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</si>
  <si>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</si>
  <si>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</si>
  <si>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</si>
  <si>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</si>
  <si>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</si>
  <si>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</si>
  <si>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</si>
  <si>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</si>
  <si>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</si>
  <si>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</si>
  <si>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</si>
  <si>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</si>
  <si>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</si>
  <si>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</si>
  <si>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</si>
  <si>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</si>
  <si>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</si>
  <si>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</si>
  <si>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</si>
  <si>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</si>
  <si>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</si>
  <si>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</si>
  <si>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</si>
  <si>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M - Technologie výtahu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</si>
  <si>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</si>
  <si>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</si>
  <si>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</si>
  <si>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</si>
  <si>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</si>
  <si>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</si>
  <si>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</si>
  <si>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</si>
  <si>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</si>
  <si>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</si>
  <si>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</si>
  <si>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</si>
  <si>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</si>
  <si>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</si>
  <si>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</si>
  <si>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</si>
  <si>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</si>
  <si>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</si>
  <si>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</si>
  <si>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</si>
  <si>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</si>
  <si>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</si>
  <si>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</si>
  <si>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</si>
  <si>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strojně při souvislé ploše přes 100 do 500 m2, tl. vrstvy do 200 mm</t>
  </si>
  <si>
    <t>m2</t>
  </si>
  <si>
    <t>CS ÚRS 2020 02</t>
  </si>
  <si>
    <t>4</t>
  </si>
  <si>
    <t>-271967915</t>
  </si>
  <si>
    <t>VV</t>
  </si>
  <si>
    <t>"VÝKOP PRO ZATEPLENÍ"(3,68+7,52+12,4+9,85+8,95+19,57)*0,8</t>
  </si>
  <si>
    <t>"VÝKOP PRO VÝTAH"5,6*4,69</t>
  </si>
  <si>
    <t>"VÝKOP PRO SANACI SUTERÉNU"(17,5+19,58+14,89)*2,63</t>
  </si>
  <si>
    <t>Součet</t>
  </si>
  <si>
    <t>475</t>
  </si>
  <si>
    <t>132212111</t>
  </si>
  <si>
    <t>Hloubení rýh šířky do 800 mm ručně zapažených i nezapažených, s urovnáním dna do předepsaného profilu a spádu v hornině třídy těžitelnosti I skupiny 3 soudržných</t>
  </si>
  <si>
    <t>m3</t>
  </si>
  <si>
    <t>-1721849276</t>
  </si>
  <si>
    <t>"VÝKOP PRO ZATEPLENÍ"(3,68+7,52+12,4+9,85+8,95+19,57)*0,6*0,15</t>
  </si>
  <si>
    <t>477</t>
  </si>
  <si>
    <t>133251104</t>
  </si>
  <si>
    <t>Hloubení nezapažených šachet strojně v hornině třídy těžitelnosti I skupiny 3 přes 100 m3</t>
  </si>
  <si>
    <t>-1189944558</t>
  </si>
  <si>
    <t>"VÝKOP PRO VÝTAH"3,46*4,37*1,95</t>
  </si>
  <si>
    <t>"VÝKOP PRO SANACI SUTERÉNU"(0,67+15,04+17,12+12,43)*1,2*1,95</t>
  </si>
  <si>
    <t>"SVAHY"(5,6+4,69+17,5+19,58+14,89)*1,2*1,95*0,5</t>
  </si>
  <si>
    <t>5</t>
  </si>
  <si>
    <t>139751101</t>
  </si>
  <si>
    <t>Vykopávka v uzavřených prostorech ručně v hornině třídy těžitelnosti I skupiny 1 až 3</t>
  </si>
  <si>
    <t>-1412105431</t>
  </si>
  <si>
    <t>"ZEMINA POD PODLAHOU 1.NP NA TERÉNU"</t>
  </si>
  <si>
    <t>(13,46+36,28+6,49+1,79+2,49+2,18+11,22+1,73+1,57+1,57+11,48+29,95+15,45)*0,066</t>
  </si>
  <si>
    <t>MANIPULAČNÍ PROSTOR PRO PODŘEZÁNÍ ZDIVA-Z DIGITÁLNÍ PD</t>
  </si>
  <si>
    <t>(14,96+22,82+21,26+21,28+32,24+12,18+20,49)*0,25</t>
  </si>
  <si>
    <t>6</t>
  </si>
  <si>
    <t>162211311</t>
  </si>
  <si>
    <t>Vodorovné přemístění výkopku nebo sypaniny stavebním kolečkem s naložením a vyprázdněním kolečka na hromady nebo do dopravního prostředku na vzdálenost do 10 m z horniny třídy těžitelnosti I, skupiny 1 až 3</t>
  </si>
  <si>
    <t>468890110</t>
  </si>
  <si>
    <t>"ORNICE"212,521*0,2</t>
  </si>
  <si>
    <t>"VÝKOP Z VNITŘNÍCH PROSTOR"45,262</t>
  </si>
  <si>
    <t>"ZPĚTNÝ NÁSYP VNITŘNÍCH PROSTOR"45,262</t>
  </si>
  <si>
    <t>7</t>
  </si>
  <si>
    <t>162211319</t>
  </si>
  <si>
    <t>Vodorovné přemístění výkopku nebo sypaniny stavebním kolečkem s naložením a vyprázdněním kolečka na hromady nebo do dopravního prostředku na vzdálenost do 10 m Příplatek za každých dalších 10 m k ceně -1311</t>
  </si>
  <si>
    <t>-772135209</t>
  </si>
  <si>
    <t>"VÝKOP PRO ZATEPLENÍ, ORNICE"48,081*30</t>
  </si>
  <si>
    <t>"VNITŘNÍ VÝKOP"45,262*20</t>
  </si>
  <si>
    <t>"VNITŘNÍ NÁSYP"45,262*20</t>
  </si>
  <si>
    <t>484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</si>
  <si>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</si>
  <si>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</si>
  <si>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1270646046</t>
  </si>
  <si>
    <t>meziskládka</t>
  </si>
  <si>
    <t>"VÝKOP"208,236</t>
  </si>
  <si>
    <t>"NÁSYP"199,471</t>
  </si>
  <si>
    <t>"PODSYP"0,659</t>
  </si>
  <si>
    <t>485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</si>
  <si>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</si>
  <si>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</si>
  <si>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19126072</t>
  </si>
  <si>
    <t>"VÝKOP PRO VÝTAH"2,02*2,63*1,65</t>
  </si>
  <si>
    <t>"ORNICE"(3,68+7,52+12,4+9,85+8,95+19,57)*0,8*0,2</t>
  </si>
  <si>
    <t>486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</si>
  <si>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</si>
  <si>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</si>
  <si>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1922759790</t>
  </si>
  <si>
    <t>24,258*2</t>
  </si>
  <si>
    <t>487</t>
  </si>
  <si>
    <t>171111104</t>
  </si>
  <si>
    <t>Uložení sypanin do násypů ručně s rozprostřením sypaniny ve vrstvách a s hrubým urovnáním zhutněných z hornin nesoudržných sypkých</t>
  </si>
  <si>
    <t>759354901</t>
  </si>
  <si>
    <t>483</t>
  </si>
  <si>
    <t>171151111</t>
  </si>
  <si>
    <t>Uložení sypanin do násypů strojně s rozprostřením sypaniny ve vrstvách a s hrubým urovnáním zhutněných z hornin nesoudržných sypkých</t>
  </si>
  <si>
    <t>-1738941081</t>
  </si>
  <si>
    <t>"VÝKOP PRO VÝTAH"3,46*4,37*1,95-2,02*2,63*1,65</t>
  </si>
  <si>
    <t>Zakládání</t>
  </si>
  <si>
    <t>442</t>
  </si>
  <si>
    <t>271532213</t>
  </si>
  <si>
    <t>Podsyp pod základové konstrukce se zhutněním z hrubého kameniva frakce 8 až 16 mm</t>
  </si>
  <si>
    <t>-558233972</t>
  </si>
  <si>
    <t>2,37*2,78*0,1</t>
  </si>
  <si>
    <t>443</t>
  </si>
  <si>
    <t>272321411</t>
  </si>
  <si>
    <t>Základy z betonu železového (bez výztuže) klenby z betonu bez zvláštních nároků na prostředí tř. C 20/25</t>
  </si>
  <si>
    <t>-1529135008</t>
  </si>
  <si>
    <t>2,22*2,63*0,3</t>
  </si>
  <si>
    <t>427</t>
  </si>
  <si>
    <t>273321311</t>
  </si>
  <si>
    <t>Základy z betonu železového (bez výztuže) desky z betonu bez zvláštních nároků na prostředí tř. C 16/20</t>
  </si>
  <si>
    <t>-1968199926</t>
  </si>
  <si>
    <t>188,48*0,15</t>
  </si>
  <si>
    <t>446</t>
  </si>
  <si>
    <t>273362021</t>
  </si>
  <si>
    <t>Výztuž základových desek svařovanými sítěmi Kari</t>
  </si>
  <si>
    <t>t</t>
  </si>
  <si>
    <t>1070261307</t>
  </si>
  <si>
    <t>Sz 8-100/100</t>
  </si>
  <si>
    <t>"VÝTAH"2,22*2,63*7,667/1000*1,2</t>
  </si>
  <si>
    <t>434</t>
  </si>
  <si>
    <t>274361821</t>
  </si>
  <si>
    <t>Výztuž základů pasů z betonářské oceli 10 505 (R) nebo BSt 500</t>
  </si>
  <si>
    <t>1754419049</t>
  </si>
  <si>
    <t>"střecha přístřešku"8*3,55*0,888/1000</t>
  </si>
  <si>
    <t>"výztuž výtahu viz konstrukční řešení"1,309</t>
  </si>
  <si>
    <t>479</t>
  </si>
  <si>
    <t>275313711</t>
  </si>
  <si>
    <t>Základy z betonu prostého patky a bloky z betonu kamenem neprokládaného tř. C 20/25</t>
  </si>
  <si>
    <t>1373616018</t>
  </si>
  <si>
    <t>"PATKY PŘÍSTŘEŠKU"0,4*0,4*0,9*2</t>
  </si>
  <si>
    <t>480</t>
  </si>
  <si>
    <t>275351121</t>
  </si>
  <si>
    <t>Bednění základů patek zřízení</t>
  </si>
  <si>
    <t>1495077624</t>
  </si>
  <si>
    <t>(0,4+0,4)*2*2*0,9</t>
  </si>
  <si>
    <t>481</t>
  </si>
  <si>
    <t>275351122</t>
  </si>
  <si>
    <t>Bednění základů patek odstranění</t>
  </si>
  <si>
    <t>-916761893</t>
  </si>
  <si>
    <t>447</t>
  </si>
  <si>
    <t>279113155</t>
  </si>
  <si>
    <t>Základové zdi z tvárnic ztraceného bednění včetně výplně z betonu bez zvláštních nároků na vliv prostředí třídy C 25/30, tloušťky zdiva přes 300 do 400 mm</t>
  </si>
  <si>
    <t>-1151849737</t>
  </si>
  <si>
    <t>(2,22+2,63)*2*1,25</t>
  </si>
  <si>
    <t>444</t>
  </si>
  <si>
    <t>279351311</t>
  </si>
  <si>
    <t>Bednění základových zdí rovné jednostranné zřízení</t>
  </si>
  <si>
    <t>-1782924984</t>
  </si>
  <si>
    <t>(2,22+2,63)*0,3</t>
  </si>
  <si>
    <t>445</t>
  </si>
  <si>
    <t>279351312</t>
  </si>
  <si>
    <t>Bednění základových zdí rovné jednostranné odstranění</t>
  </si>
  <si>
    <t>1434959134</t>
  </si>
  <si>
    <t>Svislé a kompletní konstrukce</t>
  </si>
  <si>
    <t>394</t>
  </si>
  <si>
    <t>311231116</t>
  </si>
  <si>
    <t>Zdivo z cihel pálených nosné z cihel plných dl. 290 mm P 7 až 15, na maltu MC-5 nebo MC-10</t>
  </si>
  <si>
    <t>1499893032</t>
  </si>
  <si>
    <t>"ZAZDĚNÍ OTVORŮ 1.NP"(1,2*2,35*0,45)*6+1,0*2,02*0,45</t>
  </si>
  <si>
    <t>"ZAZDĚNÍ OTVORŮ 2.NP"(1,2*2,35*0,45)*2+1,088*2,08*0,45</t>
  </si>
  <si>
    <t>396</t>
  </si>
  <si>
    <t>311234261</t>
  </si>
  <si>
    <t>Zdivo jednovrstvé z cihel děrovaných nebroušených klasických spojených na pero a drážku na maltu M10, pevnost cihel přes P10 do P15, tl. zdiva 300 mm</t>
  </si>
  <si>
    <t>1181009422</t>
  </si>
  <si>
    <t>(2,22+2,63)*2*9,0</t>
  </si>
  <si>
    <t>"DVEŘE"1,24*2,04*3*-1</t>
  </si>
  <si>
    <t>"VĚNCE PO OBVODU"(2,22+2,63)*2*0,25*3*-1</t>
  </si>
  <si>
    <t>"VĚNEC PRO KOTVENÍ OK"2,22*0,25*-1</t>
  </si>
  <si>
    <t>"VĚNCE PRO KOTVENÍ VODÍTEK"2,63*0,25*4*-1</t>
  </si>
  <si>
    <t>395</t>
  </si>
  <si>
    <t>311236131</t>
  </si>
  <si>
    <t>Zdivo jednovrstvé zvukově izolační z cihel děrovaných spojených na pero a drážku na maltu cementovou M10, pevnost cihel přes P15 do P20, tl. zdiva 250 mm</t>
  </si>
  <si>
    <t>-64022378</t>
  </si>
  <si>
    <t>"1.NP"1,84*3,16-0,9*2,02+1,78*3,16-0,9*2,02</t>
  </si>
  <si>
    <t>"2.NP"1,84*3,16-0,9*2,02</t>
  </si>
  <si>
    <t>359</t>
  </si>
  <si>
    <t>317121101</t>
  </si>
  <si>
    <t>Montáž prefabrikovaných překladů délky do 1500 mm</t>
  </si>
  <si>
    <t>kus</t>
  </si>
  <si>
    <t>-312177619</t>
  </si>
  <si>
    <t>360</t>
  </si>
  <si>
    <t>M</t>
  </si>
  <si>
    <t>59640022</t>
  </si>
  <si>
    <t>překlad keramický nosný š 70mm dl 1,25m</t>
  </si>
  <si>
    <t>8</t>
  </si>
  <si>
    <t>1179037752</t>
  </si>
  <si>
    <t>361</t>
  </si>
  <si>
    <t>317121102</t>
  </si>
  <si>
    <t>Montáž prefabrikovaných překladů délky přes 1500 do 2200 mm</t>
  </si>
  <si>
    <t>879621092</t>
  </si>
  <si>
    <t>43+12</t>
  </si>
  <si>
    <t>362</t>
  </si>
  <si>
    <t>59640023</t>
  </si>
  <si>
    <t>překlad keramický nosný š 70mm dl 1,50m</t>
  </si>
  <si>
    <t>1397325157</t>
  </si>
  <si>
    <t>363</t>
  </si>
  <si>
    <t>59640025</t>
  </si>
  <si>
    <t>překlad keramický nosný š 70mm dl 2m</t>
  </si>
  <si>
    <t>1164291128</t>
  </si>
  <si>
    <t>449</t>
  </si>
  <si>
    <t>317941123</t>
  </si>
  <si>
    <t>Osazování ocelových válcovaných nosníků na zdivu I nebo IE nebo U nebo UE nebo L č. 14 až 22 nebo výšky do 220 mm</t>
  </si>
  <si>
    <t>-1752766136</t>
  </si>
  <si>
    <t>163</t>
  </si>
  <si>
    <t>319202.01</t>
  </si>
  <si>
    <t>Dodatečná izolace zdiva - celoplošná injektáž suteréního zdiva viz PD - DIAGNOSTIKA – TECHNOLOGIE A MAT. SLOŽENÍ</t>
  </si>
  <si>
    <t>m</t>
  </si>
  <si>
    <t>591388956</t>
  </si>
  <si>
    <t>P</t>
  </si>
  <si>
    <t>Poznámka k položce:_x000D_
při nacenění této položky je nedílnou součástí  PD - DIAGNOSTIKA – TECHNOLOGIE A MAT. SLOŽENÍ,  konzultovat se zpracovatelem návrhu</t>
  </si>
  <si>
    <t>(5,56+0,75+2,5+7,02)*2,9</t>
  </si>
  <si>
    <t>391</t>
  </si>
  <si>
    <t>319202.02</t>
  </si>
  <si>
    <t>Dodatečná izolace zdiva - infuzní clona u paty konstrukce suterénu viz PD - DIAGNOSTIKA – TECHNOLOGIE A MAT. SLOŽENÍ</t>
  </si>
  <si>
    <t>-1072720259</t>
  </si>
  <si>
    <t>"PŘEVZATO Z PD"47,62+1,62</t>
  </si>
  <si>
    <t>179</t>
  </si>
  <si>
    <t>319231214</t>
  </si>
  <si>
    <t>Dodatečná izolace zdiva podřezáním řetězovou pilou zdiva cihelného, tloušťky přes 600 do 800 mm</t>
  </si>
  <si>
    <t>1991931329</t>
  </si>
  <si>
    <t>"PŘEVZATO Z PD"117,58</t>
  </si>
  <si>
    <t>393</t>
  </si>
  <si>
    <t>331231117</t>
  </si>
  <si>
    <t>Pilíře volně stojící z cihel pálených čtyřhranné až osmihranné (průřezu čtverce, T nebo kříže) pravoúhlé pod omítku nebo režné, bez spárování z cihel plných dl. 290 mm P 7 až P 15 M I, na maltu ze suché směsi 10 MPa</t>
  </si>
  <si>
    <t>1897567148</t>
  </si>
  <si>
    <t>"1.NP"0,3*0,6*2,02</t>
  </si>
  <si>
    <t>"1.NP"0,69*0,5*2,02</t>
  </si>
  <si>
    <t>392</t>
  </si>
  <si>
    <t>340237212</t>
  </si>
  <si>
    <t>Zazdívka otvorů v příčkách nebo stěnách cihlami plnými pálenými plochy přes 0,09 m2 do 0,25 m2, tloušťky přes 100 mm</t>
  </si>
  <si>
    <t>-1399219084</t>
  </si>
  <si>
    <t>"1.NP"3</t>
  </si>
  <si>
    <t>"2.NP"2</t>
  </si>
  <si>
    <t>51</t>
  </si>
  <si>
    <t>340239212</t>
  </si>
  <si>
    <t>Zazdívka otvorů v příčkách nebo stěnách cihlami plnými pálenými plochy přes 1 m2 do 4 m2, tloušťky přes 100 mm</t>
  </si>
  <si>
    <t>-373131396</t>
  </si>
  <si>
    <t>"NIKY PO ROZVÁDĚČÍCH"0,8*1,5*2+0,8*0,8*4</t>
  </si>
  <si>
    <t>Vodorovné konstrukce</t>
  </si>
  <si>
    <t>433</t>
  </si>
  <si>
    <t>411321515</t>
  </si>
  <si>
    <t>Stropy z betonu železového (bez výztuže) stropů deskových, plochých střech, desek balkonových, desek hřibových stropů včetně hlavic hřibových sloupů tř. C 20/25</t>
  </si>
  <si>
    <t>-921248938</t>
  </si>
  <si>
    <t>"STŘECHA ZASTŘEŠENÍ VSTUPU VÝTAHU"2,08*3,55*0,1</t>
  </si>
  <si>
    <t>"STŘECHA VÝTAHU"2,22*2,63*0,2</t>
  </si>
  <si>
    <t>458</t>
  </si>
  <si>
    <t>411351011</t>
  </si>
  <si>
    <t>Zřízení bednění stropů deskových tl do 25 cm bez podpěrné kce</t>
  </si>
  <si>
    <t>1386328237</t>
  </si>
  <si>
    <t>1,6*2,01</t>
  </si>
  <si>
    <t>459</t>
  </si>
  <si>
    <t>411351012</t>
  </si>
  <si>
    <t>Odstranění bednění stropů deskových tl do 25 cm bez podpěrné kce</t>
  </si>
  <si>
    <t>-1421182490</t>
  </si>
  <si>
    <t>432</t>
  </si>
  <si>
    <t>411354219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</si>
  <si>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</si>
  <si>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2030761417</t>
  </si>
  <si>
    <t>2,08*3,55</t>
  </si>
  <si>
    <t>457</t>
  </si>
  <si>
    <t>411351.01</t>
  </si>
  <si>
    <t>Bednění desek včetně podpěrné konstrukce Příplatek k cenám za podpěrnou konstrukci o výšce přes 4 m zřízení</t>
  </si>
  <si>
    <t>1447727803</t>
  </si>
  <si>
    <t>460</t>
  </si>
  <si>
    <t>411351.02</t>
  </si>
  <si>
    <t>Bednění desek včetně podpěrné konstrukceí Příplatek k cenám za podpěrnou konstrukci o výšce přes 4 m odstranění</t>
  </si>
  <si>
    <t>269248839</t>
  </si>
  <si>
    <t>52</t>
  </si>
  <si>
    <t>413231231</t>
  </si>
  <si>
    <t>Zazdívka zhlaví stropních trámů nebo válcovaných nosníků pálenými cihlami trámů, průřezu přes 40000 mm2</t>
  </si>
  <si>
    <t>-1887380657</t>
  </si>
  <si>
    <t>"1.NP"42*2</t>
  </si>
  <si>
    <t>"2.NP"53*2</t>
  </si>
  <si>
    <t>453</t>
  </si>
  <si>
    <t>417321414</t>
  </si>
  <si>
    <t>Ztužující pásy a věnce ze ŽB tř. C 20/25</t>
  </si>
  <si>
    <t>1968588646</t>
  </si>
  <si>
    <t>"VĚNCE PO OBVODU"(2,22+2,63)*2*0,3*0,25*3</t>
  </si>
  <si>
    <t>"VĚNEC PRO KOTVENÍ OK"2,22*0,3*0,25</t>
  </si>
  <si>
    <t>"VĚNCE PRO KOTVENÍ VODÍTEK"2,63*0,3*0,25*4</t>
  </si>
  <si>
    <t>454</t>
  </si>
  <si>
    <t>417351115</t>
  </si>
  <si>
    <t>Zřízení bednění ztužujících věnců</t>
  </si>
  <si>
    <t>1590514503</t>
  </si>
  <si>
    <t>"VĚNCE PO OBVODU"(2,22+2,63)*2*2*0,25*3</t>
  </si>
  <si>
    <t>"VĚNEC PRO KOTVENÍ OK"2,22*2*0,25</t>
  </si>
  <si>
    <t>"VĚNCE PRO KOTVENÍ VODÍTEK"2,63*2*0,25*4</t>
  </si>
  <si>
    <t>455</t>
  </si>
  <si>
    <t>417351116</t>
  </si>
  <si>
    <t>Odstranění bednění ztužujících věnců</t>
  </si>
  <si>
    <t>420073292</t>
  </si>
  <si>
    <t>Úpravy povrchů, podlahy a osazování výplní</t>
  </si>
  <si>
    <t>297</t>
  </si>
  <si>
    <t>611311143</t>
  </si>
  <si>
    <t>Omítka vápenná vnitřních ploch nanášená ručně dvouvrstvá štuková, tloušťky jádrové omítky do 10 mm a tloušťky štuku do 3 mm vodorovných konstrukcí kleneb nebo skořepin</t>
  </si>
  <si>
    <t>-2139652217</t>
  </si>
  <si>
    <t>"SUTERÉN"4,93+14,97+10,47+24,32+16,14+27,78+14,22+1,61</t>
  </si>
  <si>
    <t>"1.NP"14,58+41,55+6,03+1,79</t>
  </si>
  <si>
    <t>"2.NP"32,88+15,96</t>
  </si>
  <si>
    <t>"VÝTAH"1,6*2,01</t>
  </si>
  <si>
    <t>387</t>
  </si>
  <si>
    <t>611311191</t>
  </si>
  <si>
    <t>Omítka vápenná vnitřních ploch nanášená ručně Příplatek k cenám za každých dalších i započatých 5 mm tloušťky jádrové omítky přes 10 mm stropů</t>
  </si>
  <si>
    <t>-1959387704</t>
  </si>
  <si>
    <t>"VYROVNÁNÍ 10 MM"227,23*2</t>
  </si>
  <si>
    <t>386</t>
  </si>
  <si>
    <t>612311141</t>
  </si>
  <si>
    <t>Omítka vápenná vnitřních ploch nanášená ručně dvouvrstvá štuková, tloušťky jádrové omítky do 10 mm a tloušťky štuku do 3 mm svislých konstrukcí stěn</t>
  </si>
  <si>
    <t>-444502639</t>
  </si>
  <si>
    <t>"1.NP"((6,65+2,25)*2+(6,65+4,25)*2+(5,65*8,25)*2+(4,63+2,28+5,88)*2+(2,18+5,88)*2+0,1*8+(4,29+2,53+5,88)*2+(5,79+5,01)*2+(1,82+3,77+3,0)*2)*3,46</t>
  </si>
  <si>
    <t>((7,55+4,26)*2+(5,14+3,29+3,14))*3,46+((12,29+6,94+1,8)*2+(1,84+7,02)*2)*3,74</t>
  </si>
  <si>
    <t>"ODEČET OTVORŮ DVEŘE"(3,29*3,46+0,8*1,97+0,9*1,97*9+1,5*1,97+1,5*3,17)*-1</t>
  </si>
  <si>
    <t>"ODEČET OTVORŮ OKNA"(1,15*1,83*21+0,87*1,83*6+1,15*1,83)*-1</t>
  </si>
  <si>
    <t>"2.NP"((6,8+7,0)*2+(5,95+8,6)*2+(7,25+9,6+6,03)*2+(7,7+4,44)*2+3,29+5,14+5,14)*3,46</t>
  </si>
  <si>
    <t>(6,0+8,58)*2*4,58</t>
  </si>
  <si>
    <t>((17,0+1,8)*2+(1,84+7,57)*2)*3,74</t>
  </si>
  <si>
    <t>"ODEČET OTVORŮ DVEŘE"(3,29*3,46+0,8*1,97*3+0,9*1,97*4)*-1</t>
  </si>
  <si>
    <t>"ODEČET OTVORŮ OKNA"(1,15*1,83*20+0,87*1,83*6+0,95*1,83+1,15*1,83)*-1</t>
  </si>
  <si>
    <t>"VÝTAH"(1,6+2,01)*2*10,25</t>
  </si>
  <si>
    <t>"ODEČET OTVORŮ DVEŘE"1,24*2,04*3*-1</t>
  </si>
  <si>
    <t>262</t>
  </si>
  <si>
    <t>612135001</t>
  </si>
  <si>
    <t>Vyrovnání nerovností podkladu vnitřních omítaných ploch maltou, tloušťky do 10 mm vápenocementovou stěn</t>
  </si>
  <si>
    <t>1528164420</t>
  </si>
  <si>
    <t>2165,9+148,673</t>
  </si>
  <si>
    <t>54</t>
  </si>
  <si>
    <t>612325302</t>
  </si>
  <si>
    <t>Vápenocementová omítka ostění nebo nadpraží štuková</t>
  </si>
  <si>
    <t>1976955647</t>
  </si>
  <si>
    <t>"1.NP OSTĚNÍ"(0,59*2,08*2)*22+(0,28*2,08*2)*6</t>
  </si>
  <si>
    <t>"2.NP OSTĚNÍ"(0,59*2,08*2)*20+(0,28*2,08*2)*6</t>
  </si>
  <si>
    <t>"1.NP NADPRAŽÍ"(0,55*1,32)*20+(0,4*0,98)*6</t>
  </si>
  <si>
    <t>"2.NP NADPRAŽÍ"(0,55*1,15)*20+(0,4*0,87)*6</t>
  </si>
  <si>
    <t>55</t>
  </si>
  <si>
    <t>612821.01</t>
  </si>
  <si>
    <t>Provedení egalizace povrchu vnitřních stěn suterénu včetně vyčištění spar do max. 20 mm viz PD - DIAGNOSTIKA – TECHNOLOGIE A MAT. SLOŽENÍ</t>
  </si>
  <si>
    <t>645268231</t>
  </si>
  <si>
    <t>"SUTERÉN"((5,56+2,44)*2+(5,65+4,95)*2+(0,685+0,49)*2+(5,65+2,82)*2+0,5*2+(5,75+4,25)*2+(0,65+0,85)*2+(1,55+3,34)*2+(1,33+1,22)*2+(4,99+1,76)*2)*2,9</t>
  </si>
  <si>
    <t>3,6*2*2,9+(3,19+1,41+1,41)*1,33+(3,6*2)*3,1/2</t>
  </si>
  <si>
    <t>"ODEČET OTVORŮ DVEŘE"(1,37*2,15+1,37*2,15+1,2*2,15+0,6*1,97+0,8*1,97*2+0,9*1,97*2)*-1</t>
  </si>
  <si>
    <t>"ODEČET OTVORŮ OKNA"(0,94*0,71*4+1,05*0,71*5)*-1</t>
  </si>
  <si>
    <t>389</t>
  </si>
  <si>
    <t>612821.02</t>
  </si>
  <si>
    <t>Provedení difůzně otevřeného těsnícího šlemu viz PD - DIAGNOSTIKA – TECHNOLOGIE A MAT. SLOŽENÍ</t>
  </si>
  <si>
    <t>-815164033</t>
  </si>
  <si>
    <t>390</t>
  </si>
  <si>
    <t>612821.03</t>
  </si>
  <si>
    <t>Vrchní vnitřní omítka viz PD - DIAGNOSTIKA – TECHNOLOGIE A MAT. SLOŽENÍ</t>
  </si>
  <si>
    <t>-1491281595</t>
  </si>
  <si>
    <t>85</t>
  </si>
  <si>
    <t>615142012</t>
  </si>
  <si>
    <t>Potažení vnitřních ploch pletivem v ploše nebo pruzích, na plném podkladu rabicovým provizorním přichycením nosníků</t>
  </si>
  <si>
    <t>-1955042653</t>
  </si>
  <si>
    <t>"PŘEKLAD A"(1,5+0,6)*2*0,75</t>
  </si>
  <si>
    <t>"PŘEKLAD A"(1,8+0,6)*2*0,75</t>
  </si>
  <si>
    <t>"PŘEKLAD A1"(1,0+0,6)*3*0,75</t>
  </si>
  <si>
    <t>"PŘEKLAD A2"(1,1+0,6)*2*0,75</t>
  </si>
  <si>
    <t>"PŘEKLAD A4"2,0+0,6*0,75</t>
  </si>
  <si>
    <t>"PŘEKLAD A5"1,7+0,6*0,75</t>
  </si>
  <si>
    <t>"PŘEKLAD A7"(2,0+0,6)*2*0,75</t>
  </si>
  <si>
    <t>"PŘEKLAD A8"(2,9+0,6)*2*0,75</t>
  </si>
  <si>
    <t>"PŘEKLAD A9"(3,6+0,6)*2*0,75</t>
  </si>
  <si>
    <t>140</t>
  </si>
  <si>
    <t>28375952</t>
  </si>
  <si>
    <t>deska EPS 70 fasádní λ=0,039 tl 160mm</t>
  </si>
  <si>
    <t>-930286045</t>
  </si>
  <si>
    <t>(10,76+7,68+9,17+5,2+13,0+15,04+7,47+17,205+7,535+9,11+1,16+8,57)*5,1</t>
  </si>
  <si>
    <t>"ODEČET OTVORY 2.NP"((1,15*1,83)*24+(0,87*1,75)*6)*-1</t>
  </si>
  <si>
    <t>511,047*1,05 'Přepočtené koeficientem množství</t>
  </si>
  <si>
    <t>314</t>
  </si>
  <si>
    <t>622131121</t>
  </si>
  <si>
    <t>Podkladní a spojovací vrstva vnějších omítaných ploch penetrace akrylát-silikonová nanášená ručně stěn</t>
  </si>
  <si>
    <t>468332159</t>
  </si>
  <si>
    <t>467</t>
  </si>
  <si>
    <t>622211.01</t>
  </si>
  <si>
    <t>Úprava polystyrénových desek tl.180 mm např. tavnou pistolí pro vytvoření bosáže včetně dodávky a montáže profilu pro tvorbu bosáží</t>
  </si>
  <si>
    <t>-2058237884</t>
  </si>
  <si>
    <t>(10,76+7,68+9,17+5,2+13,0+15,04+7,47+17,205+7,535+9,11+1,16+8,57)*4</t>
  </si>
  <si>
    <t>"ODEČET OTVORY 1.NP"(1,15*23+0,87*6+1,6+0,9)*-1</t>
  </si>
  <si>
    <t>141</t>
  </si>
  <si>
    <t>622211041</t>
  </si>
  <si>
    <t>Montáž kontaktního zateplení lepením a mechanickým kotvením z polystyrenových desek nebo z kombinovaných desek na vnější stěny, tloušťky desek přes 160 do 200 mm</t>
  </si>
  <si>
    <t>-1710419089</t>
  </si>
  <si>
    <t>(10,76+7,68+9,17+5,2+13,0+15,04+7,47+17,205+7,535+9,11+1,16+8,57)*10,75</t>
  </si>
  <si>
    <t>"ODEČET OTVORY SUTERÉN"((0,94*0,71)*4+1,07*0,71+1,01*0,71+(1,05*0,71)*3)*-1</t>
  </si>
  <si>
    <t>"ODEČET OTVORY 1.NP"((1,15*1,83)*23+(0,87*1,75)*6+1,6*3,17+0,9*2,02)*-1</t>
  </si>
  <si>
    <t>142</t>
  </si>
  <si>
    <t>28375953</t>
  </si>
  <si>
    <t>deska EPS 70 fasádní λ=0,039 tl 180mm</t>
  </si>
  <si>
    <t>317410272</t>
  </si>
  <si>
    <t>(10,76+7,68+9,17+5,2+13,0+15,04+7,47+17,205+7,535+9,11+1,16+8,57)*4,0</t>
  </si>
  <si>
    <t>383,171*1,05 'Přepočtené koeficientem množství</t>
  </si>
  <si>
    <t>143</t>
  </si>
  <si>
    <t>28376021</t>
  </si>
  <si>
    <t>deska perimetrická fasádní soklová 150kPa λ=0,035 tl 160mm</t>
  </si>
  <si>
    <t>848621576</t>
  </si>
  <si>
    <t>(10,76+7,68+9,17+5,2+13,0+15,04+7,47+17,205+7,535+9,11+1,16+8,57)*1,65</t>
  </si>
  <si>
    <t>178,252*1,02 'Přepočtené koeficientem množství</t>
  </si>
  <si>
    <t>144</t>
  </si>
  <si>
    <t>622252001</t>
  </si>
  <si>
    <t>Montáž profilů kontaktního zateplení zakládacích soklových připevněných hmoždinkami</t>
  </si>
  <si>
    <t>239536575</t>
  </si>
  <si>
    <t>10,76+7,68+9,17+5,2+13,0+15,04+7,47+17,205+7,535+9,11+1,16+8,57</t>
  </si>
  <si>
    <t>450</t>
  </si>
  <si>
    <t>13010744</t>
  </si>
  <si>
    <t>ocel profilová IPE 120 jakost 11 375</t>
  </si>
  <si>
    <t>-1164680839</t>
  </si>
  <si>
    <t>(54,08+99,84+37,44+37,44)/1000*1,08</t>
  </si>
  <si>
    <t>451</t>
  </si>
  <si>
    <t>13010746</t>
  </si>
  <si>
    <t>ocel profilová IPE 140 jakost 11 375</t>
  </si>
  <si>
    <t>254133808</t>
  </si>
  <si>
    <t>(165,12+58,05+278,64+139,32)/1000*1,08</t>
  </si>
  <si>
    <t>452</t>
  </si>
  <si>
    <t>13010750</t>
  </si>
  <si>
    <t>ocel profilová IPE 180 jakost 11 375</t>
  </si>
  <si>
    <t>1294676640</t>
  </si>
  <si>
    <t>191,76/1000*1,08</t>
  </si>
  <si>
    <t>145</t>
  </si>
  <si>
    <t>59051655</t>
  </si>
  <si>
    <t>profil zakládací Al tl 0,7mm pro ETICS pro izolant tl 180mm</t>
  </si>
  <si>
    <t>-857323538</t>
  </si>
  <si>
    <t>111,9*1,05 'Přepočtené koeficientem množství</t>
  </si>
  <si>
    <t>146</t>
  </si>
  <si>
    <t>622252002</t>
  </si>
  <si>
    <t>Montáž profilů kontaktního zateplení ostatních stěnových, dilatačních apod. lepených do tmelu</t>
  </si>
  <si>
    <t>780993275</t>
  </si>
  <si>
    <t>"SUTERÉN"(0,94+0,71*2)*4+1,07+0,71*2+1,01+0,71*2+(1,05+0,71*2)*3</t>
  </si>
  <si>
    <t>"1.NP"(1,15+1,83*2)*23+(0,87+1,75*2)*6+1,6+3,17*2+0,9+2,02*2</t>
  </si>
  <si>
    <t>"2.NP"(1,15+1,83*2)*24+(0,87+1,75*2)*6</t>
  </si>
  <si>
    <t>147</t>
  </si>
  <si>
    <t>63127466</t>
  </si>
  <si>
    <t>profil rohový Al 23x23mm s výztužnou tkaninou š 100mm pro ETICS</t>
  </si>
  <si>
    <t>318575958</t>
  </si>
  <si>
    <t>10,75*9</t>
  </si>
  <si>
    <t>96,75*1,05 'Přepočtené koeficientem množství</t>
  </si>
  <si>
    <t>148</t>
  </si>
  <si>
    <t>28342205</t>
  </si>
  <si>
    <t>profil začišťovací PVC 6mm s výztužnou tkaninou pro ostění ETICS</t>
  </si>
  <si>
    <t>654036306</t>
  </si>
  <si>
    <t>"SUTERÉN"0,71*2*4+0,71*2+0,71*2+0,71*2*3</t>
  </si>
  <si>
    <t>"1.NP"1,83*2*23+1,75*2*6+3,17*2+2,02*2</t>
  </si>
  <si>
    <t>"2.NP"1,83*2*24+1,75*2*6</t>
  </si>
  <si>
    <t>237,18*1,05 'Přepočtené koeficientem množství</t>
  </si>
  <si>
    <t>149</t>
  </si>
  <si>
    <t>59051510</t>
  </si>
  <si>
    <t>profil začišťovací s okapnicí PVC s výztužnou tkaninou pro nadpraží ETICS</t>
  </si>
  <si>
    <t>76130301</t>
  </si>
  <si>
    <t>"SUTERÉN"0,94*4+1,01+1,05*3</t>
  </si>
  <si>
    <t>"1.NP"1,15*23+0,87*6+1,6+0,9*2</t>
  </si>
  <si>
    <t>"2.NP"1,15*24+0,87*6</t>
  </si>
  <si>
    <t>75,81*1,05 'Přepočtené koeficientem množství</t>
  </si>
  <si>
    <t>466</t>
  </si>
  <si>
    <t>622321111</t>
  </si>
  <si>
    <t>Omítka vápenocementová vnějších ploch nanášená ručně jednovrstvá, tloušťky do 15 mm hrubá zatřená stěn</t>
  </si>
  <si>
    <t>-1246310745</t>
  </si>
  <si>
    <t>(2,22+2,63)*9,25</t>
  </si>
  <si>
    <t>"ODEČET OTVORY"1,24*2,04*-1</t>
  </si>
  <si>
    <t>313</t>
  </si>
  <si>
    <t>622325102</t>
  </si>
  <si>
    <t>Oprava vápenocementové omítky vnějších ploch stupně členitosti 1 hladké stěn, v rozsahu opravované plochy přes 10 do 30%</t>
  </si>
  <si>
    <t>1964279055</t>
  </si>
  <si>
    <t>(13,64+3,71+3,2+4,35+9,17+5,04+12,64+14,72+31,24+8,95+1+8,25)*9,2</t>
  </si>
  <si>
    <t>"ODEČET OTVORŮ OKNA 1.NP"(1,15*2,08*21+0,87*2,08*6)*-1</t>
  </si>
  <si>
    <t>"ODEČET OTVORŮ OKNA 2.NP"(1,15*2,08*20+0,87*2,08*6+0,95*2,08)*-1</t>
  </si>
  <si>
    <t>"ODEČET OTVORŮ DVEŘE 1.NP"(1,6*2,51+0,9*0,82+1,0*2,02)*-1</t>
  </si>
  <si>
    <t>150</t>
  </si>
  <si>
    <t>622531021</t>
  </si>
  <si>
    <t>Omítka tenkovrstvá silikonová vnějších ploch probarvená, včetně penetrace podkladu zrnitá, tloušťky 2,0 mm stěn</t>
  </si>
  <si>
    <t>1747542400</t>
  </si>
  <si>
    <t>(10,76+7,68+9,17+5,2+13,0+15,04+7,47+17,205+7,535+9,11+1,16+8,57)*(5,1+4,0)</t>
  </si>
  <si>
    <t>"VÝTAH"42,333</t>
  </si>
  <si>
    <t>164</t>
  </si>
  <si>
    <t>622821.01</t>
  </si>
  <si>
    <t>Sanační omítka vyrovnání nerovností podkladu viz PD - DIAGNOSTIKA – TECHNOLOGIE A MAT. SLOŽENÍ</t>
  </si>
  <si>
    <t>836935022</t>
  </si>
  <si>
    <t>"SUTERÉN"(5,04+12,64+14,72+11,23)*2,6</t>
  </si>
  <si>
    <t>388</t>
  </si>
  <si>
    <t>622821.02</t>
  </si>
  <si>
    <t>Provedení penetračního nátěru a stěrkové izolace viz PD - DIAGNOSTIKA – TECHNOLOGIE A MAT. SLOŽENÍ</t>
  </si>
  <si>
    <t>-1404304067</t>
  </si>
  <si>
    <t>58</t>
  </si>
  <si>
    <t>622821.03</t>
  </si>
  <si>
    <t>Sanační omítka vnějších ploch stěn pro vlhké zdivo, prováděná včetně sanačního postřiku tl. do 5 mm, včetně vyrovnání podkladu, tl. jádrové omítky min 20 mm ručně zatřená viz PD - DIAGNOSTIKA – TECHNOLOGIE A MAT. SLOŽENÍ</t>
  </si>
  <si>
    <t>-290851834</t>
  </si>
  <si>
    <t>(10,76+7,68+9,17+5,2+13,0+15,04+7,47+17,205+7,535+9,11+1,16+8,57)*1,4</t>
  </si>
  <si>
    <t>151</t>
  </si>
  <si>
    <t>629991012</t>
  </si>
  <si>
    <t>Zakrytí vnějších ploch před znečištěním včetně pozdějšího odkrytí výplní otvorů a svislých ploch fólií přilepenou na začišťovací lištu</t>
  </si>
  <si>
    <t>-126971752</t>
  </si>
  <si>
    <t>"SUTERÉN"(0,94*0,71)*4+1,07*0,71+1,01*0,71+(1,05*0,71)*3</t>
  </si>
  <si>
    <t>"1.NP"(1,15*1,83)*23+(0,87*1,75)*6+1,6*3,17+0,9*2,02</t>
  </si>
  <si>
    <t>"2.NP"(1,15*1,83)*24+(0,87*1,75)*6</t>
  </si>
  <si>
    <t>59</t>
  </si>
  <si>
    <t>629995101</t>
  </si>
  <si>
    <t>Očištění vnějších ploch tlakovou vodou omytím</t>
  </si>
  <si>
    <t>-594836111</t>
  </si>
  <si>
    <t>(13,64+3,71+3,2+4,35+9,17+5,04+12,64+14,72+31,24+8,95+1+8,25)*10,3</t>
  </si>
  <si>
    <t>"SUTERÉN"(5,04+12,64+14,72+11,23)*2,3</t>
  </si>
  <si>
    <t>"ODEČET OTVORŮ OKNA SUTERÉN"(0,94*0,71*4+1,05*0,71*5)*-1</t>
  </si>
  <si>
    <t>"ODEČET OTVORŮ DVEŘE 1.NP"(1,6*3,71+0,9*2,02+1,0*2,02)*-1</t>
  </si>
  <si>
    <t>424</t>
  </si>
  <si>
    <t>631311114</t>
  </si>
  <si>
    <t>Mazanina z betonu prostého bez zvýšených nároků na prostředí tl. přes 50 do 80 mm tř. C 16/20</t>
  </si>
  <si>
    <t>1606333526</t>
  </si>
  <si>
    <t>"BETONOVÁ MAZANINA PODLAHY"188,48*0,065</t>
  </si>
  <si>
    <t>"BETONOVÁ MAZANINA VE SPÁDU-HYDROIZOLACE SUTERÉNU"44,55*0,6*0,1</t>
  </si>
  <si>
    <t>"PODKLADNÍ BETON"188,48*0,15</t>
  </si>
  <si>
    <t>425</t>
  </si>
  <si>
    <t>631319221</t>
  </si>
  <si>
    <t>Příplatek k cenám betonových mazanin za vyztužení polymerovými makrovlákny objemové vyztužení 2,5 kg/m3</t>
  </si>
  <si>
    <t>-1106840052</t>
  </si>
  <si>
    <t>14,924</t>
  </si>
  <si>
    <t>426</t>
  </si>
  <si>
    <t>631362021</t>
  </si>
  <si>
    <t>Výztuž mazanin ze svařovaných sítí z drátů typu KARI</t>
  </si>
  <si>
    <t>-114335043</t>
  </si>
  <si>
    <t>Sz 6-100/100</t>
  </si>
  <si>
    <t>"MAZANINA IZOLACE SUTERÉNU"44,55*4,335/1000*1,2</t>
  </si>
  <si>
    <t>"MAZANINA PODKLADNÍ BETON"188,48*4,335/1000*1,2</t>
  </si>
  <si>
    <t>423</t>
  </si>
  <si>
    <t>632481213</t>
  </si>
  <si>
    <t>Separační vrstva k oddělení podlahových vrstev z polyetylénové fólie</t>
  </si>
  <si>
    <t>-1008543455</t>
  </si>
  <si>
    <t>188,48</t>
  </si>
  <si>
    <t>188,48*1,1 'Přepočtené koeficientem množství</t>
  </si>
  <si>
    <t>406</t>
  </si>
  <si>
    <t>632481215</t>
  </si>
  <si>
    <t>Separační vrstva k oddělení podlahových vrstev z geotextilie</t>
  </si>
  <si>
    <t>414899728</t>
  </si>
  <si>
    <t>"2.NP-TRÁMY"15,96+33,67+52,34+58,58+44,24+52,03+48,12</t>
  </si>
  <si>
    <t>"2.NP-KLENBA"48,52</t>
  </si>
  <si>
    <t>"STŘECHA PŘÍSTŘEŠKU"2,08*3,55</t>
  </si>
  <si>
    <t>360,844*1,1 'Přepočtené koeficientem množství</t>
  </si>
  <si>
    <t>409</t>
  </si>
  <si>
    <t>635211131</t>
  </si>
  <si>
    <t>Násyp lehký pod podlahy s udusáním a urovnáním povrchu z perlitu</t>
  </si>
  <si>
    <t>1987987217</t>
  </si>
  <si>
    <t>VYROVNÁNÍ STÁVAJÍCÍHO ZÁSYPU KLENEB POD PODLAHU</t>
  </si>
  <si>
    <t>"2.NP-KLENBA"48,52*0,05</t>
  </si>
  <si>
    <t>ZÁSYP PODLAHOVÝCH VOŠTIN 2x30 MM</t>
  </si>
  <si>
    <t>"2.NP"353,46*0,06</t>
  </si>
  <si>
    <t>"1.NP-KLENBA"135,660</t>
  </si>
  <si>
    <t>9</t>
  </si>
  <si>
    <t>Ostatní konstrukce a práce, bourání</t>
  </si>
  <si>
    <t>13</t>
  </si>
  <si>
    <t>941321112</t>
  </si>
  <si>
    <t>Montáž lešení řadového modulového těžkého pracovního s podlahami s provozním zatížením tř. 4 do 300 kg/m2 šířky tř. SW09 přes 0,9 do 1,2 m, výšky přes 10 do 25 m</t>
  </si>
  <si>
    <t>430262219</t>
  </si>
  <si>
    <t>((13,64+2*1,2)+(3,71+2*1,2)+(3,2+1,2)+4,35+9,17+(5,04+1,2)+(12,64+2*1,2)+(14,72+2*1,2)+(31,24+2*1,2)+(8,95+1,2)+(1+1,2)+(8,25+2*1,2))*10,3</t>
  </si>
  <si>
    <t>14</t>
  </si>
  <si>
    <t>941321211</t>
  </si>
  <si>
    <t>Montáž lešení řadového modulového těžkého pracovního s podlahami s provozním zatížením tř. 4 do 300 kg/m2 Příplatek za první a každý další den použití lešení k ceně -1111 nebo -1112</t>
  </si>
  <si>
    <t>-416889465</t>
  </si>
  <si>
    <t>1391,633*60</t>
  </si>
  <si>
    <t>24</t>
  </si>
  <si>
    <t>941321812</t>
  </si>
  <si>
    <t>Demontáž lešení řadového modulového těžkého pracovního s podlahami s provozním zatížením tř. 4 do 300 kg/m2 šířky tř. SW09 přes 0,9 do 1,2 m, výšky přes 10 do 25 m</t>
  </si>
  <si>
    <t>-368985294</t>
  </si>
  <si>
    <t>25</t>
  </si>
  <si>
    <t>944611111</t>
  </si>
  <si>
    <t>Montáž ochranné plachty zavěšené na konstrukci lešení z textilie z umělých vláken</t>
  </si>
  <si>
    <t>1008735437</t>
  </si>
  <si>
    <t>26</t>
  </si>
  <si>
    <t>944611211</t>
  </si>
  <si>
    <t>Montáž ochranné plachty Příplatek za první a každý další den použití plachty k ceně -1111</t>
  </si>
  <si>
    <t>1626999328</t>
  </si>
  <si>
    <t>27</t>
  </si>
  <si>
    <t>944611811</t>
  </si>
  <si>
    <t>Demontáž ochranné plachty zavěšené na konstrukci lešení z textilie z umělých vláken</t>
  </si>
  <si>
    <t>1578867207</t>
  </si>
  <si>
    <t>19</t>
  </si>
  <si>
    <t>944711112</t>
  </si>
  <si>
    <t>Montáž záchytné stříšky zřizované současně s lehkým nebo těžkým lešením, šířky přes 1,5 do 2,0 m</t>
  </si>
  <si>
    <t>1997810866</t>
  </si>
  <si>
    <t>1,5+1,5</t>
  </si>
  <si>
    <t>20</t>
  </si>
  <si>
    <t>944711212</t>
  </si>
  <si>
    <t>Montáž záchytné stříšky Příplatek za první a každý další den použití záchytné stříšky k ceně -1112</t>
  </si>
  <si>
    <t>1105889919</t>
  </si>
  <si>
    <t>3*60</t>
  </si>
  <si>
    <t>23</t>
  </si>
  <si>
    <t>944711812</t>
  </si>
  <si>
    <t>Demontáž záchytné stříšky zřizované současně s lehkým nebo těžkým lešením, šířky přes 1,5 do 2,0 m</t>
  </si>
  <si>
    <t>890808499</t>
  </si>
  <si>
    <t>79</t>
  </si>
  <si>
    <t>949101112</t>
  </si>
  <si>
    <t>Lešení pomocné pracovní pro objekty pozemních staveb pro zatížení do 150 kg/m2, o výšce lešeňové podlahy přes 1,9 do 3,5 m</t>
  </si>
  <si>
    <t>1793711754</t>
  </si>
  <si>
    <t>"1.NP-z legendy místností"13,46+36,28+6,49+1,79+2,49+2,18+11,22+1,73+1,57+1,57+11,48+29,95+15,45+25,57+27,68+13,98+28,52+47,48+29,16+16,09</t>
  </si>
  <si>
    <t>"2.NP-z legendy místností"15,96+48,52+33,67+52,34+58,58+44,24+52,03+48,12</t>
  </si>
  <si>
    <t>298</t>
  </si>
  <si>
    <t>949111122</t>
  </si>
  <si>
    <t>Montáž lešení lehkého kozového trubkového ve schodišti o výšce lešeňové podlahy přes 1,5 do 3,5 m</t>
  </si>
  <si>
    <t>sada</t>
  </si>
  <si>
    <t>-1997058700</t>
  </si>
  <si>
    <t>299</t>
  </si>
  <si>
    <t>949111222</t>
  </si>
  <si>
    <t>Montáž lešení lehkého kozového trubkového Příplatek za první a každý další den použití lešení k ceně -1122</t>
  </si>
  <si>
    <t>1036055603</t>
  </si>
  <si>
    <t>300</t>
  </si>
  <si>
    <t>949111822</t>
  </si>
  <si>
    <t>Demontáž lešení lehkého kozového trubkového ve schodišti o výšce lešeňové podlahy přes 1,5 do 3,5 m</t>
  </si>
  <si>
    <t>-2070466235</t>
  </si>
  <si>
    <t>468</t>
  </si>
  <si>
    <t>949321112</t>
  </si>
  <si>
    <t>Montáž lešení dílcového do šachet (výtahových, potrubních) o půdorysné ploše do 6 m2, výšky přes 10 do 20 m</t>
  </si>
  <si>
    <t>-1001835109</t>
  </si>
  <si>
    <t>469</t>
  </si>
  <si>
    <t>949321211</t>
  </si>
  <si>
    <t>Montáž lešení dílcového do šachet (výtahových, potrubních) Příplatek za první a každý další den použití lešení k ceně -1111, -1112 nebo -1113</t>
  </si>
  <si>
    <t>-825644992</t>
  </si>
  <si>
    <t>10,25*10</t>
  </si>
  <si>
    <t>470</t>
  </si>
  <si>
    <t>949321812</t>
  </si>
  <si>
    <t>Demontáž lešení dílcového do šachet (výtahových, potrubních) o půdorysné ploše do 6 m2, výšky přes 10 do 20 m</t>
  </si>
  <si>
    <t>-1745458901</t>
  </si>
  <si>
    <t>122</t>
  </si>
  <si>
    <t>952901111</t>
  </si>
  <si>
    <t>Vyčištění budov nebo objektů před předáním do užívání budov bytové nebo občanské výstavby, světlé výšky podlaží do 4 m</t>
  </si>
  <si>
    <t>-937938492</t>
  </si>
  <si>
    <t>"SUTERÉN - z legendy místností"114,44</t>
  </si>
  <si>
    <t>"1.NP - z legendy místností"325,15</t>
  </si>
  <si>
    <t>"2.NP - z legendy místností"341,81</t>
  </si>
  <si>
    <t>448</t>
  </si>
  <si>
    <t>953312123</t>
  </si>
  <si>
    <t>Vložky svislé do dilatačních spár z polystyrenových desek extrudovaných včetně dodání a osazení, v jakémkoliv zdivu přes 20 do 30 mm</t>
  </si>
  <si>
    <t>-2091802131</t>
  </si>
  <si>
    <t>(2,22+2,63)*10,95</t>
  </si>
  <si>
    <t>1,24*2,04*2*-1</t>
  </si>
  <si>
    <t>472</t>
  </si>
  <si>
    <t>961055111</t>
  </si>
  <si>
    <t>Bourání základů z betonu železového</t>
  </si>
  <si>
    <t>-268317344</t>
  </si>
  <si>
    <t>"SEPTIK"2,6*2,1*0,2</t>
  </si>
  <si>
    <t>471</t>
  </si>
  <si>
    <t>962052210</t>
  </si>
  <si>
    <t>Bourání zdiva železobetonového nadzákladového, objemu do 1 m3</t>
  </si>
  <si>
    <t>-525595063</t>
  </si>
  <si>
    <t>"SEPTIK"(2,6+2,1)*2*0,3*1,6</t>
  </si>
  <si>
    <t>32</t>
  </si>
  <si>
    <t>962084.01</t>
  </si>
  <si>
    <t>Bourání dělících konstrukcí místností v půdním prostoru tl. 200 mm. Dřevěnná nosná konstrukce, jednoduché opláštění sádrokartonovými deskami</t>
  </si>
  <si>
    <t>1649026551</t>
  </si>
  <si>
    <t>Poznámka k položce:_x000D_
tloušťka uvedena orientačně</t>
  </si>
  <si>
    <t>(7,975+2,91+4,25+8,425+1,9+15,4+8,38+6,51*3)*2,75</t>
  </si>
  <si>
    <t>33</t>
  </si>
  <si>
    <t>963015151</t>
  </si>
  <si>
    <t>Demontáž prefabrikovaných krycích desek kanálů, šachet nebo žump hmotnosti do 1,0 t</t>
  </si>
  <si>
    <t>-1942149338</t>
  </si>
  <si>
    <t>"SEPTIK"2</t>
  </si>
  <si>
    <t>34</t>
  </si>
  <si>
    <t>963051113</t>
  </si>
  <si>
    <t>Bourání železobetonových stropů deskových, tl. přes 80 mm</t>
  </si>
  <si>
    <t>1131602581</t>
  </si>
  <si>
    <t>"SEPTIK"2,6*2,1*0,3</t>
  </si>
  <si>
    <t>287</t>
  </si>
  <si>
    <t>963053935</t>
  </si>
  <si>
    <t>Bourání železobetonových monolitických schodišťových ramen zazděných oboustranně</t>
  </si>
  <si>
    <t>-2115919607</t>
  </si>
  <si>
    <t>1,8*3,575</t>
  </si>
  <si>
    <t>35</t>
  </si>
  <si>
    <t>964061341</t>
  </si>
  <si>
    <t>Uvolnění zhlaví trámu při jeho výměně pro jakoukoliv délku uložení, ze zdiva cihelného, o průřezu zhlaví přes 0,05 m2</t>
  </si>
  <si>
    <t>-15190085</t>
  </si>
  <si>
    <t>36</t>
  </si>
  <si>
    <t>965031131</t>
  </si>
  <si>
    <t>Bourání podlah z cihel bez podkladního lože, s jakoukoliv výplní spár kladených naplocho, plochy přes 1 m2</t>
  </si>
  <si>
    <t>-585962948</t>
  </si>
  <si>
    <t>"SUTERÉN - z legendy místností"24,25+1,61+23,32+16,14+27,78+14,22</t>
  </si>
  <si>
    <t>473</t>
  </si>
  <si>
    <t>965042.01</t>
  </si>
  <si>
    <t>Bourání betonových ploch ve dvoře</t>
  </si>
  <si>
    <t>1913343422</t>
  </si>
  <si>
    <t>BOURÁNÍ BETONOVÝCH DESEK ZPEVNĚNÝCH PLOCH TLOUŠŤKA ODHAD</t>
  </si>
  <si>
    <t>(3,4*1+9,5*9,5+4,5*4,3+5,1*4,4+3,5*0,95+2*1+1,4*1+17,8*3,2+2,6*2,1*4,8*1,55)*0,2</t>
  </si>
  <si>
    <t>37</t>
  </si>
  <si>
    <t>965042141</t>
  </si>
  <si>
    <t>Bourání mazanin betonových nebo z litého asfaltu tl. do 100 mm, plochy přes 4 m2</t>
  </si>
  <si>
    <t>2069259088</t>
  </si>
  <si>
    <t>"SUTERÉN - z legendy místností"(24,25+1,61+23,32+16,14+27,78+14,22)*0,06</t>
  </si>
  <si>
    <t>38</t>
  </si>
  <si>
    <t>965045113</t>
  </si>
  <si>
    <t>Bourání potěrů tl. do 50 mm cementových nebo pískocementových, plochy přes 4 m2</t>
  </si>
  <si>
    <t>1191361625</t>
  </si>
  <si>
    <t>290</t>
  </si>
  <si>
    <t>965049111</t>
  </si>
  <si>
    <t>Bourání mazanin Příplatek k cenám za bourání mazanin betonových se svařovanou sítí, tl. do 100 mm</t>
  </si>
  <si>
    <t>-1995980754</t>
  </si>
  <si>
    <t>41</t>
  </si>
  <si>
    <t>965082923</t>
  </si>
  <si>
    <t>Odstranění násypu pod podlahami nebo ochranného násypu na střechách tl. do 100 mm, plochy přes 2 m2</t>
  </si>
  <si>
    <t>-995062748</t>
  </si>
  <si>
    <t>"SUTERÉN - z legendy místností"(24,25+1,61+23,32+16,14+27,78+14,22)*0,09</t>
  </si>
  <si>
    <t>303</t>
  </si>
  <si>
    <t>965082933</t>
  </si>
  <si>
    <t>Odstranění násypu pod podlahami nebo ochranného násypu na střechách tl. do 200 mm, plochy přes 2 m2</t>
  </si>
  <si>
    <t>-1803811080</t>
  </si>
  <si>
    <t>"1.NP-z legendy místností"(13,46+36,28+6,49+1,79+2,49+2,18+11,22+1,73+1,57+1,57+11,48+29,95+15,45)*0,17</t>
  </si>
  <si>
    <t>"2.NP-z legendy místností"(15,96+33,67+52,34+58,58+44,24+52,03+48,12)*0,14</t>
  </si>
  <si>
    <t>302</t>
  </si>
  <si>
    <t>965082941</t>
  </si>
  <si>
    <t>Odstranění násypu pod podlahami nebo ochranného násypu na střechách tl. přes 200 mm jakékoliv plochy</t>
  </si>
  <si>
    <t>591468221</t>
  </si>
  <si>
    <t>"1.NP-z legendy místností"(25,57+27,68+13,98+28,52+47,48+29,16+16,09)*0,25</t>
  </si>
  <si>
    <t>"2.NP-z legendy místností"(48,52+13,46)*0,27</t>
  </si>
  <si>
    <t>42</t>
  </si>
  <si>
    <t>966054121</t>
  </si>
  <si>
    <t>Vybourání částí říms ze železobetonu vyložených do 500 mm</t>
  </si>
  <si>
    <t>-1455543228</t>
  </si>
  <si>
    <t>"stěnová římsa"14,72+7,15+0,2+16,885+0,2+7,215+8,95+1,0+8,25</t>
  </si>
  <si>
    <t>"podstřešní římsa"14,72+7,15+0,2+16,885+0,2+7,215+8,95+1,0+8,25</t>
  </si>
  <si>
    <t>44</t>
  </si>
  <si>
    <t>968062246</t>
  </si>
  <si>
    <t>Vybourání dřevěných rámů oken s křídly, dveřních zárubní, vrat, stěn, ostění nebo obkladů rámů oken s křídly jednoduchých, plochy do 4 m2</t>
  </si>
  <si>
    <t>-1145819761</t>
  </si>
  <si>
    <t>"DVEŘE"1,5*3,17*1+1,5*1,97*1</t>
  </si>
  <si>
    <t>"OKNA"1,5*2,07*1+1,5*1,5*1+1,15*2,08*42</t>
  </si>
  <si>
    <t>45</t>
  </si>
  <si>
    <t>968062455</t>
  </si>
  <si>
    <t>Vybourání dřevěných rámů oken s křídly, dveřních zárubní, vrat, stěn, ostění nebo obkladů dveřních zárubní, plochy do 2 m2</t>
  </si>
  <si>
    <t>1395024941</t>
  </si>
  <si>
    <t>"DVEŘE"0,9*1,97*18+0,8*1,97*19+0,6*1,97*8</t>
  </si>
  <si>
    <t>"OKNA"0,5*1,1*1+0,95*2,08*1+0,94*0,71*4+0,9*1,5*1+0,87*2,08*12+0,6*0,6*3+0,6*1,2*31,07*0,71*5</t>
  </si>
  <si>
    <t>83</t>
  </si>
  <si>
    <t>971033651</t>
  </si>
  <si>
    <t>Vybourání otvorů ve zdivu základovém nebo nadzákladovém z cihel, tvárnic, příčkovek z cihel pálených na maltu vápennou nebo vápenocementovou plochy do 4 m2, tl. do 600 mm</t>
  </si>
  <si>
    <t>-600339092</t>
  </si>
  <si>
    <t>"1.NP"1,29*2,15*0,5+1,06*2,15*0,5+1,2*2,15*0,65+1,28*2,15*0,5+1,15*1,83*0,5+1,15*1,83*0,9</t>
  </si>
  <si>
    <t>"2.NP"2,81*2,15*0,5+1,2*2,15*0,65+1,53*1,83*0,45+1,28*2,15*0,5+(1,14*2,08*0,45)*2</t>
  </si>
  <si>
    <t>309</t>
  </si>
  <si>
    <t>972033361</t>
  </si>
  <si>
    <t>Vybourání otvorů v klenbách z cihel bez odstranění podlahy a násypu, plochy do 0,25 m2, tl. do 300 mm</t>
  </si>
  <si>
    <t>2070525669</t>
  </si>
  <si>
    <t>"INSTALAČNÍ ŠACHTA"3</t>
  </si>
  <si>
    <t>82</t>
  </si>
  <si>
    <t>973031151</t>
  </si>
  <si>
    <t>Vysekání výklenků nebo kapes ve zdivu z cihel na maltu vápennou nebo vápenocementovou výklenků, pohledové plochy přes 0,25 m2</t>
  </si>
  <si>
    <t>2098061252</t>
  </si>
  <si>
    <t>"RE.2"(1,0*1,75*0,3)*2</t>
  </si>
  <si>
    <t>"RE.1"(1,5*1,4*0,3)</t>
  </si>
  <si>
    <t>"HYDRANT"(0,5*0,75*0,3)*3</t>
  </si>
  <si>
    <t>81</t>
  </si>
  <si>
    <t>973031345</t>
  </si>
  <si>
    <t>Vysekání výklenků nebo kapes ve zdivu z cihel na maltu vápennou nebo vápenocementovou kapes, plochy do 0,25 m2, hl. do 300 mm</t>
  </si>
  <si>
    <t>-1839618975</t>
  </si>
  <si>
    <t>"ROZVÁDĚČ BYTOVÝ"12</t>
  </si>
  <si>
    <t>80</t>
  </si>
  <si>
    <t>974031666</t>
  </si>
  <si>
    <t>Vysekání rýh ve zdivu cihelném na maltu vápennou nebo vápenocementovou pro vtahování nosníků do zdí, před vybouráním otvoru do hl. 150 mm, při v. nosníku do 250 mm</t>
  </si>
  <si>
    <t>-1854245035</t>
  </si>
  <si>
    <t>"PŘEKLAD A"1,5*2*2</t>
  </si>
  <si>
    <t>"PŘEKLAD A"1,8*4*2</t>
  </si>
  <si>
    <t>"PŘEKLAD A1"1,0*2*3</t>
  </si>
  <si>
    <t>"PŘEKLAD A2"1,1*2*2</t>
  </si>
  <si>
    <t>"PŘEKLAD A4"2,0*2</t>
  </si>
  <si>
    <t>"PŘEKLAD A5"1,7*3</t>
  </si>
  <si>
    <t>"PŘEKLAD A7"2,0*3*4</t>
  </si>
  <si>
    <t>"PŘEKLAD A8"2,9*4</t>
  </si>
  <si>
    <t>"PŘEKLAD A9"3,6*3</t>
  </si>
  <si>
    <t>301</t>
  </si>
  <si>
    <t>978011191</t>
  </si>
  <si>
    <t>Otlučení vápenných nebo vápenocementových omítek vnitřních ploch stropů, v rozsahu přes 50 do 100 %</t>
  </si>
  <si>
    <t>-1744596627</t>
  </si>
  <si>
    <t>288</t>
  </si>
  <si>
    <t>978012191</t>
  </si>
  <si>
    <t>Otlučení vápenných nebo vápenocementových omítek vnitřních ploch stropů rákosovaných, v rozsahu přes 50 do 100 %</t>
  </si>
  <si>
    <t>940963398</t>
  </si>
  <si>
    <t>289</t>
  </si>
  <si>
    <t>978013191</t>
  </si>
  <si>
    <t>Otlučení vápenných nebo vápenocementových omítek vnitřních ploch stěn s vyškrabáním spar, s očištěním zdiva, v rozsahu přes 50 do 100 %</t>
  </si>
  <si>
    <t>-147985290</t>
  </si>
  <si>
    <t>"OSTĚNÍ"(0,59*2,08*2)*22+(0,28*2,08*2)*6</t>
  </si>
  <si>
    <t>"ODEČET OTVORŮ OKNA"(1,15*2,08*21+0,87*2,08*6)*-1</t>
  </si>
  <si>
    <t>"OSTĚNÍ"(0,59*2,08*2)*20+(0,28*2,08*2)*6</t>
  </si>
  <si>
    <t>"ODEČET OTVORŮ OKNA"(1,15*2,08*20+0,87*2,08*6+0,95*2,08)*-1</t>
  </si>
  <si>
    <t>60</t>
  </si>
  <si>
    <t>978015351</t>
  </si>
  <si>
    <t>Otlučení vápenných nebo vápenocementových omítek vnějších ploch s vyškrabáním spar a s očištěním zdiva stupně členitosti 1 a 2, v rozsahu přes 30 do 40 %</t>
  </si>
  <si>
    <t>1438334152</t>
  </si>
  <si>
    <t>385</t>
  </si>
  <si>
    <t>978023411</t>
  </si>
  <si>
    <t>Vyškrabání cementové malty ze spár zdiva cihelného mimo komínového</t>
  </si>
  <si>
    <t>-299579769</t>
  </si>
  <si>
    <t>28</t>
  </si>
  <si>
    <t>981511112</t>
  </si>
  <si>
    <t>Demolice konstrukcí objektů postupným rozebíráním zdiva na maltu cementovou z cihel nebo tvárnic</t>
  </si>
  <si>
    <t>-1316961839</t>
  </si>
  <si>
    <t>"SUTERÉN"(1,07*0,45+0,95*0,45)*3,0+(3,2*0,45+3,17*0,5+3,2*0,45+2,27*0,3+1,24*0,15)*1,85</t>
  </si>
  <si>
    <t>"1.NP"(3,2*0,45+3,17*0,5+3,2*0,45)*4,0+(2,1*0,15+5,88*0,2+5,88*0,15+3,0*0,2+1,6*0,15+4,26*0,18+4,26*0,2+1,63*0,2+1,63*0,2+1,8*0,15)*4,0</t>
  </si>
  <si>
    <t>(4,1*0,1+1,57*0,1+1,57*0,1+1,57*0,1)*2,1</t>
  </si>
  <si>
    <t>"2.NP"(1,06*0,15+1,15*0,15+6,03*0,15+3,2*0,5+3,17*0,5+3,2*0,5+2,17*0,1+1,44*0,15)*4,0</t>
  </si>
  <si>
    <t>"3.NP"(3,2*0,45+3,17*0,45+3,2*0,45)*2,0</t>
  </si>
  <si>
    <t>"VENKOVNÍ SCHODIŠTĚ"(3,575*0,3*2)*1,15+(3,575*0,3*2)*0,9/2</t>
  </si>
  <si>
    <t>210</t>
  </si>
  <si>
    <t>985131311</t>
  </si>
  <si>
    <t>Očištění ploch stěn, rubu kleneb a podlah ruční dočištění ocelovými kartáči - stávající zdivo pod zemí</t>
  </si>
  <si>
    <t>1159544103</t>
  </si>
  <si>
    <t>513</t>
  </si>
  <si>
    <t>V.011</t>
  </si>
  <si>
    <t>Demontáž výtahové plošiny</t>
  </si>
  <si>
    <t>kpl</t>
  </si>
  <si>
    <t>816264671</t>
  </si>
  <si>
    <t>997</t>
  </si>
  <si>
    <t>Přesun sutě</t>
  </si>
  <si>
    <t>29</t>
  </si>
  <si>
    <t>997006512</t>
  </si>
  <si>
    <t>Vodorovná doprava suti na skládku s naložením na dopravní prostředek a složením přes 100 m do 1 km</t>
  </si>
  <si>
    <t>604757520</t>
  </si>
  <si>
    <t>30</t>
  </si>
  <si>
    <t>997006519</t>
  </si>
  <si>
    <t>Vodorovná doprava suti na skládku s naložením na dopravní prostředek a složením Příplatek k ceně za každý další i započatý 1 km</t>
  </si>
  <si>
    <t>-1449945189</t>
  </si>
  <si>
    <t>926,138*10</t>
  </si>
  <si>
    <t>46</t>
  </si>
  <si>
    <t>997013213</t>
  </si>
  <si>
    <t>Vnitrostaveništní doprava suti a vybouraných hmot vodorovně do 50 m svisle ručně pro budovy a haly výšky přes 9 do 12 m</t>
  </si>
  <si>
    <t>-2082494531</t>
  </si>
  <si>
    <t>48</t>
  </si>
  <si>
    <t>997013501</t>
  </si>
  <si>
    <t>Odvoz suti a vybouraných hmot na skládku nebo meziskládku se složením, na vzdálenost do 1 km</t>
  </si>
  <si>
    <t>419386889</t>
  </si>
  <si>
    <t>49</t>
  </si>
  <si>
    <t>997013509</t>
  </si>
  <si>
    <t>Odvoz suti a vybouraných hmot na skládku nebo meziskládku se složením, na vzdálenost Příplatek k ceně za každý další i započatý 1 km přes 1 km</t>
  </si>
  <si>
    <t>-774357475</t>
  </si>
  <si>
    <t>926,138*12 'Přepočtené koeficientem množství</t>
  </si>
  <si>
    <t>50</t>
  </si>
  <si>
    <t>997013631</t>
  </si>
  <si>
    <t>Poplatek za uložení stavebního odpadu na skládce (skládkovné) směsného stavebního a demoličního zatříděného do Katalogu odpadů pod kódem 17 09 04</t>
  </si>
  <si>
    <t>28489208</t>
  </si>
  <si>
    <t>926,138</t>
  </si>
  <si>
    <t>998</t>
  </si>
  <si>
    <t>Přesun hmot</t>
  </si>
  <si>
    <t>488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</si>
  <si>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</si>
  <si>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</si>
  <si>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-755636321</t>
  </si>
  <si>
    <t>PSV</t>
  </si>
  <si>
    <t>Práce a dodávky PSV</t>
  </si>
  <si>
    <t>711</t>
  </si>
  <si>
    <t>Izolace proti vodě, vlhkosti a plynům</t>
  </si>
  <si>
    <t>153</t>
  </si>
  <si>
    <t>711111001</t>
  </si>
  <si>
    <t>Provedení izolace proti zemní vlhkosti natěradly a tmely za studena na ploše vodorovné V nátěrem penetračním</t>
  </si>
  <si>
    <t>16</t>
  </si>
  <si>
    <t>-371230120</t>
  </si>
  <si>
    <t>280,84</t>
  </si>
  <si>
    <t>154</t>
  </si>
  <si>
    <t>11163150</t>
  </si>
  <si>
    <t>lak penetrační asfaltový</t>
  </si>
  <si>
    <t>1745160749</t>
  </si>
  <si>
    <t>280,84*0,0003 'Přepočtené koeficientem množství</t>
  </si>
  <si>
    <t>462</t>
  </si>
  <si>
    <t>711112001</t>
  </si>
  <si>
    <t>Provedení izolace proti zemní vlhkosti natěradly a tmely za studena na ploše svislé S nátěrem penetračním</t>
  </si>
  <si>
    <t>-458158690</t>
  </si>
  <si>
    <t>(2,22*2,63)*2*1,55</t>
  </si>
  <si>
    <t>463</t>
  </si>
  <si>
    <t>11163153</t>
  </si>
  <si>
    <t>emulze asfaltová penetrační</t>
  </si>
  <si>
    <t>litr</t>
  </si>
  <si>
    <t>1203535161</t>
  </si>
  <si>
    <t>18,1*0,00035 'Přepočtené koeficientem množství</t>
  </si>
  <si>
    <t>157</t>
  </si>
  <si>
    <t>711141559</t>
  </si>
  <si>
    <t>Provedení izolace proti zemní vlhkosti pásy přitavením NAIP na ploše vodorovné V</t>
  </si>
  <si>
    <t>1963091529</t>
  </si>
  <si>
    <t>"ZMĚŘENO Z DIGITÁLNÍ PD" 280,84*2</t>
  </si>
  <si>
    <t>158</t>
  </si>
  <si>
    <t>62832134</t>
  </si>
  <si>
    <t>pás asfaltový natavitelný oxidovaný tl 4,0mm typu V60 S40 s vložkou ze skleněné rohože, s jemnozrnným minerálním posypem</t>
  </si>
  <si>
    <t>-1610785958</t>
  </si>
  <si>
    <t>280,84*1,15 'Přepočtené koeficientem množství</t>
  </si>
  <si>
    <t>417</t>
  </si>
  <si>
    <t>62836109</t>
  </si>
  <si>
    <t>pás asfaltový natavitelný oxidovaný tl 3,5mm s vložkou z hliníkové fólie / hliníkové fólie s textilií, se spalitelnou PE folií nebo jemnozrnným minerálním posypem</t>
  </si>
  <si>
    <t>72172119</t>
  </si>
  <si>
    <t>464</t>
  </si>
  <si>
    <t>711142559</t>
  </si>
  <si>
    <t>Provedení izolace proti zemní vlhkosti pásy přitavením NAIP na ploše svislé S</t>
  </si>
  <si>
    <t>-393206454</t>
  </si>
  <si>
    <t>465</t>
  </si>
  <si>
    <t>62832001</t>
  </si>
  <si>
    <t>pás asfaltový natavitelný oxidovaný tl 3,5mm typu V60 S35 s vložkou ze skleněné rohože, s jemnozrnným minerálním posypem</t>
  </si>
  <si>
    <t>-1413975765</t>
  </si>
  <si>
    <t>18,1*1,2 'Přepočtené koeficientem množství</t>
  </si>
  <si>
    <t>159</t>
  </si>
  <si>
    <t>711161273</t>
  </si>
  <si>
    <t>Provedení izolace proti zemní vlhkosti nopovou fólií na ploše svislé S z nopové fólie</t>
  </si>
  <si>
    <t>-1440529011</t>
  </si>
  <si>
    <t>"SUTERÉN"(5,04+12,64+14,72+11,23)*(2,6+0,6)</t>
  </si>
  <si>
    <t>"OBVOD"(10,76+7,68+9,17+5,2+13,0+15,04+7,47+17,205+7,535+9,11+1,16+8,57)*0,5</t>
  </si>
  <si>
    <t>"VÝTAH"(2,22+2,63)*1,65</t>
  </si>
  <si>
    <t>160</t>
  </si>
  <si>
    <t>28323005</t>
  </si>
  <si>
    <t>fólie profilovaná (nopová) drenážní HDPE s výškou nopů 8mm</t>
  </si>
  <si>
    <t>1467340755</t>
  </si>
  <si>
    <t>203,569*1,2 'Přepočtené koeficientem množství</t>
  </si>
  <si>
    <t>508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</si>
  <si>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</si>
  <si>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</si>
  <si>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</si>
  <si>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364012567</t>
  </si>
  <si>
    <t>712</t>
  </si>
  <si>
    <t>Povlakové krytiny</t>
  </si>
  <si>
    <t>436</t>
  </si>
  <si>
    <t>712361705</t>
  </si>
  <si>
    <t>Provedení povlakové krytiny střech plochých do 10° fólií lepená se svařovanými spoji</t>
  </si>
  <si>
    <t>2049407799</t>
  </si>
  <si>
    <t>"PŘÍSTŘEŠEK VÝTAH"2,08*3,55</t>
  </si>
  <si>
    <t>"STŘECHA VÝTAH"2,24*2,67</t>
  </si>
  <si>
    <t>437</t>
  </si>
  <si>
    <t>28322000</t>
  </si>
  <si>
    <t>fólie hydroizolační střešní mPVC mechanicky kotvená tl 2,0mm šedá</t>
  </si>
  <si>
    <t>-1779902342</t>
  </si>
  <si>
    <t>13,365*1,02 'Přepočtené koeficientem množství</t>
  </si>
  <si>
    <t>435</t>
  </si>
  <si>
    <t>712363001</t>
  </si>
  <si>
    <t>Provedení povlakové krytiny střech plochých do 10° fólií termoplastickou mPVC (měkčené PVC) rozvinutí a natažení fólie v ploše</t>
  </si>
  <si>
    <t>-856650503</t>
  </si>
  <si>
    <t>441</t>
  </si>
  <si>
    <t>712363004</t>
  </si>
  <si>
    <t>Provedení povlakové krytiny střech plochých do 10° fólií termoplastickou mPVC (měkčené PVC) aplikace fólie na oplechování (na tzv. fóliový plech) nalepením lepidlem v plné ploše</t>
  </si>
  <si>
    <t>-679044655</t>
  </si>
  <si>
    <t>(3,55+2,08)*0,3</t>
  </si>
  <si>
    <t>438</t>
  </si>
  <si>
    <t>712391171</t>
  </si>
  <si>
    <t>Provedení povlakové krytiny střech plochých do 10° -ostatní práce provedení vrstvy textilní podkladní</t>
  </si>
  <si>
    <t>-1225979116</t>
  </si>
  <si>
    <t>13,632</t>
  </si>
  <si>
    <t>439</t>
  </si>
  <si>
    <t>69311033</t>
  </si>
  <si>
    <t>geotextilie tkaná separační, filtrační, výztužná PP pevnost v tahu 20kN/m</t>
  </si>
  <si>
    <t>799301161</t>
  </si>
  <si>
    <t>13,632*1,15 'Přepočtené koeficientem množství</t>
  </si>
  <si>
    <t>440</t>
  </si>
  <si>
    <t>712399097</t>
  </si>
  <si>
    <t>Provedení povlakové krytiny střech plochých do 10° -ostatní práce Příplatek k cenám za plochu do 10 m2 NAIP, foliemi nebo termoplasty</t>
  </si>
  <si>
    <t>1049593923</t>
  </si>
  <si>
    <t>13,365</t>
  </si>
  <si>
    <t>506</t>
  </si>
  <si>
    <t>998712202</t>
  </si>
  <si>
    <t>Přesun hmot pro povlakové krytiny stanovený procentní sazbou (%) z ceny vodorovná dopravní vzdálenost do 50 m v objektech výšky přes 6 do 12 m</t>
  </si>
  <si>
    <t>1049731680</t>
  </si>
  <si>
    <t>713</t>
  </si>
  <si>
    <t>Izolace tepelné</t>
  </si>
  <si>
    <t>207</t>
  </si>
  <si>
    <t>713121121</t>
  </si>
  <si>
    <t>Montáž tepelné izolace podlah rohožemi, pásy, deskami, dílci, bloky (izolační materiál ve specifikaci) kladenými volně dvouvrstvá</t>
  </si>
  <si>
    <t>826939425</t>
  </si>
  <si>
    <t>IZOLACE PODLAHY PŮDY</t>
  </si>
  <si>
    <t>310,44+60,23</t>
  </si>
  <si>
    <t>(5,44+2,93+6,08)*1,44</t>
  </si>
  <si>
    <t>IZOLACE PODLAHY NAD SUTERÉNEM</t>
  </si>
  <si>
    <t>135,660</t>
  </si>
  <si>
    <t>IZOLACE PODLAHY NA TERÉNU</t>
  </si>
  <si>
    <t>208</t>
  </si>
  <si>
    <t>63152104</t>
  </si>
  <si>
    <t>pás tepelně izolační univerzální λ=0,033-0,035 tl 160mm - ve dvou vrstvách, izolace podlahy podkroví</t>
  </si>
  <si>
    <t>108682199</t>
  </si>
  <si>
    <t>391,478*2,04 'Přepočtené koeficientem množství</t>
  </si>
  <si>
    <t>405</t>
  </si>
  <si>
    <t>63150852</t>
  </si>
  <si>
    <t>pás tepelně izolační pro všechny druhy nezatížených izolací λ=0,038-0,039 tl 160mm SDK podhled schodiště</t>
  </si>
  <si>
    <t>1931932674</t>
  </si>
  <si>
    <t>2*21,216</t>
  </si>
  <si>
    <t>416</t>
  </si>
  <si>
    <t>28375910</t>
  </si>
  <si>
    <t>deska EPS 150 do plochých střech a podlah λ=0,035 tl 60mm</t>
  </si>
  <si>
    <t>-810454947</t>
  </si>
  <si>
    <t>135,660*2</t>
  </si>
  <si>
    <t>459,8*1,05 'Přepočtené koeficientem množství</t>
  </si>
  <si>
    <t>422</t>
  </si>
  <si>
    <t>28375909</t>
  </si>
  <si>
    <t>deska EPS 150 do plochých střech a podlah λ=0,035 tl 50mm</t>
  </si>
  <si>
    <t>2122551745</t>
  </si>
  <si>
    <t>188,48*1,02 'Přepočtené koeficientem množství</t>
  </si>
  <si>
    <t>414</t>
  </si>
  <si>
    <t>713121131</t>
  </si>
  <si>
    <t>Montáž tepelné izolace podlah parotěsnými reflexními pásy, tloušťka izolace do 5 mm</t>
  </si>
  <si>
    <t>-1486208446</t>
  </si>
  <si>
    <t>"1.NP"13,46+36,28+6,49+1,79+2,49+2,18+11,22+1,73+1,57+1,57+11,48+29,95+15,45</t>
  </si>
  <si>
    <t>415</t>
  </si>
  <si>
    <t>28355306</t>
  </si>
  <si>
    <t>pás podlahový parotěsný tepelně izolační s reflexní Al vrstvou tl 5mm</t>
  </si>
  <si>
    <t>-880885762</t>
  </si>
  <si>
    <t>135,66*1,05 'Přepočtené koeficientem množství</t>
  </si>
  <si>
    <t>512</t>
  </si>
  <si>
    <t>998713202</t>
  </si>
  <si>
    <t>Přesun hmot pro izolace tepelné stanovený procentní sazbou (%) z ceny vodorovná dopravní vzdálenost do 50 m v objektech výšky přes 6 do 12 m</t>
  </si>
  <si>
    <t>101491347</t>
  </si>
  <si>
    <t>762</t>
  </si>
  <si>
    <t>Konstrukce tesařské</t>
  </si>
  <si>
    <t>268</t>
  </si>
  <si>
    <t>762083121</t>
  </si>
  <si>
    <t>Práce společné pro tesařské konstrukce impregnace řeziva máčením proti dřevokaznému hmyzu, houbám a plísním, třída ohrožení 1 a 2 (dřevo v interiéru)</t>
  </si>
  <si>
    <t>1507401820</t>
  </si>
  <si>
    <t>0,222+13,044+0,062+0,027+23,744</t>
  </si>
  <si>
    <t>264</t>
  </si>
  <si>
    <t>762085112</t>
  </si>
  <si>
    <t>Práce společné pro tesařské konstrukce montáž ocelových spojovacích prostředků (materiál ve specifikaci) svorníků, šroubů délky přes 150 do 300 mm</t>
  </si>
  <si>
    <t>1635369017</t>
  </si>
  <si>
    <t>"doplněno z celkové délky trámů"582/0,3</t>
  </si>
  <si>
    <t>265</t>
  </si>
  <si>
    <t>31197006</t>
  </si>
  <si>
    <t>tyč závitová Pz 4.6 M16</t>
  </si>
  <si>
    <t>1687728823</t>
  </si>
  <si>
    <t>1940*0,3</t>
  </si>
  <si>
    <t>266</t>
  </si>
  <si>
    <t>31111008</t>
  </si>
  <si>
    <t>matice přesná šestihranná Pz DIN 934-8 M16</t>
  </si>
  <si>
    <t>100 kus</t>
  </si>
  <si>
    <t>288378743</t>
  </si>
  <si>
    <t>1940*2/100</t>
  </si>
  <si>
    <t>267</t>
  </si>
  <si>
    <t>31120008</t>
  </si>
  <si>
    <t>podložka DIN 125-A ZB D 16mm</t>
  </si>
  <si>
    <t>920246825</t>
  </si>
  <si>
    <t>291</t>
  </si>
  <si>
    <t>762331.01</t>
  </si>
  <si>
    <t>Demontáž dřevěných trámů podlahy místností v půdním prostoru, průřezové plochy přes 120 do 224 cm2</t>
  </si>
  <si>
    <t>-258761053</t>
  </si>
  <si>
    <t>15,8*10+4,8*9</t>
  </si>
  <si>
    <t>86</t>
  </si>
  <si>
    <t>762331812</t>
  </si>
  <si>
    <t>Demontáž vázaných konstrukcí krovů sklonu do 60° z hranolů, hranolků, fošen, průřezové plochy přes 120 do 224 cm2</t>
  </si>
  <si>
    <t>353163543</t>
  </si>
  <si>
    <t>"pozednice"3,975+4,77+3,975</t>
  </si>
  <si>
    <t>"vrcholová vaznice"3,975</t>
  </si>
  <si>
    <t>"krokve"3,0*14</t>
  </si>
  <si>
    <t>199</t>
  </si>
  <si>
    <t>762331923</t>
  </si>
  <si>
    <t>Vyřezání části střešní vazby vázané konstrukce krovů průřezové plochy řeziva přes 120 do 224 cm2, délky vyřezané části krovového prvku přes 5 do 8 m</t>
  </si>
  <si>
    <t>-628774148</t>
  </si>
  <si>
    <t>200</t>
  </si>
  <si>
    <t>762332932</t>
  </si>
  <si>
    <t>Doplnění střešní vazby řezivem - montáž (materiál ve specifikaci) nehoblovaným, průřezové plochy přes 120 do 224 cm2</t>
  </si>
  <si>
    <t>-1551593060</t>
  </si>
  <si>
    <t>"odhad"10,3</t>
  </si>
  <si>
    <t>201</t>
  </si>
  <si>
    <t>60512130</t>
  </si>
  <si>
    <t>hranol stavební řezivo průřezu do 224cm2 do dl 6m</t>
  </si>
  <si>
    <t>628603012</t>
  </si>
  <si>
    <t>"DOPLNĚNÍ KROVU"0,12*0,18*10,3</t>
  </si>
  <si>
    <t>377</t>
  </si>
  <si>
    <t>762332.01</t>
  </si>
  <si>
    <t>Doplnění stropních trámů - montáž (materiál ve specifikaci) nehoblovaným, průřezové plochy přes 120 do 224 cm2</t>
  </si>
  <si>
    <t>331421180</t>
  </si>
  <si>
    <t>"DO01"37,6</t>
  </si>
  <si>
    <t>"DO02"55,8</t>
  </si>
  <si>
    <t>"DO03"100,8</t>
  </si>
  <si>
    <t>"DO04"54,45</t>
  </si>
  <si>
    <t>"DO05"38,8</t>
  </si>
  <si>
    <t>"DO06"57,6</t>
  </si>
  <si>
    <t>"DO07"122,55</t>
  </si>
  <si>
    <t>"DO08"57,15</t>
  </si>
  <si>
    <t>"DO09"57,6</t>
  </si>
  <si>
    <t>376</t>
  </si>
  <si>
    <t>60512131</t>
  </si>
  <si>
    <t>hranol stavební řezivo průřezu do 224cm2 dl 6-8m</t>
  </si>
  <si>
    <t>410343987</t>
  </si>
  <si>
    <t>"DO01"0,08*0,28*37,6</t>
  </si>
  <si>
    <t>"DO02"0,08*0,28*55,8</t>
  </si>
  <si>
    <t>"DO03"0,08*0,28*100,8</t>
  </si>
  <si>
    <t>"DO04"0,08*0,28*54,45</t>
  </si>
  <si>
    <t>"DO05"0,08*0,28*38,8</t>
  </si>
  <si>
    <t>"DO06"0,08*0,28*57,6</t>
  </si>
  <si>
    <t>"DO07"0,08*0,28*122,55</t>
  </si>
  <si>
    <t>"DO08"0,08*0,28*57,15</t>
  </si>
  <si>
    <t>"DO09"0,08*0,28*57,6</t>
  </si>
  <si>
    <t>165</t>
  </si>
  <si>
    <t>762341210</t>
  </si>
  <si>
    <t>Bednění a laťování montáž bednění střech rovných a šikmých sklonu do 60° s vyřezáním otvorů z prken hrubých na sraz tl. do 32 mm</t>
  </si>
  <si>
    <t>1930710325</t>
  </si>
  <si>
    <t>(2,8*1,064/Cos(40))/2</t>
  </si>
  <si>
    <t>204</t>
  </si>
  <si>
    <t>60511120</t>
  </si>
  <si>
    <t>řezivo stavební prkna prismovaná středová tl 25(32)mm dl 2-5m</t>
  </si>
  <si>
    <t>-1512391540</t>
  </si>
  <si>
    <t>1,945*0,032</t>
  </si>
  <si>
    <t>77</t>
  </si>
  <si>
    <t>762341811</t>
  </si>
  <si>
    <t>Demontáž bednění a laťování bednění střech rovných, obloukových, sklonu do 60° se všemi nadstřešními konstrukcemi z prken hrubých, hoblovaných tl. do 32 mm</t>
  </si>
  <si>
    <t>1189771197</t>
  </si>
  <si>
    <t>2,4/Cos(40)*3,975*2+(2,9/Cos(40)*4,477/2)</t>
  </si>
  <si>
    <t>167</t>
  </si>
  <si>
    <t>762342216</t>
  </si>
  <si>
    <t>Bednění a laťování montáž laťování střech jednoduchých sklonu do 60° při osové vzdálenosti latí přes 360 do 600 mm</t>
  </si>
  <si>
    <t>1075152651</t>
  </si>
  <si>
    <t>1,945</t>
  </si>
  <si>
    <t>168</t>
  </si>
  <si>
    <t>60514101</t>
  </si>
  <si>
    <t>řezivo jehličnaté lať 10-25cm2</t>
  </si>
  <si>
    <t>-102319702</t>
  </si>
  <si>
    <t>0,04*0,06*11,2</t>
  </si>
  <si>
    <t>169</t>
  </si>
  <si>
    <t>762395000</t>
  </si>
  <si>
    <t>Spojovací prostředky krovů, bednění a laťování, nadstřešních konstrukcí svory, prkna, hřebíky, pásová ocel, vruty</t>
  </si>
  <si>
    <t>377739868</t>
  </si>
  <si>
    <t>0,027+0,062+0,222</t>
  </si>
  <si>
    <t>430</t>
  </si>
  <si>
    <t>762420024</t>
  </si>
  <si>
    <t>Obložení stropů nebo střešních podhledů z cementotřískových desek šroubovaných na pero a drážku nebroušených, tloušťky desky 18 mm</t>
  </si>
  <si>
    <t>-638839537</t>
  </si>
  <si>
    <t>413</t>
  </si>
  <si>
    <t>762511282</t>
  </si>
  <si>
    <t>Podlahové konstrukce podkladové z dřevoštěpkových desek OSB dvouvrstvých lepených na pero a drážku 2x12 mm</t>
  </si>
  <si>
    <t>-1721673504</t>
  </si>
  <si>
    <t>78</t>
  </si>
  <si>
    <t>762522811</t>
  </si>
  <si>
    <t>Demontáž podlah s polštáři z prken tl. do 32 mm</t>
  </si>
  <si>
    <t>32626968</t>
  </si>
  <si>
    <t>306</t>
  </si>
  <si>
    <t>762811210</t>
  </si>
  <si>
    <t>Záklop stropů montáž (materiál ve specifikaci) z prken hrubých vrchního na sraz, spáry zakryté lepenkovými pásy nebo lištami</t>
  </si>
  <si>
    <t>418314254</t>
  </si>
  <si>
    <t>"PŮDNÍ PROSTOR"17,105*1,7</t>
  </si>
  <si>
    <t>307</t>
  </si>
  <si>
    <t>460337566</t>
  </si>
  <si>
    <t>706,679*0,032*1,05</t>
  </si>
  <si>
    <t>69</t>
  </si>
  <si>
    <t>762811811</t>
  </si>
  <si>
    <t>Demontáž záklopů stropů vrchních a zapuštěných z hrubých prken, tl. do 32 mm</t>
  </si>
  <si>
    <t>-1723898307</t>
  </si>
  <si>
    <t>"vestavba v podkroví"15,8*8,38+4,8*7,95</t>
  </si>
  <si>
    <t>70</t>
  </si>
  <si>
    <t>762841812</t>
  </si>
  <si>
    <t>Demontáž podbíjení obkladů stropů a střech sklonu do 60° z hrubých prken tl. do 35 mm s omítkou</t>
  </si>
  <si>
    <t>-1785479120</t>
  </si>
  <si>
    <t>308</t>
  </si>
  <si>
    <t>762895000</t>
  </si>
  <si>
    <t>Spojovací prostředky záklopu stropů, stropnic, podbíjení hřebíky, svory</t>
  </si>
  <si>
    <t>-1585449846</t>
  </si>
  <si>
    <t>23,744</t>
  </si>
  <si>
    <t>490</t>
  </si>
  <si>
    <t>998762202</t>
  </si>
  <si>
    <t>Přesun hmot pro konstrukce tesařské stanovený procentní sazbou (%) z ceny vodorovná dopravní vzdálenost do 50 m v objektech výšky přes 6 do 12 m</t>
  </si>
  <si>
    <t>-2048063566</t>
  </si>
  <si>
    <t>763</t>
  </si>
  <si>
    <t>Konstrukce suché výstavby</t>
  </si>
  <si>
    <t>411</t>
  </si>
  <si>
    <t>763.01</t>
  </si>
  <si>
    <t>Dodávka a montáž - Podlahová voština tl. 30 mm pro vyplnění voštinovým zásypem s vysokou akustickou izolací</t>
  </si>
  <si>
    <t>211391672</t>
  </si>
  <si>
    <t>"celková tl. 60 mm"353,46*2</t>
  </si>
  <si>
    <t>384</t>
  </si>
  <si>
    <t>763111313</t>
  </si>
  <si>
    <t>Příčka ze sádrokartonových desek s nosnou konstrukcí z jednoduchých ocelových profilů UW, CW jednoduše opláštěná deskou standardní A tl. 12,5 mm, příčka tl. 100 mm, profil 75, bez izolace, EI do 30</t>
  </si>
  <si>
    <t>1315814300</t>
  </si>
  <si>
    <t>"1.NP"(2,25+1,84+1,1+3,7+4,85+3,3+3,65+1,9+1,9+3,98+1,8+1,9+4,61+3,98+1,9+1,8+4,47+3,52+1,8+1,9+3,0+1,4+2,76+7,55)*3,785</t>
  </si>
  <si>
    <t>"ODEČET OTVORŮ"((0,7*1,97)*7+(0,8*1,97)*10)*-1</t>
  </si>
  <si>
    <t>"2.NP"(3,1+6,8+1,84+3,8+1,1++2,5+3,8+8,6+1,8+1,8+1,8+4,13+8,425+1,8+1,8+1,8+4,13+8,425+3,58+2,25+2,15+4,64+3,07+2,91+1,43+7,7)*3,785</t>
  </si>
  <si>
    <t>"ODEČET OTVORŮ"((0,7*1,97)*7+(0,8*1,97)*13+(0,6*1,97)*2)*-1</t>
  </si>
  <si>
    <t>271</t>
  </si>
  <si>
    <t>763111717</t>
  </si>
  <si>
    <t>Příčka ze sádrokartonových desek ostatní konstrukce a práce na příčkách ze sádrokartonových desek základní penetrační nátěr (oboustranný)</t>
  </si>
  <si>
    <t>1064248794</t>
  </si>
  <si>
    <t>570,543+22,824</t>
  </si>
  <si>
    <t>272</t>
  </si>
  <si>
    <t>763111718</t>
  </si>
  <si>
    <t>Příčka ze sádrokartonových desek ostatní konstrukce a práce na příčkách ze sádrokartonových desek úprava styku příčky a podhledu (oboustranně) separační páskou s akrylátem</t>
  </si>
  <si>
    <t>363107706</t>
  </si>
  <si>
    <t>"1.NP"2,25+1,84+1,1+3,7+4,85+3,3+3,65+1,9+1,9+3,98+1,8+1,9+4,61+3,98+1,9+1,8+4,47+3,52+1,8+1,9+3,0+1,4+2,76+7,55</t>
  </si>
  <si>
    <t>"2.NP"3,1+6,8+1,84+3,8+1,1++2,5+3,8+8,6+1,8+1,8+1,8+4,13+8,425+1,8+1,8+1,8+4,13+8,425+3,58+2,25+2,15+4,64+3,07+2,91+1,43+7,7</t>
  </si>
  <si>
    <t>273</t>
  </si>
  <si>
    <t>763111722</t>
  </si>
  <si>
    <t>Příčka ze sádrokartonových desek ostatní konstrukce a práce na příčkách ze sádrokartonových desek ochrana rohů úhelníky pozinkované</t>
  </si>
  <si>
    <t>1097998175</t>
  </si>
  <si>
    <t>"1.NP"7*3,875</t>
  </si>
  <si>
    <t>"2.NP"7*3,875</t>
  </si>
  <si>
    <t>270</t>
  </si>
  <si>
    <t>763112351</t>
  </si>
  <si>
    <t>Příčka mezibytová ze sádrokartonových desek s nosnou konstrukcí ze zdvojených ocelových profilů UW, CW dvojitě opláštěná deskami akustickými tl. 2 x 12,5 mm s dvojitou izolací, EI 90, příčka tl. 155 mm, profil 50, Rw do 66 dB</t>
  </si>
  <si>
    <t>-851099038</t>
  </si>
  <si>
    <t>6,03*3,785</t>
  </si>
  <si>
    <t>381</t>
  </si>
  <si>
    <t>763121426</t>
  </si>
  <si>
    <t>Stěna předsazená ze sádrokartonových desek s nosnou konstrukcí z ocelových profilů CW, UW jednoduše opláštěná deskou impregnovanou H2 tl. 12,5 mm bez izolace, EI 15, stěna tl. 112,5 mm, profil 100</t>
  </si>
  <si>
    <t>-1490147148</t>
  </si>
  <si>
    <t>"1.NP"(2,75+1,1+1,175+1,275+1,275+1,095+2,8)*1,4</t>
  </si>
  <si>
    <t>(0,925+0,925+0,925+0,925+0,925)*2,6</t>
  </si>
  <si>
    <t>"2.NP"(2,95+1,1+1,175+1,275+1,415+1,095+2,8)*1,4</t>
  </si>
  <si>
    <t>279</t>
  </si>
  <si>
    <t>763121714</t>
  </si>
  <si>
    <t>Stěna předsazená ze sádrokartonových desek ostatní konstrukce a práce na předsazených stěnách ze sádrokartonových desek základní penetrační nátěr</t>
  </si>
  <si>
    <t>859493017</t>
  </si>
  <si>
    <t>56,642+97,274</t>
  </si>
  <si>
    <t>277</t>
  </si>
  <si>
    <t>763122406</t>
  </si>
  <si>
    <t>Stěna šachtová ze sádrokartonových desek s nosnou konstrukcí z ocelových profilů CW, UW jednoduše opláštěná deskou protipožární DF tl. 15 mm s izolací, EI 30, stěna tl. 115 mm, profil 100</t>
  </si>
  <si>
    <t>1062160196</t>
  </si>
  <si>
    <t>"1.NP"(0,7+1,2+(0,6+0,55+0,6)*5+1,5+0,7)*3,785</t>
  </si>
  <si>
    <t>"2.NP"(0,7+1,2+(0,6+0,55+0,6)*5+1,5+0,7)*3,785</t>
  </si>
  <si>
    <t>382</t>
  </si>
  <si>
    <t>763131441</t>
  </si>
  <si>
    <t>Podhled ze sádrokartonových desek dvouvrstvá zavěšená spodní konstrukce z ocelových profilů CD, UD dvojitě opláštěná deskami protipožárními DF, tl. 2 x 12,5 mm, bez izolace, REI do 120</t>
  </si>
  <si>
    <t>1118496349</t>
  </si>
  <si>
    <t>"1.NP"8,82+4,91+1,71+2,09+23,51+7,04+8,05+2,76+3,99+18,05+12,39+8,45+4,14+3,96+21,15+12,01+3,54+3,96+20,58+12,01+5,82+3,64+12,02+22,85+4,27+5,18</t>
  </si>
  <si>
    <t>12,77+8,31</t>
  </si>
  <si>
    <t>"2.NP"3,17+4,21+22,44+5,62+12,46+1,8+8,88+4,14+12,76+25,18+4,42+5,29+13,35+9,19+8,27+5,56+1,38+2,09+21,62+8,06+12,88+3,82+4,31+19,54+13,46+9,37+3,17</t>
  </si>
  <si>
    <t>3,96+22,24+5,87+12,46+1,8</t>
  </si>
  <si>
    <t>383</t>
  </si>
  <si>
    <t>763131.01</t>
  </si>
  <si>
    <t>Příplatek za impregnovaný skd - vlhké prostory</t>
  </si>
  <si>
    <t>-35401311</t>
  </si>
  <si>
    <t>"1.NP STĚNY"(1,34+1,9+2,1+1,9+2,2+1,8+2,2+1,8+2,02+1,8+1,8+3,7+1,4)*3,875</t>
  </si>
  <si>
    <t>"2.NP STĚNY"(1,34+1,9+2,1+2,05+2,2+1,8+2,34+1,8+2,02+2,05+3,7+1,4)*3,875</t>
  </si>
  <si>
    <t>"1.NP PODHLED"4,91+3,99+3,96+3,96+3,64+5,18</t>
  </si>
  <si>
    <t>"2.NP PODHLED"4,21+4,14+5,29+5,56+4,31+3,96</t>
  </si>
  <si>
    <t>404</t>
  </si>
  <si>
    <t>763131442</t>
  </si>
  <si>
    <t>Podhled ze sádrokartonových desek dvouvrstvá zavěšená spodní konstrukce z ocelových profilů CD, UD dvojitě opláštěná deskami protipožárními DF, tl. 2 x 12,5 mm, s izolací, REI do 120</t>
  </si>
  <si>
    <t>970026288</t>
  </si>
  <si>
    <t>3,29*4,94/Cos(40)</t>
  </si>
  <si>
    <t>278</t>
  </si>
  <si>
    <t>763131714</t>
  </si>
  <si>
    <t>Podhled ze sádrokartonových desek ostatní práce a konstrukce na podhledech ze sádrokartonových desek základní penetrační nátěr</t>
  </si>
  <si>
    <t>175312859</t>
  </si>
  <si>
    <t>274</t>
  </si>
  <si>
    <t>763131751</t>
  </si>
  <si>
    <t>Podhled ze sádrokartonových desek ostatní práce a konstrukce na podhledech ze sádrokartonových desek montáž parotěsné zábrany</t>
  </si>
  <si>
    <t>149941568</t>
  </si>
  <si>
    <t>275</t>
  </si>
  <si>
    <t>28329282</t>
  </si>
  <si>
    <t>fólie PE vyztužená Al vrstvou pro parotěsnou vrstvu 170g/m2 - SDK podhled</t>
  </si>
  <si>
    <t>2063514562</t>
  </si>
  <si>
    <t>550,75*1,1 'Přepočtené koeficientem množství</t>
  </si>
  <si>
    <t>397</t>
  </si>
  <si>
    <t>763131765</t>
  </si>
  <si>
    <t>Podhled ze sádrokartonových desek Příplatek k cenám za výšku zavěšení přes 0,5 do 1,0 m</t>
  </si>
  <si>
    <t>862776295</t>
  </si>
  <si>
    <t>315</t>
  </si>
  <si>
    <t>763161811</t>
  </si>
  <si>
    <t>Demontáž podkroví ze sádrokartonových desek s nosnou konstrukcí dvouvrstvou dřevěnou, opláštění jednoduché</t>
  </si>
  <si>
    <t>-1404920894</t>
  </si>
  <si>
    <t>15,8*8,38+4,8*7,95</t>
  </si>
  <si>
    <t>348</t>
  </si>
  <si>
    <t>763171113</t>
  </si>
  <si>
    <t>Instalační technika pro konstrukce ze sádrokartonových desek montáž revizních klapek pro příčky nebo předsazené stěny, velikost přes 0,25 do 0,50 m2</t>
  </si>
  <si>
    <t>1538126480</t>
  </si>
  <si>
    <t>349</t>
  </si>
  <si>
    <t>59030714</t>
  </si>
  <si>
    <t>dvířka revizní s automatickým zámkem 600x600mm</t>
  </si>
  <si>
    <t>-158559451</t>
  </si>
  <si>
    <t>346</t>
  </si>
  <si>
    <t>763171212</t>
  </si>
  <si>
    <t>Instalační technika pro konstrukce ze sádrokartonových desek montáž revizních klapek pro podhledy, velikost do 0,25 m2</t>
  </si>
  <si>
    <t>781063776</t>
  </si>
  <si>
    <t>347</t>
  </si>
  <si>
    <t>59030712</t>
  </si>
  <si>
    <t>dvířka revizní s automatickým zámkem 400x400mm</t>
  </si>
  <si>
    <t>1095451420</t>
  </si>
  <si>
    <t>412</t>
  </si>
  <si>
    <t>763251211</t>
  </si>
  <si>
    <t>Podlaha ze sádrovláknitých desek na pero a drážku podlahové desky tl. 2 x 12,5 mm podlaha tl. 25 mm bez podsypu</t>
  </si>
  <si>
    <t>1283600670</t>
  </si>
  <si>
    <t>407</t>
  </si>
  <si>
    <t>763251231</t>
  </si>
  <si>
    <t>Podlaha ze sádrovláknitých desek na pero a drážku podlahové desky tl. 2 x 12,5 mm podlaha tl. 45 mm s podsypem tl. 20 mm</t>
  </si>
  <si>
    <t>-617163373</t>
  </si>
  <si>
    <t>"PODLAHA 2.NP"353,46</t>
  </si>
  <si>
    <t>410</t>
  </si>
  <si>
    <t>60711.01</t>
  </si>
  <si>
    <t>Dodávka a montáž - deska dřevovláknitá tvrdá MDF surová 1840x2800mm tl 19mm</t>
  </si>
  <si>
    <t>176594551</t>
  </si>
  <si>
    <t>"ROZNÁŠECÍ VRSTVA PODSYPU PODLAHY"353,46</t>
  </si>
  <si>
    <t>408</t>
  </si>
  <si>
    <t>763251391</t>
  </si>
  <si>
    <t>Podlaha ze sádrovláknitých desek na pero a drážku Příplatek k cenám za každých dalších 10 mm suchého podsypu</t>
  </si>
  <si>
    <t>31901761</t>
  </si>
  <si>
    <t>"PODSYP POD SÁDROVLÁKNITÉ DESKY 60 MM"353,46*6</t>
  </si>
  <si>
    <t>431</t>
  </si>
  <si>
    <t>763331.01</t>
  </si>
  <si>
    <t>Podhled z cementovláknitých nebo cementových desek dvouvrstvá zavěšená spodní konstrukce z ocelových profilů CD, UD jednoduše opláštěná deskou tl. 16 mm, bez izolace, EI 15</t>
  </si>
  <si>
    <t>341571582</t>
  </si>
  <si>
    <t>491</t>
  </si>
  <si>
    <t>998763302</t>
  </si>
  <si>
    <t>Přesun hmot pro konstrukce montované z desek sádrokartonových, sádrovláknitých, cementovláknitých nebo cementových stanovený z hmotnosti přesunovaného materiálu vodorovná dopravní vzdálenost do 50 m v objektech výšky přes 6 do 12 m</t>
  </si>
  <si>
    <t>1951678721</t>
  </si>
  <si>
    <t>764</t>
  </si>
  <si>
    <t>Konstrukce klempířské</t>
  </si>
  <si>
    <t>295</t>
  </si>
  <si>
    <t>764002812</t>
  </si>
  <si>
    <t>Demontáž klempířských konstrukcí okapového plechu do suti, v krytině skládané</t>
  </si>
  <si>
    <t>693805514</t>
  </si>
  <si>
    <t>4,0+4,77+4,0</t>
  </si>
  <si>
    <t>71</t>
  </si>
  <si>
    <t>764002851</t>
  </si>
  <si>
    <t>Demontáž klempířských konstrukcí oplechování parapetů do suti</t>
  </si>
  <si>
    <t>-429397137</t>
  </si>
  <si>
    <t>"1.NP"1,15*22+0,87*6+0,6*3</t>
  </si>
  <si>
    <t>"2.NP"1,15*22+0,87*6+0,6*3</t>
  </si>
  <si>
    <t>72</t>
  </si>
  <si>
    <t>764002861</t>
  </si>
  <si>
    <t>Demontáž klempířských konstrukcí oplechování říms do suti</t>
  </si>
  <si>
    <t>205081679</t>
  </si>
  <si>
    <t>75</t>
  </si>
  <si>
    <t>764002871</t>
  </si>
  <si>
    <t>Demontáž klempířských konstrukcí lemování zdí do suti</t>
  </si>
  <si>
    <t>755117005</t>
  </si>
  <si>
    <t>"oplechování soklové části"14,72+7,15+0,2+16,885+0,2+7,215+8,95+1,0+8,25</t>
  </si>
  <si>
    <t>73</t>
  </si>
  <si>
    <t>764004821</t>
  </si>
  <si>
    <t>Demontáž klempířských konstrukcí žlabu nástřešního do suti</t>
  </si>
  <si>
    <t>1152216965</t>
  </si>
  <si>
    <t>74</t>
  </si>
  <si>
    <t>764004861</t>
  </si>
  <si>
    <t>Demontáž klempířských konstrukcí svodu do suti</t>
  </si>
  <si>
    <t>1035035081</t>
  </si>
  <si>
    <t>11,0*7</t>
  </si>
  <si>
    <t>322</t>
  </si>
  <si>
    <t>764011614</t>
  </si>
  <si>
    <t>Podkladní plech z pozinkovaného plechu s povrchovou úpravou rš 330 mm</t>
  </si>
  <si>
    <t>1817534820</t>
  </si>
  <si>
    <t>"K13"4,89</t>
  </si>
  <si>
    <t>"K14"4,89</t>
  </si>
  <si>
    <t>318</t>
  </si>
  <si>
    <t>764021404</t>
  </si>
  <si>
    <t>Podkladní plech z hliníkového plechu rš 330 mm</t>
  </si>
  <si>
    <t>1091012050</t>
  </si>
  <si>
    <t>321</t>
  </si>
  <si>
    <t>764021404.1</t>
  </si>
  <si>
    <t>Okapový plech z hliníkového plechu rš 330 mm</t>
  </si>
  <si>
    <t>1520645505</t>
  </si>
  <si>
    <t>"K12"2,65</t>
  </si>
  <si>
    <t>320</t>
  </si>
  <si>
    <t>764021406</t>
  </si>
  <si>
    <t>Okapový plech z hliníkového plechu rš 500 mm</t>
  </si>
  <si>
    <t>38438341</t>
  </si>
  <si>
    <t>"K15"4,2</t>
  </si>
  <si>
    <t>319</t>
  </si>
  <si>
    <t>764222406</t>
  </si>
  <si>
    <t>Oplechování střešních prvků z hliníkového plechu štítu závětrnou lištou rš 500 mm</t>
  </si>
  <si>
    <t>1192094138</t>
  </si>
  <si>
    <t>"K11"2,24</t>
  </si>
  <si>
    <t>193</t>
  </si>
  <si>
    <t>764222419</t>
  </si>
  <si>
    <t>Oplechování střešních prvků z hliníkového plechu štítu závětrnou lištou rš 800 mm</t>
  </si>
  <si>
    <t>1704059872</t>
  </si>
  <si>
    <t>"K08"14,5</t>
  </si>
  <si>
    <t>170</t>
  </si>
  <si>
    <t>764226404</t>
  </si>
  <si>
    <t>Oplechování parapetů z hliníkového plechu rovných mechanicky kotvené, bez rohů rš 330 mm</t>
  </si>
  <si>
    <t>-1778678475</t>
  </si>
  <si>
    <t>"K02"64,9</t>
  </si>
  <si>
    <t>186</t>
  </si>
  <si>
    <t>764226446</t>
  </si>
  <si>
    <t>Oplechování parapetů z hliníkového plechu rovných celoplošně lepené, bez rohů rš 500 mm</t>
  </si>
  <si>
    <t>-1645826999</t>
  </si>
  <si>
    <t>"K01"9,0</t>
  </si>
  <si>
    <t>171</t>
  </si>
  <si>
    <t>764228404</t>
  </si>
  <si>
    <t>Oplechování říms a ozdobných prvků z hliníkového plechu rovných, bez rohů mechanicky kotvené rš 330 mm</t>
  </si>
  <si>
    <t>1926455338</t>
  </si>
  <si>
    <t>"K03"106,3</t>
  </si>
  <si>
    <t>"K09"2,4</t>
  </si>
  <si>
    <t>187</t>
  </si>
  <si>
    <t>764228406</t>
  </si>
  <si>
    <t>Oplechování říms a ozdobných prvků z hliníkového plechu rovných, bez rohů mechanicky kotvené rš 500 mm</t>
  </si>
  <si>
    <t>1135898752</t>
  </si>
  <si>
    <t>"K04"106,9</t>
  </si>
  <si>
    <t>"K10"4,2</t>
  </si>
  <si>
    <t>172</t>
  </si>
  <si>
    <t>764228445</t>
  </si>
  <si>
    <t>Oplechování říms a ozdobných prvků z hliníkového plechu rovných, bez rohů Příplatek k cenám za zvýšenou pracnost při provedení rohu nebo koutu rovné římsy do rš 400 mm</t>
  </si>
  <si>
    <t>-1002619983</t>
  </si>
  <si>
    <t>316</t>
  </si>
  <si>
    <t>764521404</t>
  </si>
  <si>
    <t>Žlab podokapní z hliníkového plechu včetně háků a čel půlkruhový rš 330 mm</t>
  </si>
  <si>
    <t>-1932801785</t>
  </si>
  <si>
    <t>"K07"2,65</t>
  </si>
  <si>
    <t>317</t>
  </si>
  <si>
    <t>764521444</t>
  </si>
  <si>
    <t>Žlab podokapní z hliníkového plechu včetně háků a čel kotlík oválný (trychtýřový), rš žlabu/průměr svodu 330/100 mm</t>
  </si>
  <si>
    <t>-1228454641</t>
  </si>
  <si>
    <t>189</t>
  </si>
  <si>
    <t>764523407</t>
  </si>
  <si>
    <t>Žlab nadokapní (nástřešní) z hliníkového plechu oblého tvaru, včetně háků, čel a hrdel rš 670 mm</t>
  </si>
  <si>
    <t>-482314265</t>
  </si>
  <si>
    <t>"K06"4,2</t>
  </si>
  <si>
    <t>190</t>
  </si>
  <si>
    <t>764523427</t>
  </si>
  <si>
    <t>Žlab nadokapní (nástřešní) z hliníkového plechu Příplatek k cenám za zvýšenou pracnost při provedení rohu nebo koutu rš 670 mm</t>
  </si>
  <si>
    <t>-1408408265</t>
  </si>
  <si>
    <t>188</t>
  </si>
  <si>
    <t>764528424</t>
  </si>
  <si>
    <t>Svod z hliníkového plechu včetně objímek, kolen a odskoků kruhový, průměru 150 mm</t>
  </si>
  <si>
    <t>1854416948</t>
  </si>
  <si>
    <t>"K05"93,6</t>
  </si>
  <si>
    <t>504</t>
  </si>
  <si>
    <t>998764202</t>
  </si>
  <si>
    <t>Přesun hmot pro konstrukce klempířské stanovený procentní sazbou (%) z ceny vodorovná dopravní vzdálenost do 50 m v objektech výšky přes 6 do 12 m</t>
  </si>
  <si>
    <t>-229454629</t>
  </si>
  <si>
    <t>765</t>
  </si>
  <si>
    <t>Krytina skládaná</t>
  </si>
  <si>
    <t>176</t>
  </si>
  <si>
    <t>765111001</t>
  </si>
  <si>
    <t>Montáž krytiny keramické okapové hrany s okapním větracím pásem</t>
  </si>
  <si>
    <t>1061988857</t>
  </si>
  <si>
    <t>177</t>
  </si>
  <si>
    <t>59660027</t>
  </si>
  <si>
    <t>pás ochranný větrací okapní Al š 100mm</t>
  </si>
  <si>
    <t>1823235194</t>
  </si>
  <si>
    <t>191</t>
  </si>
  <si>
    <t>765111015</t>
  </si>
  <si>
    <t>Montáž krytiny keramické sklonu do 30° drážkové na sucho, počet kusů přes 11 do 12 ks/m2</t>
  </si>
  <si>
    <t>-1332502329</t>
  </si>
  <si>
    <t>192</t>
  </si>
  <si>
    <t>59660400</t>
  </si>
  <si>
    <t>taška ražená drážková režná velkoformátová základní</t>
  </si>
  <si>
    <t>-641135326</t>
  </si>
  <si>
    <t>1,945*12</t>
  </si>
  <si>
    <t>292</t>
  </si>
  <si>
    <t>765111801</t>
  </si>
  <si>
    <t>Demontáž krytiny keramické drážkové, sklonu do 30° na sucho do suti</t>
  </si>
  <si>
    <t>-1960564968</t>
  </si>
  <si>
    <t>293</t>
  </si>
  <si>
    <t>765111811</t>
  </si>
  <si>
    <t>Demontáž krytiny keramické Příplatek k cenám za sklon přes 30° do suti</t>
  </si>
  <si>
    <t>742618530</t>
  </si>
  <si>
    <t>311</t>
  </si>
  <si>
    <t>765123711</t>
  </si>
  <si>
    <t>Dodávka a montáž prostupové tvarovky střešní krytiny větracího potrubí a výustek VZT</t>
  </si>
  <si>
    <t>1990142309</t>
  </si>
  <si>
    <t>294</t>
  </si>
  <si>
    <t>765191911</t>
  </si>
  <si>
    <t>Demontáž pojistné hydroizolační fólie kladené ve sklonu přes 30°</t>
  </si>
  <si>
    <t>-1772934346</t>
  </si>
  <si>
    <t>509</t>
  </si>
  <si>
    <t>998765202</t>
  </si>
  <si>
    <t>Přesun hmot pro krytiny skládané stanovený procentní sazbou (%) z ceny vodorovná dopravní vzdálenost do 50 m v objektech výšky přes 6 do 12 m</t>
  </si>
  <si>
    <t>-766858288</t>
  </si>
  <si>
    <t>766</t>
  </si>
  <si>
    <t>Konstrukce truhlářské</t>
  </si>
  <si>
    <t>280</t>
  </si>
  <si>
    <t>766411821</t>
  </si>
  <si>
    <t>Demontáž obložení stěn palubkami</t>
  </si>
  <si>
    <t>-1456082303</t>
  </si>
  <si>
    <t>(5,88*2+4,29*2)*2,3</t>
  </si>
  <si>
    <t>281</t>
  </si>
  <si>
    <t>766411822</t>
  </si>
  <si>
    <t>Demontáž obložení stěn podkladových roštů</t>
  </si>
  <si>
    <t>1460320293</t>
  </si>
  <si>
    <t>325</t>
  </si>
  <si>
    <t>611.O01</t>
  </si>
  <si>
    <t>Dodávka a montáž plastového okna 940/710 mm, podrobná specifikace viz. PD</t>
  </si>
  <si>
    <t>ks</t>
  </si>
  <si>
    <t>-1474522589</t>
  </si>
  <si>
    <t>326</t>
  </si>
  <si>
    <t>611.O02</t>
  </si>
  <si>
    <t>Dodávka a montáž plastového okna 1070/710 mm, podrobná specifikace viz. PD O02</t>
  </si>
  <si>
    <t>-927198298</t>
  </si>
  <si>
    <t>327</t>
  </si>
  <si>
    <t>611.O03</t>
  </si>
  <si>
    <t>Dodávka a montáž plastového okna 1010/710 mm, podrobná specifikace viz. PD O03</t>
  </si>
  <si>
    <t>1177589879</t>
  </si>
  <si>
    <t>328</t>
  </si>
  <si>
    <t>611.O04</t>
  </si>
  <si>
    <t>Dodávka a montáž plastového okna 1050/710 mm, podrobná specifikace viz. PD O04</t>
  </si>
  <si>
    <t>2077346519</t>
  </si>
  <si>
    <t>329</t>
  </si>
  <si>
    <t>611.O05</t>
  </si>
  <si>
    <t>Dodávka a montáž plastového okna 1150/1830 mm, podrobná specifikace viz. PD O05</t>
  </si>
  <si>
    <t>-609111946</t>
  </si>
  <si>
    <t>330</t>
  </si>
  <si>
    <t>611.O06</t>
  </si>
  <si>
    <t>Dodávka a montáž plastového okna 870/1750 mm, podrobná specifikace viz. PD O06</t>
  </si>
  <si>
    <t>-240176000</t>
  </si>
  <si>
    <t>331</t>
  </si>
  <si>
    <t>611.O07</t>
  </si>
  <si>
    <t>Dodávka a montáž plastového okna 1500/2070 mm, podrobná specifikace viz. PD O07</t>
  </si>
  <si>
    <t>-1490252800</t>
  </si>
  <si>
    <t>332</t>
  </si>
  <si>
    <t>611.O08</t>
  </si>
  <si>
    <t>Dodávka a montáž plastového okna 1500/1500 mm, podrobná specifikace viz. PD O08</t>
  </si>
  <si>
    <t>-1059431416</t>
  </si>
  <si>
    <t>333</t>
  </si>
  <si>
    <t>611.O09</t>
  </si>
  <si>
    <t>Dodávka a montáž plastového okna 900/1720 mm, podrobná specifikace viz. PD O09</t>
  </si>
  <si>
    <t>-1055723613</t>
  </si>
  <si>
    <t>334</t>
  </si>
  <si>
    <t>611.O10</t>
  </si>
  <si>
    <t>Dodávka a montáž plastového okna 900/1720 mm, podrobná specifikace viz. PD O10</t>
  </si>
  <si>
    <t>-1830476905</t>
  </si>
  <si>
    <t>335</t>
  </si>
  <si>
    <t>611.O20</t>
  </si>
  <si>
    <t>Dodávka a montáž plastových dveří 900/2020 mm, podrobná specifikace viz. PD O20</t>
  </si>
  <si>
    <t>-569787216</t>
  </si>
  <si>
    <t>336</t>
  </si>
  <si>
    <t>611.O21</t>
  </si>
  <si>
    <t>Dodávka a montáž plastových dveří 1600/3710 mm, podrobná specifikace viz. PD O21</t>
  </si>
  <si>
    <t>1237099421</t>
  </si>
  <si>
    <t>284</t>
  </si>
  <si>
    <t>766662811</t>
  </si>
  <si>
    <t>Demontáž dveřních konstrukcí k opětovnému použití prahů dveří jednokřídlových</t>
  </si>
  <si>
    <t>-465702952</t>
  </si>
  <si>
    <t>285</t>
  </si>
  <si>
    <t>766662812</t>
  </si>
  <si>
    <t>Demontáž dveřních konstrukcí k opětovnému použití prahů dveří dvoukřídlových</t>
  </si>
  <si>
    <t>-293143479</t>
  </si>
  <si>
    <t>282</t>
  </si>
  <si>
    <t>766691914</t>
  </si>
  <si>
    <t>Ostatní práce vyvěšení nebo zavěšení křídel s případným uložením a opětovným zavěšením po provedení stavebních změn dřevěných dveřních, plochy do 2 m2</t>
  </si>
  <si>
    <t>747881294</t>
  </si>
  <si>
    <t>283</t>
  </si>
  <si>
    <t>766691915</t>
  </si>
  <si>
    <t>Ostatní práce vyvěšení nebo zavěšení křídel s případným uložením a opětovným zavěšením po provedení stavebních změn dřevěných dveřních, plochy přes 2 m2</t>
  </si>
  <si>
    <t>1975536311</t>
  </si>
  <si>
    <t>185</t>
  </si>
  <si>
    <t>607.T01</t>
  </si>
  <si>
    <t>Dodávka a montáž vnitřního parapetu 1500/450 atyp dle specifikace v PD T01</t>
  </si>
  <si>
    <t>-234287603</t>
  </si>
  <si>
    <t>338</t>
  </si>
  <si>
    <t>607.T02</t>
  </si>
  <si>
    <t>Dodávka a montáž vnitřního parapetu 1000/350 atyp dle specifikace v PD T02</t>
  </si>
  <si>
    <t>462728305</t>
  </si>
  <si>
    <t>339</t>
  </si>
  <si>
    <t>607.T03</t>
  </si>
  <si>
    <t>Dodávka a montáž vnitřního parapetu 870/350 atyp dle specifikace v PD T03</t>
  </si>
  <si>
    <t>-827299078</t>
  </si>
  <si>
    <t>340</t>
  </si>
  <si>
    <t>607.T04</t>
  </si>
  <si>
    <t>Dodávka a montáž vnitřního parapetu 870/350 atyp dle specifikace v PD T04</t>
  </si>
  <si>
    <t>-767213333</t>
  </si>
  <si>
    <t>181</t>
  </si>
  <si>
    <t>766811.OS11</t>
  </si>
  <si>
    <t>Dodávka a montáž kuchyňské linky specifikace viz. PD Os11</t>
  </si>
  <si>
    <t>1829171167</t>
  </si>
  <si>
    <t>Poznámka k položce:_x000D_
dodávka včetně spotřebičů</t>
  </si>
  <si>
    <t>364</t>
  </si>
  <si>
    <t>611D01</t>
  </si>
  <si>
    <t>Dveře vnitřní plné, povrch CPL 600/1970 mm - včetně zárubně, kování, madla a montáže specifikace viz PD D01</t>
  </si>
  <si>
    <t>-1474999359</t>
  </si>
  <si>
    <t>365</t>
  </si>
  <si>
    <t>611D02</t>
  </si>
  <si>
    <t>Dveře vnitřní plné, požární EW30 DP3 C2, povrch CPL 800/1970 mm - včetně zárubně, kování, madla a montáže specifikace viz PD D02</t>
  </si>
  <si>
    <t>-1629324267</t>
  </si>
  <si>
    <t>366</t>
  </si>
  <si>
    <t>611D03</t>
  </si>
  <si>
    <t>Dveře vnitřní plné, povrch CPL 800/1970 mm - včetně zárubně, kování, madla a montáže specifikace viz PD D03</t>
  </si>
  <si>
    <t>-2061693806</t>
  </si>
  <si>
    <t>367</t>
  </si>
  <si>
    <t>611D04</t>
  </si>
  <si>
    <t>Dveře vnitřní plné, požární EI30 DP3 C2, povrch CPL 900/1970 mm - včetně zárubně, kování, madla a montáže specifikace viz PD D04</t>
  </si>
  <si>
    <t>40467432</t>
  </si>
  <si>
    <t>368</t>
  </si>
  <si>
    <t>611D05</t>
  </si>
  <si>
    <t>Dveře vnitřní plné, povrch CPL 900/1970 mm - včetně zárubně, kování, madla a montáže specifikace viz PD D05</t>
  </si>
  <si>
    <t>-1094912020</t>
  </si>
  <si>
    <t>369</t>
  </si>
  <si>
    <t>611D06</t>
  </si>
  <si>
    <t>Dveře vnitřní plné, požární EW30 DP3 C2, povrch CPL 900/1970 mm - včetně zárubně, kování, madla a montáže specifikace viz PD D06</t>
  </si>
  <si>
    <t>-2095886102</t>
  </si>
  <si>
    <t>370</t>
  </si>
  <si>
    <t>611D07</t>
  </si>
  <si>
    <t>Dveře vnitřní plné, povrch CPL 700/1970 mm - včetně zárubně, kování, madla a montáže specifikace viz PD D07</t>
  </si>
  <si>
    <t>-706845349</t>
  </si>
  <si>
    <t>371</t>
  </si>
  <si>
    <t>611D08</t>
  </si>
  <si>
    <t>Dveře vnitřní plné posuvné, povrch CPL 600/1970 mm - včetně zárubně, kování, madla a montáže specifikace viz PD D08</t>
  </si>
  <si>
    <t>1062851741</t>
  </si>
  <si>
    <t>372</t>
  </si>
  <si>
    <t>611D09</t>
  </si>
  <si>
    <t>Dveře vnitřní plné posuvné, povrch CPL 800/1970 mm - včetně zárubně, kování, madla a montáže specifikace viz PD D09</t>
  </si>
  <si>
    <t>1961888212</t>
  </si>
  <si>
    <t>373</t>
  </si>
  <si>
    <t>611D10</t>
  </si>
  <si>
    <t>Dveře vnitřní plné, povrch CPL 800/1970 mm - včetně zárubně, kování, madla a montáže specifikace viz PD D10</t>
  </si>
  <si>
    <t>1781409097</t>
  </si>
  <si>
    <t>374</t>
  </si>
  <si>
    <t>611D11</t>
  </si>
  <si>
    <t>Dveře vnitřní plné, požární EW30 DP3 C2, povrch CPL 800/1970 mm - včetně zárubně, kování, madla a montáže specifikace viz PD D11</t>
  </si>
  <si>
    <t>653766749</t>
  </si>
  <si>
    <t>375</t>
  </si>
  <si>
    <t>611D12</t>
  </si>
  <si>
    <t>Dveře vnitřní zasklené dvoukřídlé, povrch CPL 1500/1970 mm - včetně zárubně, kování, madla a montáže specifikace viz PD D12</t>
  </si>
  <si>
    <t>-1091462409</t>
  </si>
  <si>
    <t>134</t>
  </si>
  <si>
    <t>998766202</t>
  </si>
  <si>
    <t>Přesun hmot pro konstrukce truhlářské stanovený procentní sazbou (%) z ceny vodorovná dopravní vzdálenost do 50 m v objektech výšky přes 6 do 12 m</t>
  </si>
  <si>
    <t>622858611</t>
  </si>
  <si>
    <t>767</t>
  </si>
  <si>
    <t>Konstrukce zámečnické</t>
  </si>
  <si>
    <t>337</t>
  </si>
  <si>
    <t>7671.01</t>
  </si>
  <si>
    <t>Repase stávajícího zábradlí schodiště specifikace viz PD Z05</t>
  </si>
  <si>
    <t>soubor</t>
  </si>
  <si>
    <t>558170899</t>
  </si>
  <si>
    <t>195</t>
  </si>
  <si>
    <t>767131.01</t>
  </si>
  <si>
    <t>Dodávka a montáž sklepních kójí z plechu 4,4x1,4 m specifikace viz PD Z01, Z02</t>
  </si>
  <si>
    <t>1618537737</t>
  </si>
  <si>
    <t>Poznámka k položce:_x000D_
Rám a dveře svařen z ocelových profilů 25x25 m, síla ve stěny 2 mm. _x000D_
Výplň dveří a stěn do výšky 2,0 m proveden z ocelového plechu v síle 1 mm, nástavba nad dveře ocelová síťovina oka 50x50 mm, síla drátu 3,2 mm _x000D_
Uzamykání dveří je navrženo pro závěsný zámek s bezpečnostním kováním_x000D_
Povrchová úprava je navržena v provedení polyuretan - barevný odstín je možno vybrat ze stupnice RAL, _x000D_
_x000D_
Provedení povrchové úpravy _x000D_
- 2 x nástřik airmix technologií dvousložkovou polyuretanovou barvou a dosušeno v peci při 80 st. C.       _x000D_
_x000D_
Celková výška kóje - 2,4 m</t>
  </si>
  <si>
    <t>"Z01"1</t>
  </si>
  <si>
    <t>"Z02"1</t>
  </si>
  <si>
    <t>323</t>
  </si>
  <si>
    <t>767131.02</t>
  </si>
  <si>
    <t>Dodávka a montáž sklepních kójí z plechu 5,5x1,4 m specifikace viz PD Z03</t>
  </si>
  <si>
    <t>1070399897</t>
  </si>
  <si>
    <t>196</t>
  </si>
  <si>
    <t>767531.03</t>
  </si>
  <si>
    <t>Dodávka a montáž čistící rohože 1500x1000 mm specifikace viz. PD Os01</t>
  </si>
  <si>
    <t>-1566049493</t>
  </si>
  <si>
    <t>Poznámka k položce:_x000D_
Hliníková gumová venkovní vstupní rohož na hrubé nečistoty s náběhovým hliníkovým rámem</t>
  </si>
  <si>
    <t>341</t>
  </si>
  <si>
    <t>767531.04</t>
  </si>
  <si>
    <t>Dodávka a montáž čistící rohože 1500x1000 mm specifikace viz PD Os02</t>
  </si>
  <si>
    <t>1364015028</t>
  </si>
  <si>
    <t>Poznámka k položce:_x000D_
Hliníková gumová venkovní vstupní rohož na jemné nečistoty s náběhovým hliníkovým rámem</t>
  </si>
  <si>
    <t>194</t>
  </si>
  <si>
    <t>767661811</t>
  </si>
  <si>
    <t>Demontáž mříží pevných nebo otevíravých</t>
  </si>
  <si>
    <t>-1482796830</t>
  </si>
  <si>
    <t>1,15*0,71*9</t>
  </si>
  <si>
    <t>197</t>
  </si>
  <si>
    <t>767662.03</t>
  </si>
  <si>
    <t>Dodávka a montáž mříží pevných, připevněných šroubováním Z04</t>
  </si>
  <si>
    <t>-188055029</t>
  </si>
  <si>
    <t>"Z04"9</t>
  </si>
  <si>
    <t>354</t>
  </si>
  <si>
    <t>553Os06</t>
  </si>
  <si>
    <t>Dodávka a montáž schránka listovní sestava nástěnná 2 řadá počet 12ks, včetně ocelové konstrukce a založení specifikace viz PD Os06</t>
  </si>
  <si>
    <t>825582066</t>
  </si>
  <si>
    <t>355</t>
  </si>
  <si>
    <t>449Os07</t>
  </si>
  <si>
    <t>Dodávka a montáž hydrantové skříně typu D19 včetně vystrojení a montáže specifikace viz PD Os07</t>
  </si>
  <si>
    <t>-1426745470</t>
  </si>
  <si>
    <t>356</t>
  </si>
  <si>
    <t>449Os08</t>
  </si>
  <si>
    <t>Dodávka a montáž přístroj hasicí ruční práškový 21A specifikace viz PD Os08</t>
  </si>
  <si>
    <t>1237556362</t>
  </si>
  <si>
    <t>357</t>
  </si>
  <si>
    <t>449Os09</t>
  </si>
  <si>
    <t>Dodávka a montáž přístroj hasicí ruční práškový 31B specifikace viz PD Os09</t>
  </si>
  <si>
    <t>805289858</t>
  </si>
  <si>
    <t>358</t>
  </si>
  <si>
    <t>449Os10</t>
  </si>
  <si>
    <t>Dodávka a montáž přístroj hasicí ruční práškový CO2 55B specifikace viz PD Os10</t>
  </si>
  <si>
    <t>-1372695200</t>
  </si>
  <si>
    <t>461</t>
  </si>
  <si>
    <t>767995.02</t>
  </si>
  <si>
    <t>Montážní háky konstrukce výtahu</t>
  </si>
  <si>
    <t>-59111070</t>
  </si>
  <si>
    <t>429</t>
  </si>
  <si>
    <t>767995.01</t>
  </si>
  <si>
    <t>Dodávka a montáž-ocelová konstrukce zastřešení vstupu výtahu včetně povrchové úpravy a kotvení</t>
  </si>
  <si>
    <t>kg</t>
  </si>
  <si>
    <t>-615037548</t>
  </si>
  <si>
    <t>"HEB200"333,48</t>
  </si>
  <si>
    <t>"UPN240"362,54</t>
  </si>
  <si>
    <t>"IPE120"79,44</t>
  </si>
  <si>
    <t>"KOTEVNÍ PLECHY"91</t>
  </si>
  <si>
    <t>Mezisoučet</t>
  </si>
  <si>
    <t>866,46*1,07</t>
  </si>
  <si>
    <t>198</t>
  </si>
  <si>
    <t>998767202</t>
  </si>
  <si>
    <t>Přesun hmot pro zámečnické konstrukce stanovený procentní sazbou (%) z ceny vodorovná dopravní vzdálenost do 50 m v objektech výšky přes 6 do 12 m</t>
  </si>
  <si>
    <t>-792879407</t>
  </si>
  <si>
    <t>771</t>
  </si>
  <si>
    <t>Podlahy z dlaždic</t>
  </si>
  <si>
    <t>89</t>
  </si>
  <si>
    <t>771111011</t>
  </si>
  <si>
    <t>Příprava podkladu před provedením dlažby vysátí podlah</t>
  </si>
  <si>
    <t>1832079575</t>
  </si>
  <si>
    <t>90</t>
  </si>
  <si>
    <t>771121011</t>
  </si>
  <si>
    <t>Příprava podkladu před provedením dlažby nátěr penetrační na podlahu</t>
  </si>
  <si>
    <t>1258968916</t>
  </si>
  <si>
    <t>419</t>
  </si>
  <si>
    <t>771151022</t>
  </si>
  <si>
    <t>Příprava podkladu před provedením dlažby samonivelační stěrka min.pevnosti 30 MPa, tloušťky přes 3 do 5 mm</t>
  </si>
  <si>
    <t>-439097375</t>
  </si>
  <si>
    <t>"1.NP"25,57+27,68+13,98+28,52+47,48+29,16+16,09</t>
  </si>
  <si>
    <t>92</t>
  </si>
  <si>
    <t>771161011</t>
  </si>
  <si>
    <t>Příprava podkladu před provedením dlažby montáž profilu dilatační spáry v rovině dlažby</t>
  </si>
  <si>
    <t>736800853</t>
  </si>
  <si>
    <t>1,8*6</t>
  </si>
  <si>
    <t>93</t>
  </si>
  <si>
    <t>59054162</t>
  </si>
  <si>
    <t>profil dilatační s bočními díly z PVC/CPE tl 6mm</t>
  </si>
  <si>
    <t>-649458865</t>
  </si>
  <si>
    <t>10,8*1,1 'Přepočtené koeficientem množství</t>
  </si>
  <si>
    <t>87</t>
  </si>
  <si>
    <t>771471810</t>
  </si>
  <si>
    <t>Demontáž soklíků z dlaždic keramických kladených do malty rovných</t>
  </si>
  <si>
    <t>1242472302</t>
  </si>
  <si>
    <t>"1.NP"12,29+6,94+12,29+6,94+7,52+1,8+1,8+5,04+5,04+4,76+1,44+4,26+5,88+5,88</t>
  </si>
  <si>
    <t>"2.NP"17,00+12,29+6,94+7,52+1,8+1,8</t>
  </si>
  <si>
    <t>102</t>
  </si>
  <si>
    <t>771474112</t>
  </si>
  <si>
    <t>Montáž soklů z dlaždic keramických lepených flexibilním lepidlem rovných, výšky přes 65 do 90 mm</t>
  </si>
  <si>
    <t>-980966386</t>
  </si>
  <si>
    <t>"SUTERÉN"4,99+1,76+1,76+2,32+2,84+2,84+1,37+2,6+2,6+1,21+1,21+1,33+5,75+4,25+0,65*2+0,85*2+5,65*2+2,82*2+0,5*2+5,65*2+0,685*2+0,49*2+4,95*2+2,44*2</t>
  </si>
  <si>
    <t>5,56*2</t>
  </si>
  <si>
    <t>"1.NP"6,28*2+19,3*2+1,8*2+5,14+1,47</t>
  </si>
  <si>
    <t>"2.NP"17,0*2+1,8*2</t>
  </si>
  <si>
    <t>103</t>
  </si>
  <si>
    <t>59761338</t>
  </si>
  <si>
    <t>sokl-dlažba keramická slinutá hladká do interiéru i exteriéru 445x85mm</t>
  </si>
  <si>
    <t>-2115895402</t>
  </si>
  <si>
    <t>196,29*1,1 'Přepočtené koeficientem množství</t>
  </si>
  <si>
    <t>88</t>
  </si>
  <si>
    <t>771571810</t>
  </si>
  <si>
    <t>Demontáž podlah z dlaždic keramických kladených do malty</t>
  </si>
  <si>
    <t>-454373585</t>
  </si>
  <si>
    <t>"1.NP"13,46+36,28+1,79+1,73+1,57+1,57+27,68+6,03</t>
  </si>
  <si>
    <t>"2.NP"15,96+48,52+2,88+1,44+1,47</t>
  </si>
  <si>
    <t>95</t>
  </si>
  <si>
    <t>771574111</t>
  </si>
  <si>
    <t>Montáž podlah z dlaždic keramických lepených flexibilním lepidlem maloformátových hladkých přes 6 do 9 ks/m2</t>
  </si>
  <si>
    <t>1010920178</t>
  </si>
  <si>
    <t>"SUTERÉN - z legendy místností"14,97+10,47+24,32+16,14+27,78+14,22+1,61</t>
  </si>
  <si>
    <t>"1.NP - z legendy místností"4,91+1,71+2,09+3,99+8,45+3,96+3,96+3,64+5,18+14,58+41,55+6,03+1,79</t>
  </si>
  <si>
    <t>"2.NP - z legendy místností"32,88+4,21+5,62+1,8+4,14+5,29+2,09+4,31+9,37</t>
  </si>
  <si>
    <t>96</t>
  </si>
  <si>
    <t>59761011</t>
  </si>
  <si>
    <t>dlažba keramická slinutá hladká do interiéru i exteriéru do 9ks/m2</t>
  </si>
  <si>
    <t>1493845855</t>
  </si>
  <si>
    <t>281,06*1,1 'Přepočtené koeficientem množství</t>
  </si>
  <si>
    <t>94</t>
  </si>
  <si>
    <t>771591112</t>
  </si>
  <si>
    <t>Izolace podlahy pod dlažbu nátěrem nebo stěrkou ve dvou vrstvách</t>
  </si>
  <si>
    <t>-1999745203</t>
  </si>
  <si>
    <t>"1.NP"4,91+3,99+3,96+3,96+3,64+5,18</t>
  </si>
  <si>
    <t>"2.NP"4,21+4,14+5,29+5,56+4,31</t>
  </si>
  <si>
    <t>98</t>
  </si>
  <si>
    <t>771591115</t>
  </si>
  <si>
    <t>Podlahy - dokončovací práce spárování silikonem</t>
  </si>
  <si>
    <t>-676295514</t>
  </si>
  <si>
    <t>196,29</t>
  </si>
  <si>
    <t>402</t>
  </si>
  <si>
    <t>771591241</t>
  </si>
  <si>
    <t>Izolace podlahy pod dlažbu těsnícími izolačními pásy vnitřní kout</t>
  </si>
  <si>
    <t>1608213648</t>
  </si>
  <si>
    <t>"1.NP"7</t>
  </si>
  <si>
    <t>"2.NP"7</t>
  </si>
  <si>
    <t>401</t>
  </si>
  <si>
    <t>771591264</t>
  </si>
  <si>
    <t>Izolace podlahy pod dlažbu těsnícími izolačními pásy mezi podlahou a stěnu</t>
  </si>
  <si>
    <t>-631508273</t>
  </si>
  <si>
    <t>"1.NP"1,9*2+1,1*2+1,84*2+2,75*2+1,9*2+2,1*2+2,2*2+1,8*2+2,2*2+1,8*2+2,02*2+1,8*2+3,7*2+1,4*2</t>
  </si>
  <si>
    <t>"ODEČET OTVORŮ"0,7*7*-1</t>
  </si>
  <si>
    <t>"2.NP"1,1*2+1,9*2+1,84*2+2,95*2+2,05*2+2,1*2+2,2*2+1,8*2+2,34*2+1,8*2+2,02*2+2,05*2+3,7*2+1,43*2</t>
  </si>
  <si>
    <t>99</t>
  </si>
  <si>
    <t>771592011</t>
  </si>
  <si>
    <t>Čištění vnitřních ploch po položení dlažby podlah nebo schodišť chemickými prostředky</t>
  </si>
  <si>
    <t>-1068067643</t>
  </si>
  <si>
    <t>498</t>
  </si>
  <si>
    <t>998771202</t>
  </si>
  <si>
    <t>Přesun hmot pro podlahy z dlaždic stanovený procentní sazbou (%) z ceny vodorovná dopravní vzdálenost do 50 m v objektech výšky přes 6 do 12 m</t>
  </si>
  <si>
    <t>173965179</t>
  </si>
  <si>
    <t>775</t>
  </si>
  <si>
    <t>Podlahy skládané</t>
  </si>
  <si>
    <t>61</t>
  </si>
  <si>
    <t>775511800</t>
  </si>
  <si>
    <t>Demontáž podlah vlysových do suti s lištami lepených</t>
  </si>
  <si>
    <t>-390214396</t>
  </si>
  <si>
    <t>"1.NP"47,48</t>
  </si>
  <si>
    <t>"2.NP"52,34+58,58+44,24+25,03+48,12</t>
  </si>
  <si>
    <t>776</t>
  </si>
  <si>
    <t>Podlahy povlakové</t>
  </si>
  <si>
    <t>105</t>
  </si>
  <si>
    <t>776111311</t>
  </si>
  <si>
    <t>Příprava podkladu vysátí podlah</t>
  </si>
  <si>
    <t>-1610084943</t>
  </si>
  <si>
    <t>108</t>
  </si>
  <si>
    <t>776121111</t>
  </si>
  <si>
    <t>Příprava podkladu penetrace vodou ředitelná na savý podklad (válečkováním) ředěná v poměru 1:3 podlah</t>
  </si>
  <si>
    <t>1761585582</t>
  </si>
  <si>
    <t>63</t>
  </si>
  <si>
    <t>776201814</t>
  </si>
  <si>
    <t>Demontáž povlakových podlahovin volně položených podlepených páskou</t>
  </si>
  <si>
    <t>1183259609</t>
  </si>
  <si>
    <t>"1.NP"6,49+2,49+2,18+11,48+15,45+25,57+13,98+28,52+29,16+16,09+6,44+29,95</t>
  </si>
  <si>
    <t>"2.NP"33,67</t>
  </si>
  <si>
    <t>106</t>
  </si>
  <si>
    <t>776231111</t>
  </si>
  <si>
    <t>Montáž podlahovin z vinylu lepením lamel nebo čtverců standardním lepidlem</t>
  </si>
  <si>
    <t>-433341934</t>
  </si>
  <si>
    <t>"1.NP - z legendy místností"8,82+23,51+7,04+8,05+2,76+18,05+12,39+4,14+21,15+12,01+3,54+20,58+12,01+5,82+12,02+22,85+4,27+12,77+8,31</t>
  </si>
  <si>
    <t>"2.NP - z legendy místností"3,17+22,44+12,46+8,88+12,76+25,18+4,42+13,35+9,19+8,27+5,56+1,38+21,62+8,06+12,88+3,82+19,54+13,46</t>
  </si>
  <si>
    <t>107</t>
  </si>
  <si>
    <t>28411051</t>
  </si>
  <si>
    <t>dílce vinylové tl 2,5mm, nášlapná vrstva 0,55mm, úprava PUR, třída zátěže 23/33/42, otlak 0,05mm, R10, třída otěru T, hořlavost Bfl S1, bez ftalátů</t>
  </si>
  <si>
    <t>-951532140</t>
  </si>
  <si>
    <t>426,53*1,1 'Přepočtené koeficientem množství</t>
  </si>
  <si>
    <t>420</t>
  </si>
  <si>
    <t>776421111</t>
  </si>
  <si>
    <t>Montáž lišt obvodových lepených</t>
  </si>
  <si>
    <t>-438114451</t>
  </si>
  <si>
    <t>328,3</t>
  </si>
  <si>
    <t>421</t>
  </si>
  <si>
    <t>61418153</t>
  </si>
  <si>
    <t>lišta podlahová dřevěná jasan 28x28mm</t>
  </si>
  <si>
    <t>1355943156</t>
  </si>
  <si>
    <t>328,3*1,02 'Přepočtené koeficientem množství</t>
  </si>
  <si>
    <t>500</t>
  </si>
  <si>
    <t>998776202</t>
  </si>
  <si>
    <t>Přesun hmot pro podlahy povlakové stanovený procentní sazbou (%) z ceny vodorovná dopravní vzdálenost do 50 m v objektech výšky přes 6 do 12 m</t>
  </si>
  <si>
    <t>-1824847505</t>
  </si>
  <si>
    <t>781</t>
  </si>
  <si>
    <t>Dokončovací práce - obklady</t>
  </si>
  <si>
    <t>111</t>
  </si>
  <si>
    <t>781111011</t>
  </si>
  <si>
    <t>Příprava podkladu před provedením obkladu oprášení (ometení) stěny</t>
  </si>
  <si>
    <t>916221176</t>
  </si>
  <si>
    <t>112</t>
  </si>
  <si>
    <t>781121011</t>
  </si>
  <si>
    <t>Příprava podkladu před provedením obkladu nátěr penetrační na stěnu</t>
  </si>
  <si>
    <t>-2039653185</t>
  </si>
  <si>
    <t>115</t>
  </si>
  <si>
    <t>781131112</t>
  </si>
  <si>
    <t>Izolace stěny pod obklad izolace nátěrem nebo stěrkou ve dvou vrstvách</t>
  </si>
  <si>
    <t>251018711</t>
  </si>
  <si>
    <t>"1.NP SPRCHOVÝ KOUT, VANA"(1,7+0,7+(0,9+0,9)*4+1,3+0,9)*2,1</t>
  </si>
  <si>
    <t>"2.NP SPRCHOVÝ KOUT, VANA"(1,7+0,7+(0,9+0,9)*4+1,3+0,9)*2,1</t>
  </si>
  <si>
    <t>114</t>
  </si>
  <si>
    <t>59054131</t>
  </si>
  <si>
    <t>profil ukončovací pro vnější hrany obkladů hliník leskle eloxovaný chromem 6x2500mm</t>
  </si>
  <si>
    <t>-1732494995</t>
  </si>
  <si>
    <t>23,6363636363636*1,1 'Přepočtené koeficientem množství</t>
  </si>
  <si>
    <t>398</t>
  </si>
  <si>
    <t>781474113</t>
  </si>
  <si>
    <t>Montáž obkladů vnitřních stěn z dlaždic keramických lepených flexibilním lepidlem maloformátových hladkých přes 12 do 19 ks/m2</t>
  </si>
  <si>
    <t>-780422141</t>
  </si>
  <si>
    <t>"1.NP"(1,9*2+1,1*2+1,84*2+2,75*2+1,9*2+2,1*2+2,2*2+1,8*2+2,2*2+1,8*2+2,02*2+1,8*2+3,7*2+1,4*2)*2,6</t>
  </si>
  <si>
    <t>"ODEČET OTVORŮ"(0,7*1,97)*7*-1</t>
  </si>
  <si>
    <t>"OBKLAD ZA KUCH. LINKOU"(2,4+0,6+4,2+0,6+0,6+3,41+0,6+0,6+2,82+0,6+0,6+1,97+1,55+0,45+0,6+0,6+2,91+0,6+0,6)*0,6</t>
  </si>
  <si>
    <t>"2.NP"(1,1*2+1,9*2+1,84*2+2,95*2+2,05*2+2,1*2+2,2*2+1,8*2+2,34*2+1,8*2+2,02*2+2,05*2+3,7*2+1,43*2)*2,6</t>
  </si>
  <si>
    <t>399</t>
  </si>
  <si>
    <t>59761071</t>
  </si>
  <si>
    <t>obklad keramický hladký přes 12 do 19ks/m2</t>
  </si>
  <si>
    <t>-1809718672</t>
  </si>
  <si>
    <t>309,322</t>
  </si>
  <si>
    <t>309,322*1,1 'Přepočtené koeficientem množství</t>
  </si>
  <si>
    <t>118</t>
  </si>
  <si>
    <t>781494111</t>
  </si>
  <si>
    <t>Obklad - dokončující práce profily ukončovací lepené flexibilním lepidlem rohové</t>
  </si>
  <si>
    <t>-1969117570</t>
  </si>
  <si>
    <t>"1.NP"2,6*5</t>
  </si>
  <si>
    <t>"2.NP"2,6*5</t>
  </si>
  <si>
    <t>119</t>
  </si>
  <si>
    <t>781495115</t>
  </si>
  <si>
    <t>Obklad - dokončující práce ostatní práce spárování silikonem</t>
  </si>
  <si>
    <t>-957472735</t>
  </si>
  <si>
    <t>120</t>
  </si>
  <si>
    <t>781495211</t>
  </si>
  <si>
    <t>Čištění vnitřních ploch po provedení obkladu stěn chemickými prostředky</t>
  </si>
  <si>
    <t>-1051847077</t>
  </si>
  <si>
    <t>502</t>
  </si>
  <si>
    <t>998781202</t>
  </si>
  <si>
    <t>Přesun hmot pro obklady keramické stanovený procentní sazbou (%) z ceny vodorovná dopravní vzdálenost do 50 m v objektech výšky přes 6 do 12 m</t>
  </si>
  <si>
    <t>1229473142</t>
  </si>
  <si>
    <t>782</t>
  </si>
  <si>
    <t>Dokončovací práce - obklady z kamene</t>
  </si>
  <si>
    <t>68</t>
  </si>
  <si>
    <t>782631811</t>
  </si>
  <si>
    <t>Demontáž obkladů parapetů z kamene do suti z tvrdých kamenů kladených do malty</t>
  </si>
  <si>
    <t>-1053721713</t>
  </si>
  <si>
    <t>"1.NP"(1,455*0,45*21+1,15*0,3*6)</t>
  </si>
  <si>
    <t>"2.NP"(1,15*0,45*20+1,15*0,3*6+0,95*0,3)</t>
  </si>
  <si>
    <t>783</t>
  </si>
  <si>
    <t>Dokončovací práce - nátěry</t>
  </si>
  <si>
    <t>205</t>
  </si>
  <si>
    <t>783201403</t>
  </si>
  <si>
    <t>Příprava podkladu tesařských konstrukcí před provedením nátěru oprášení</t>
  </si>
  <si>
    <t>1173400245</t>
  </si>
  <si>
    <t>378</t>
  </si>
  <si>
    <t>783213101</t>
  </si>
  <si>
    <t>Napouštěcí nátěr tesařských konstrukcí zabudovaných do konstrukce proti dřevokazným houbám a škůdcům</t>
  </si>
  <si>
    <t>-1006520246</t>
  </si>
  <si>
    <t>"IMPREGNAČNÍ NÁTĚR PROTI HOUBÁM A ŠKŮDCŮM STÁVAJÍCÍCH STROPNÍCH TRÁMŮ 190/280 mm"2*(0,19+0,28)*582,35</t>
  </si>
  <si>
    <t>784</t>
  </si>
  <si>
    <t>Dokončovací práce - malby a tapety</t>
  </si>
  <si>
    <t>403</t>
  </si>
  <si>
    <t>784111001</t>
  </si>
  <si>
    <t>Oprášení (ometení) podkladu v místnostech výšky do 3,80 m</t>
  </si>
  <si>
    <t>1801998134</t>
  </si>
  <si>
    <t>127</t>
  </si>
  <si>
    <t>784181121</t>
  </si>
  <si>
    <t>Penetrace podkladu jednonásobná hloubková v místnostech výšky do 3,80 m</t>
  </si>
  <si>
    <t>-2112326933</t>
  </si>
  <si>
    <t>"SDK PŘÍČKY"570,543*2</t>
  </si>
  <si>
    <t>"MEZIBYTOVÁ SDK KONSTRUKCE"22,824*2</t>
  </si>
  <si>
    <t>"SDK ŠACHTY"97,274</t>
  </si>
  <si>
    <t>"SDK PODHLED"550,75</t>
  </si>
  <si>
    <t>"VNITŘNÍ OMÍTKY STĚN"1832,892</t>
  </si>
  <si>
    <t>"VNITŘNÍ OMÍTKY STROPŮ"227,23</t>
  </si>
  <si>
    <t>"VNITŘNÍ OMÍTKY OSTĚNÍ"148,673</t>
  </si>
  <si>
    <t>"KER. OBKLAD"-312,774</t>
  </si>
  <si>
    <t>130</t>
  </si>
  <si>
    <t>784191007</t>
  </si>
  <si>
    <t>Čištění vnitřních ploch hrubý úklid po provedení malířských prací omytím podlah</t>
  </si>
  <si>
    <t>334711991</t>
  </si>
  <si>
    <t>"SUTERÉN"114,44</t>
  </si>
  <si>
    <t>"1.NP"325,15</t>
  </si>
  <si>
    <t>"2.NP"341,81</t>
  </si>
  <si>
    <t>131</t>
  </si>
  <si>
    <t>784221101</t>
  </si>
  <si>
    <t>Malby z malířských směsí otěruvzdorných za sucha dvojnásobné, bílé za sucha otěruvzdorné dobře v místnostech výšky do 3,80 m</t>
  </si>
  <si>
    <t>-427889217</t>
  </si>
  <si>
    <t>Technologie výtahu</t>
  </si>
  <si>
    <t>352</t>
  </si>
  <si>
    <t>V.01</t>
  </si>
  <si>
    <t>Dodávka a montáž - Osobní výtah s nosností 630 kg, průchozí kabina, tři stanice, specifikace dle PD Os05 a technické zprávy</t>
  </si>
  <si>
    <t>64</t>
  </si>
  <si>
    <t>-1470528089</t>
  </si>
  <si>
    <t>HZS</t>
  </si>
  <si>
    <t>Hodinové zúčtovací sazby</t>
  </si>
  <si>
    <t>514</t>
  </si>
  <si>
    <t>HZS.01</t>
  </si>
  <si>
    <t>Přípomocné zednické práce pro instalace</t>
  </si>
  <si>
    <t>hod</t>
  </si>
  <si>
    <t>1386273045</t>
  </si>
  <si>
    <t>VRN</t>
  </si>
  <si>
    <t>Vedlejší rozpočtové náklady</t>
  </si>
  <si>
    <t>VRN1</t>
  </si>
  <si>
    <t>Průzkumné, geodetické a projektové práce</t>
  </si>
  <si>
    <t>516</t>
  </si>
  <si>
    <t>VN1.01</t>
  </si>
  <si>
    <t>Geodetické práce - stavba</t>
  </si>
  <si>
    <t>1024</t>
  </si>
  <si>
    <t>1244450817</t>
  </si>
  <si>
    <t>517</t>
  </si>
  <si>
    <t>VN1.02</t>
  </si>
  <si>
    <t>Geodetické práce - skutečné provedení</t>
  </si>
  <si>
    <t>-2143681403</t>
  </si>
  <si>
    <t>518</t>
  </si>
  <si>
    <t>VN1.03</t>
  </si>
  <si>
    <t>Projektová dokumentace - skutečné provedení dle Vyhlášky č. 499/2006 Sb příloha č.14</t>
  </si>
  <si>
    <t>-719039899</t>
  </si>
  <si>
    <t>VRN3</t>
  </si>
  <si>
    <t>Zařízení staveniště</t>
  </si>
  <si>
    <t>515</t>
  </si>
  <si>
    <t>VRN3.01</t>
  </si>
  <si>
    <t>Zařízení staveniště-zřízení</t>
  </si>
  <si>
    <t>1972789634</t>
  </si>
  <si>
    <t>520</t>
  </si>
  <si>
    <t>VRN3.02</t>
  </si>
  <si>
    <t>Zařízení staveniště-provoz</t>
  </si>
  <si>
    <t>-1886919577</t>
  </si>
  <si>
    <t>521</t>
  </si>
  <si>
    <t>VRN3.03</t>
  </si>
  <si>
    <t>Zařízení staveniště-odstranění</t>
  </si>
  <si>
    <t>-1369604321</t>
  </si>
  <si>
    <t>VRN4</t>
  </si>
  <si>
    <t>Inženýrská činnost</t>
  </si>
  <si>
    <t>519</t>
  </si>
  <si>
    <t>VRN4.01</t>
  </si>
  <si>
    <t>Kompletační a koordinační činnost-kompletace dokladové části</t>
  </si>
  <si>
    <t>-2085515639</t>
  </si>
  <si>
    <t>Soupis:</t>
  </si>
  <si>
    <t>D.1.4.f - PLYNOVÁ ZAŘÍZENÍ</t>
  </si>
  <si>
    <t xml:space="preserve"> </t>
  </si>
  <si>
    <t>HSV - HSV</t>
  </si>
  <si>
    <t xml:space="preserve">    723 - Zdravotechnika - plynovod</t>
  </si>
  <si>
    <t>119003131</t>
  </si>
  <si>
    <t>Výstražná páska pro zabezpečení výkopu zřízení</t>
  </si>
  <si>
    <t>119003132</t>
  </si>
  <si>
    <t>Výstražná páska pro zabezpečení výkopu odstranění</t>
  </si>
  <si>
    <t>119004111</t>
  </si>
  <si>
    <t>Bezpečný vstup nebo výstup z výkopu pomocí žebříku zřízení</t>
  </si>
  <si>
    <t>119004112</t>
  </si>
  <si>
    <t>Bezpečný vstup nebo výstup z výkopu pomocí žebříku odstranění</t>
  </si>
  <si>
    <t>120001101</t>
  </si>
  <si>
    <t>Příplatek za ztížení odkopávky nebo prokkopávky v blízkosti inženýrských sítí</t>
  </si>
  <si>
    <t>10</t>
  </si>
  <si>
    <t>2*0,3</t>
  </si>
  <si>
    <t>132202102</t>
  </si>
  <si>
    <t>Hloubení rýh š do 600 mm v nesoudržných horninách tř. 3</t>
  </si>
  <si>
    <t>12</t>
  </si>
  <si>
    <t>9*0,6*1,5</t>
  </si>
  <si>
    <t>151101201</t>
  </si>
  <si>
    <t>Zřízení příložného pažení stěn výkopu hl do 4 m</t>
  </si>
  <si>
    <t>9*1,5*2</t>
  </si>
  <si>
    <t>151101211</t>
  </si>
  <si>
    <t>Odstranění příložného pažení stěn hl do 4 m</t>
  </si>
  <si>
    <t>161101101</t>
  </si>
  <si>
    <t>Svislé přemístění výkopku z horniny tř. 1 až 4 hl výkopu do 2,5 m</t>
  </si>
  <si>
    <t>18</t>
  </si>
  <si>
    <t>162701105</t>
  </si>
  <si>
    <t>Vodorovné přemístění do 10000 m výkopku z horniny tř. 1 až 4 - spodní vrstvy</t>
  </si>
  <si>
    <t>2,16+0,54</t>
  </si>
  <si>
    <t>11</t>
  </si>
  <si>
    <t>171201201</t>
  </si>
  <si>
    <t>Uložení sypaniny na skládky</t>
  </si>
  <si>
    <t>22</t>
  </si>
  <si>
    <t>171201202</t>
  </si>
  <si>
    <t>Skladné</t>
  </si>
  <si>
    <t>174101101</t>
  </si>
  <si>
    <t>Zásyp jam, šachet rýh nebo kolem objektů sypaninou se zhutněním - původní zeminou</t>
  </si>
  <si>
    <t>8,1-2,7</t>
  </si>
  <si>
    <t>175101101</t>
  </si>
  <si>
    <t>Obsyp potrubí bez prohození sypaniny z hornin tř. 1 až 4 uloženým do 3 m od kraje výkopu</t>
  </si>
  <si>
    <t>9*0,6*0,4</t>
  </si>
  <si>
    <t>583312000</t>
  </si>
  <si>
    <t>kamenivo těžené zásypový materiál</t>
  </si>
  <si>
    <t>2,7*1,8</t>
  </si>
  <si>
    <t>181101131</t>
  </si>
  <si>
    <t>Úprava pozemku s rozpojením, přehrnutím, urovnáním a přehrnutím do 20 m zeminy tř 3</t>
  </si>
  <si>
    <t>50*0,2</t>
  </si>
  <si>
    <t>17</t>
  </si>
  <si>
    <t>451573111</t>
  </si>
  <si>
    <t>Lože pod potrubí otevřený výkop ze štěrkopísku</t>
  </si>
  <si>
    <t>9*0,6*0,1</t>
  </si>
  <si>
    <t>723XP101</t>
  </si>
  <si>
    <t>Vodič signalizační CYY 2,5</t>
  </si>
  <si>
    <t>723XP102</t>
  </si>
  <si>
    <t>Fólie výstražná oranžová šířky 400mm</t>
  </si>
  <si>
    <t>723XP103</t>
  </si>
  <si>
    <t>Tvarovka přechodová závitová PE 100 63*5,8 / DN50</t>
  </si>
  <si>
    <t>40</t>
  </si>
  <si>
    <t>723</t>
  </si>
  <si>
    <t>Zdravotechnika - plynovod</t>
  </si>
  <si>
    <t>723111202</t>
  </si>
  <si>
    <t>Potrubí ocelové závitové černé bezešvé svařované běžné DN 15</t>
  </si>
  <si>
    <t>723111204</t>
  </si>
  <si>
    <t>Potrubí ocelové závitové černé bezešvé svařované běžné DN 25</t>
  </si>
  <si>
    <t>723111205</t>
  </si>
  <si>
    <t>Potrubí ocelové závitové černé bezešvé svařované běžné DN 32</t>
  </si>
  <si>
    <t>723111206</t>
  </si>
  <si>
    <t>Potrubí ocelové závitové černé bezešvé svařované běžné DN 40</t>
  </si>
  <si>
    <t>723150369</t>
  </si>
  <si>
    <t>Ochranná trubka D 89x3,6 mm</t>
  </si>
  <si>
    <t>723160204</t>
  </si>
  <si>
    <t>Přípojka k plynoměru spojované na závit bez ochozu G 1</t>
  </si>
  <si>
    <t>723160334</t>
  </si>
  <si>
    <t>Rozpěrka přípojek plynoměru G 1</t>
  </si>
  <si>
    <t>723170117</t>
  </si>
  <si>
    <t>Potrubí plynové plastové Pe 100 - RC, PN 0,4 MPa, D 63 x 5,8 mm spojované elektrotvarovkami - opláštěné potrubí včetně tvarovek</t>
  </si>
  <si>
    <t>56</t>
  </si>
  <si>
    <t>723190253</t>
  </si>
  <si>
    <t>Výpustky plynovodní vedení a upevnění DN 25</t>
  </si>
  <si>
    <t>723221302</t>
  </si>
  <si>
    <t>Ventil vzorkovací rohový G 1/2 PN 5 s vnějším závitem</t>
  </si>
  <si>
    <t>31</t>
  </si>
  <si>
    <t>723230104</t>
  </si>
  <si>
    <t>Kulový uzávěr přímý PN 5 G 1 FF s protipožární armaturou a 2x vnitřním závitem</t>
  </si>
  <si>
    <t>62</t>
  </si>
  <si>
    <t>723231162</t>
  </si>
  <si>
    <t>Kohout kulový přímý G 1/2 PN 42 do 185°C plnoprůtokový s koulí vnitřní závit těžká řada</t>
  </si>
  <si>
    <t>723231167</t>
  </si>
  <si>
    <t>Kohout kulový přímý G 2 PN 42 do 185°C plnoprůtokový vnitřní závit těžká řada</t>
  </si>
  <si>
    <t>66</t>
  </si>
  <si>
    <t>723261912</t>
  </si>
  <si>
    <t>Montáž plynoměrů G-6 maximální průtok 10 m3/hod.</t>
  </si>
  <si>
    <t>388222690</t>
  </si>
  <si>
    <t>Plynoměr membránový nízkotlaký se šroubením G6, PN 0,05 MPa, rozteč 250</t>
  </si>
  <si>
    <t>723XM101</t>
  </si>
  <si>
    <t>Manometr komplet vč. smyčky a uzávěru 0-6 kPa průměr 100mm</t>
  </si>
  <si>
    <t>723PLX101</t>
  </si>
  <si>
    <t>Regulátor tlaku plynu STL300kPa / NTL2.0kPa - Qp = 12 m3/h - kompletní sada - dodávka a montáž</t>
  </si>
  <si>
    <t>723POX101</t>
  </si>
  <si>
    <t>Protipožární pěna těsnění prostupů stavebních konstrukcí</t>
  </si>
  <si>
    <t>76</t>
  </si>
  <si>
    <t>39</t>
  </si>
  <si>
    <t>723XPL201</t>
  </si>
  <si>
    <t>Revize domovního plynovodu</t>
  </si>
  <si>
    <t>723XPL202</t>
  </si>
  <si>
    <t>Tlaková a provozní zkouška vnitřního domovního plynovodu plynovodu</t>
  </si>
  <si>
    <t>723XPL203</t>
  </si>
  <si>
    <t>Stavební přípomoci a ostatní pomocné práce</t>
  </si>
  <si>
    <t>h</t>
  </si>
  <si>
    <t>723XPL204</t>
  </si>
  <si>
    <t>Potrubí ocelové závitové černé bezešvé svařované běžné DN 50 izolované potrubí s gumovým povlakem pro podzemní vedení plynu - dodváak včetně tvarovek a montáže</t>
  </si>
  <si>
    <t>84</t>
  </si>
  <si>
    <t>43</t>
  </si>
  <si>
    <t>723XPL205</t>
  </si>
  <si>
    <t>Tvarovka přechodová zemní standardní PE 100 63*5,8 / DN50</t>
  </si>
  <si>
    <t>783425422</t>
  </si>
  <si>
    <t>Nátěry syntetické potrubí do DN 50 barva dražší matný povrch 1x antikorozní, 1x základní, 2x email</t>
  </si>
  <si>
    <t>3+6+2+6</t>
  </si>
  <si>
    <t>D.1.4.a - ZAŘÍZENÍ PRO VY...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</si>
  <si>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</si>
  <si>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</si>
  <si>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</si>
  <si>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</si>
  <si>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</si>
  <si>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713411121</t>
  </si>
  <si>
    <t>Montáž izolace tepelné potrubí pásy nebo rohožemi s Al fólií staženými drátem 1x</t>
  </si>
  <si>
    <t>23,4+39+15,6+23,4+31,2</t>
  </si>
  <si>
    <t>63154601</t>
  </si>
  <si>
    <t>pouzdro izolační potrubní z minerální vlny s Al fólií max. 250/100°C 28/50mm</t>
  </si>
  <si>
    <t>18*1,3 "Přepočtené koeficientem množství</t>
  </si>
  <si>
    <t>63154602</t>
  </si>
  <si>
    <t>pouzdro izolační potrubní z minerální vlny s Al fólií max. 250/100°C 35/50mm</t>
  </si>
  <si>
    <t>30*1,3 "Přepočtené koeficientem množství</t>
  </si>
  <si>
    <t>63154603</t>
  </si>
  <si>
    <t>pouzdro izolační potrubní z minerální vlny s Al fólií max. 250/100°C 42/50mm</t>
  </si>
  <si>
    <t>12*1,3 "Přepočtené koeficientem množství</t>
  </si>
  <si>
    <t>63154604</t>
  </si>
  <si>
    <t>pouzdro izolační potrubní z minerální vlny s Al fólií max. 250/100°C 48/50mm</t>
  </si>
  <si>
    <t>63154605</t>
  </si>
  <si>
    <t>pouzdro izolační potrubní z minerální vlny s Al fólií max. 250/100°C 60/50mm</t>
  </si>
  <si>
    <t>24*1,3 "Přepočtené koeficientem množství</t>
  </si>
  <si>
    <t>700700191</t>
  </si>
  <si>
    <t>Al páska šířky 50mm</t>
  </si>
  <si>
    <t>bm</t>
  </si>
  <si>
    <t>713463131</t>
  </si>
  <si>
    <t>Montáž izolace tepelné potrubí potrubními pouzdry bez úpravy slepenými 1x tl izolace do 25 mm</t>
  </si>
  <si>
    <t>468+117+429+156+39+31,2+39</t>
  </si>
  <si>
    <t>28377106</t>
  </si>
  <si>
    <t>pouzdro izolační potrubní z pěnového polyetylenu 18/20mm</t>
  </si>
  <si>
    <t>360*1,3 "Přepočtené koeficientem množství</t>
  </si>
  <si>
    <t>28377046</t>
  </si>
  <si>
    <t>pouzdro izolační potrubní z pěnového polyetylenu 22/25mm</t>
  </si>
  <si>
    <t>90*1,3 "Přepočtené koeficientem množství</t>
  </si>
  <si>
    <t>28377049</t>
  </si>
  <si>
    <t>pouzdro izolační potrubní z pěnového polyetylenu 28/25mm</t>
  </si>
  <si>
    <t>330*1,3 "Přepočtené koeficientem množství</t>
  </si>
  <si>
    <t>28377054</t>
  </si>
  <si>
    <t>pouzdro izolační potrubní z pěnového polyetylenu 32/25mm</t>
  </si>
  <si>
    <t>120*1,3 "Přepočtené koeficientem množství</t>
  </si>
  <si>
    <t>28377060</t>
  </si>
  <si>
    <t>pouzdro izolační potrubní z pěnového polyetylenu 40/25mm</t>
  </si>
  <si>
    <t>28377065</t>
  </si>
  <si>
    <t>pouzdro izolační potrubní z pěnového polyetylenu 54/25mm</t>
  </si>
  <si>
    <t>28377067</t>
  </si>
  <si>
    <t>pouzdro izolační potrubní z pěnového polyetylenu 63/25mm</t>
  </si>
  <si>
    <t>283771300</t>
  </si>
  <si>
    <t>spona na návlekovou izolaci</t>
  </si>
  <si>
    <t>283771350</t>
  </si>
  <si>
    <t>páska samolepící na návlekovou izolaci po 20 m</t>
  </si>
  <si>
    <t>998713102</t>
  </si>
  <si>
    <t>Přesun hmot tonážní pro izolace tepelné v objektech v do 12 m</t>
  </si>
  <si>
    <t>998713193</t>
  </si>
  <si>
    <t>Příplatek k přesunu hmot tonážní 713 za zvětšený přesun do 500 m</t>
  </si>
  <si>
    <t>731</t>
  </si>
  <si>
    <t>Ústřední vytápění - kotelny</t>
  </si>
  <si>
    <t>731249212</t>
  </si>
  <si>
    <t>Montáž rychlovyhřívacích agregátů na plynná paliva s přípravou TUV vč. instalačního materiálu</t>
  </si>
  <si>
    <t>731KOX01</t>
  </si>
  <si>
    <t>Nástěnný plynový kondenzační kotel Q=46.3kW, zemní plyn 0.54m3/h - 4.90m3/h při 2.0kPa, tepelný výkon 5.1kW - 45.0kW při T 80°C / 60°C</t>
  </si>
  <si>
    <t>731KOX02</t>
  </si>
  <si>
    <t>Stavebnicová regulace topného výkonu pro řízení kaskády dvou kotlů, ekvitermní regulaci jedné topné větve a řízení topné větve pro zásobníkový ohřev teplé vody - regulační a výpis prvků je přílohou technické zprávy</t>
  </si>
  <si>
    <t>731KOX03</t>
  </si>
  <si>
    <t>Kompletní montáž a uvedení do provozu regulační automatiky vč. prokabelování v technické místnosti</t>
  </si>
  <si>
    <t>731KOX04</t>
  </si>
  <si>
    <t>Přechodový adaptér - přechod z DN80 na DN110</t>
  </si>
  <si>
    <t>731KOX05</t>
  </si>
  <si>
    <t>Univerzální sada sdružených odvodů spalin pro kaskádu dvou kotlů DN160-110 se sběrmou trubkou, dvěma T-kusy DN160-110, dvěma spalinovými klapkami, koncovkou s odvodem kondenzátu</t>
  </si>
  <si>
    <t>731KOX06</t>
  </si>
  <si>
    <t>Trubka jednoduchá plast PP DN110 délky 0.5m</t>
  </si>
  <si>
    <t>731KOX07</t>
  </si>
  <si>
    <t>Trubka jednoduchá plast PP DN160 délky 2.0m</t>
  </si>
  <si>
    <t>731KOX08</t>
  </si>
  <si>
    <t>Koleno jednoduché plast PP DN160 87°</t>
  </si>
  <si>
    <t>731KOX09</t>
  </si>
  <si>
    <t>Vertikální nadstřešní komínová koncovka Ø 160, délka 1,0 m vč. izolační průchodky střechou</t>
  </si>
  <si>
    <t>731KOX10</t>
  </si>
  <si>
    <t>Montáž odkouření nástěnného kotle vč. instalačního materiálu</t>
  </si>
  <si>
    <t>731KOX11</t>
  </si>
  <si>
    <t>Tlaková a provozní zkouška odkouření, revize spalinové cesty</t>
  </si>
  <si>
    <t>731KOX12</t>
  </si>
  <si>
    <t>Uvedení do provozu plynového kotle a vstupní revize</t>
  </si>
  <si>
    <t>731KOX13</t>
  </si>
  <si>
    <t>Neutralizační sada k nástěnným kotlům do 120kW - neutralizační filtr vč. náplně</t>
  </si>
  <si>
    <t>731KOX14</t>
  </si>
  <si>
    <t>Rozbočovací kus DN80 / 125 - 2x DN80</t>
  </si>
  <si>
    <t>731SAX01</t>
  </si>
  <si>
    <t>Trubka jednoduchá SPIRO DN80 délky 0.5m</t>
  </si>
  <si>
    <t>731SAX02</t>
  </si>
  <si>
    <t>Trubka jednoduchá SPIRO DN80 délky 1.0m</t>
  </si>
  <si>
    <t>731SAX03</t>
  </si>
  <si>
    <t>Koleno jednoduché SPIRO DN80 87°</t>
  </si>
  <si>
    <t>731SAX04</t>
  </si>
  <si>
    <t>Fasádní krycí mříž DN80</t>
  </si>
  <si>
    <t>998731102</t>
  </si>
  <si>
    <t>Přesun hmot tonážní pro kotelny v objektech v do 12 m</t>
  </si>
  <si>
    <t>998731193</t>
  </si>
  <si>
    <t>Příplatek k přesunu hmot tonážní 731 za zvětšený přesun do 500 m</t>
  </si>
  <si>
    <t>732</t>
  </si>
  <si>
    <t>Ústřední vytápění - strojovny</t>
  </si>
  <si>
    <t>732199100</t>
  </si>
  <si>
    <t>Montáž a dodávka orientačních štítků</t>
  </si>
  <si>
    <t>732211124</t>
  </si>
  <si>
    <t>Ohřívač stacionární zásobníkový s jedním výměníkem PN 1,0/1,6 o objemu 750 l v.pl. 6,0 m2 - dodávka a montáž</t>
  </si>
  <si>
    <t>732XS01</t>
  </si>
  <si>
    <t>Deskový výměník tepla o tepelném výkonu 120 kW - připojení 2", vč. konzol a tepelné izolace - dodávka a montáž</t>
  </si>
  <si>
    <t>732XS02</t>
  </si>
  <si>
    <t>Nádoba tlaková expanzní s membránou - 50l - 6bar - pro topné soustavy - dodávka a montáž</t>
  </si>
  <si>
    <t>732XS03</t>
  </si>
  <si>
    <t>Nádoba tlaková expanzní s membránou - 100l - 6bar - pro topné soustavy - dodávka a montáž</t>
  </si>
  <si>
    <t>732XS04</t>
  </si>
  <si>
    <t>Úpravna vod doplňování do systému UT - dodávka a montáž</t>
  </si>
  <si>
    <t>47</t>
  </si>
  <si>
    <t>732XS05</t>
  </si>
  <si>
    <t>Oběhové čerpadlo DN25 - 40kPa s elektronickou regulací otáček - Qel = 10-37W / 230V - PN 10 / 110 °C - dodávka a montáž</t>
  </si>
  <si>
    <t>732XS06</t>
  </si>
  <si>
    <t>Oběhové čerpadlo DN32 - 100kPa s elektronickou regulací otáček - Qel = 10-180W / 230V - PN 10 / 110 °C - dodávka a montáž</t>
  </si>
  <si>
    <t>998732102</t>
  </si>
  <si>
    <t>Přesun hmot tonážní pro strojovny v objektech v do 12 m</t>
  </si>
  <si>
    <t>998732193</t>
  </si>
  <si>
    <t>Příplatek k přesunu hmot tonážní 732 za zvětšený přesun do 500 m</t>
  </si>
  <si>
    <t>100</t>
  </si>
  <si>
    <t>733</t>
  </si>
  <si>
    <t>Ústřední vytápění - rozvodné potrubí</t>
  </si>
  <si>
    <t>733111114</t>
  </si>
  <si>
    <t>Potrubí ocelové závitové bezešvé běžné v kotelnách nebo strojovnách DN 20</t>
  </si>
  <si>
    <t>18*1,2 "Přepočtené koeficientem množství</t>
  </si>
  <si>
    <t>733111115</t>
  </si>
  <si>
    <t>Potrubí ocelové závitové bezešvé běžné v kotelnách nebo strojovnách DN 25</t>
  </si>
  <si>
    <t>104</t>
  </si>
  <si>
    <t>30*1,2 "Přepočtené koeficientem množství</t>
  </si>
  <si>
    <t>53</t>
  </si>
  <si>
    <t>733111116</t>
  </si>
  <si>
    <t>Potrubí ocelové závitové bezešvé běžné v kotelnách nebo strojovnách DN 32</t>
  </si>
  <si>
    <t>12*1,2 "Přepočtené koeficientem množství</t>
  </si>
  <si>
    <t>733111117</t>
  </si>
  <si>
    <t>Potrubí ocelové závitové bezešvé běžné v kotelnách nebo strojovnách DN 40</t>
  </si>
  <si>
    <t>733111118</t>
  </si>
  <si>
    <t>Potrubí ocelové závitové bezešvé běžné v kotelnách nebo strojovnách DN 50</t>
  </si>
  <si>
    <t>110</t>
  </si>
  <si>
    <t>24*1,2 "Přepočtené koeficientem množství</t>
  </si>
  <si>
    <t>733190107</t>
  </si>
  <si>
    <t>Zkouška těsnosti potrubí ocelové závitové do DN 40</t>
  </si>
  <si>
    <t>21,6+36+14,4+21,6+28,8</t>
  </si>
  <si>
    <t>57</t>
  </si>
  <si>
    <t>733190108</t>
  </si>
  <si>
    <t>Zkouška těsnosti potrubí ocelové závitové do DN 50</t>
  </si>
  <si>
    <t>733322201</t>
  </si>
  <si>
    <t>Potrubí plastové z PE-X spojované kovovou objímkou D 17x2</t>
  </si>
  <si>
    <t>116</t>
  </si>
  <si>
    <t>360*1,2 "Přepočtené koeficientem množství</t>
  </si>
  <si>
    <t>733322202</t>
  </si>
  <si>
    <t>Potrubí plastové z PE-X spojované kovovou objímkou D 20x2</t>
  </si>
  <si>
    <t>90*1,2 "Přepočtené koeficientem množství</t>
  </si>
  <si>
    <t>733322203</t>
  </si>
  <si>
    <t>Potrubí plastové z PE-X spojované kovovou objímkou D 25x2,3</t>
  </si>
  <si>
    <t>330*1,2 "Přepočtené koeficientem množství</t>
  </si>
  <si>
    <t>733322204</t>
  </si>
  <si>
    <t>Potrubí plastové z PE-X spojované kovovou objímkou D 32x2,9</t>
  </si>
  <si>
    <t>120*1,2 "Přepočtené koeficientem množství</t>
  </si>
  <si>
    <t>733321215</t>
  </si>
  <si>
    <t>Potrubí plastové z PE-X spojované kovovou objímko D 40x5,5</t>
  </si>
  <si>
    <t>124</t>
  </si>
  <si>
    <t>733321216</t>
  </si>
  <si>
    <t>Potrubí plastové z PE-X spojované kovovou objímko D 50x6,9</t>
  </si>
  <si>
    <t>126</t>
  </si>
  <si>
    <t>733321217</t>
  </si>
  <si>
    <t>Potrubí plastové z PE-X spojované kovovou objímko D 63x8,6</t>
  </si>
  <si>
    <t>128</t>
  </si>
  <si>
    <t>65</t>
  </si>
  <si>
    <t>733391101</t>
  </si>
  <si>
    <t>Zkouška těsnosti potrubí plastové do D 32x3,0</t>
  </si>
  <si>
    <t>432+108+396+144</t>
  </si>
  <si>
    <t>733391102</t>
  </si>
  <si>
    <t>Zkouška těsnosti potrubí plastové do D 50x4,6</t>
  </si>
  <si>
    <t>132</t>
  </si>
  <si>
    <t>36+28,8</t>
  </si>
  <si>
    <t>67</t>
  </si>
  <si>
    <t>733391103</t>
  </si>
  <si>
    <t>Zkouška těsnosti potrubí plastové do D 75x6,8</t>
  </si>
  <si>
    <t>733PX01</t>
  </si>
  <si>
    <t>Topná, provozní a dilatační zkouška</t>
  </si>
  <si>
    <t>136</t>
  </si>
  <si>
    <t>733PX02</t>
  </si>
  <si>
    <t>138</t>
  </si>
  <si>
    <t>733PX03</t>
  </si>
  <si>
    <t>Protipožární pěna těsnění prostupů požárních dělících konstrukcí</t>
  </si>
  <si>
    <t>733PX04</t>
  </si>
  <si>
    <t>Příslušenství potrubí ostatní - klenutá dna, příplatky ke zhotovení závitových spojů, přechody - ocelové potrubí / plastové potrubí</t>
  </si>
  <si>
    <t>733PX05</t>
  </si>
  <si>
    <t>Příslušenství montážní organizace - přenosná montážní plošina s pracovní výškou do 3m</t>
  </si>
  <si>
    <t>998733102</t>
  </si>
  <si>
    <t>Přesun hmot tonážní pro rozvody potrubí v objektech v do 12 m</t>
  </si>
  <si>
    <t>998733193</t>
  </si>
  <si>
    <t>Příplatek k přesunu hmot tonážní 733 za zvětšený přesun do 500 m</t>
  </si>
  <si>
    <t>734</t>
  </si>
  <si>
    <t>Ústřední vytápění - armatury</t>
  </si>
  <si>
    <t>734211120</t>
  </si>
  <si>
    <t>Ventil závitový odvzdušňovací G 1/2 PN 14 do 120°C automatický</t>
  </si>
  <si>
    <t>734242414</t>
  </si>
  <si>
    <t>Ventil závitový zpětný přímý G 1 PN 16 do 110°C</t>
  </si>
  <si>
    <t>152</t>
  </si>
  <si>
    <t>734242415</t>
  </si>
  <si>
    <t>Ventil závitový zpětný přímý G 5/4 PN 16 do 110°C</t>
  </si>
  <si>
    <t>734242416</t>
  </si>
  <si>
    <t>Ventil závitový zpětný přímý G 6/4 PN 16 do 110°C</t>
  </si>
  <si>
    <t>156</t>
  </si>
  <si>
    <t>734251213</t>
  </si>
  <si>
    <t>Ventil závitový pojistný rohový G 1 otvírací tlak 4 bar</t>
  </si>
  <si>
    <t>734291123</t>
  </si>
  <si>
    <t>Kohout plnící a vypouštěcí G 1/2 PN 10 do 110°C závitový</t>
  </si>
  <si>
    <t>734291242</t>
  </si>
  <si>
    <t>Filtr závitový přímý G 1 PN 16 do 130°C s vnitřními závity</t>
  </si>
  <si>
    <t>162</t>
  </si>
  <si>
    <t>734291245</t>
  </si>
  <si>
    <t>Filtr závitový přímý G 1 1/4 PN 16 do 130°C s vnitřními závity</t>
  </si>
  <si>
    <t>734291246</t>
  </si>
  <si>
    <t>Filtr závitový přímý G 1 1/2 PN 16 do 130°C s vnitřními závity</t>
  </si>
  <si>
    <t>166</t>
  </si>
  <si>
    <t>734292773</t>
  </si>
  <si>
    <t>Kohout kulový přímý G 3/4 PN 42 do 185°C plnoprůtokový s koulí vnitřní závit</t>
  </si>
  <si>
    <t>734292774</t>
  </si>
  <si>
    <t>Kohout kulový přímý G 1 PN 42 do 185°C plnoprůtokový s koulí vnitřní závit</t>
  </si>
  <si>
    <t>734292775</t>
  </si>
  <si>
    <t>Kohout kulový přímý G 1 1/4 PN 42 do 185°C plnoprůtokový s koulí vnitřní závit</t>
  </si>
  <si>
    <t>734292776</t>
  </si>
  <si>
    <t>Kohout kulový přímý G 1 1/2 PN 42 do 185°C plnoprůtokový s koulí vnitřní závit</t>
  </si>
  <si>
    <t>174</t>
  </si>
  <si>
    <t>734292777</t>
  </si>
  <si>
    <t>Kohout kulový přímý G 2 PN 42 do 185°C plnoprůtokový s koulí vnitřní závit</t>
  </si>
  <si>
    <t>734295023</t>
  </si>
  <si>
    <t>Směšovací armatura závitová trojcestná DN 32 - kvs = 10 - Pz = 10.0kPa se servomotorem 230V</t>
  </si>
  <si>
    <t>178</t>
  </si>
  <si>
    <t>734411127</t>
  </si>
  <si>
    <t>Teploměr technický s pevným stonkem a jímkou zadní připojení průměr 100 mm délky 100 mm - 0°C - 110°C</t>
  </si>
  <si>
    <t>180</t>
  </si>
  <si>
    <t>91</t>
  </si>
  <si>
    <t>734421102.1</t>
  </si>
  <si>
    <t>Tlakoměr s pevným stonkem, zpětnou klapkou a manometrickým kohoutrm 1/2" tlak 0-16 bar průměr 100 mm spodní připojení</t>
  </si>
  <si>
    <t>182</t>
  </si>
  <si>
    <t>734ARX101</t>
  </si>
  <si>
    <t>H šroubení uzavírací s vypouštěním pro otopná tělesa se spodním připojením 1/2" rohové - dodávka a montáž</t>
  </si>
  <si>
    <t>184</t>
  </si>
  <si>
    <t>734ARX102</t>
  </si>
  <si>
    <t>Radiátorový ventil termostatický pro koupelnová tělesa s bočním připojením 1/2" rohový s přednastavením - dodávka a montáž</t>
  </si>
  <si>
    <t>734ARX103</t>
  </si>
  <si>
    <t>Radiátorové šroubení uzavírací a regulační pro koupelnová tělesa 1/2" rohové s vypouštěním - dodávka a montáž</t>
  </si>
  <si>
    <t>734ARX104</t>
  </si>
  <si>
    <t>Termostatická hlavice otopných těles s regulačním rozsahem 6°C - 28°C - dodávka a montáž</t>
  </si>
  <si>
    <t>734ARX105</t>
  </si>
  <si>
    <t>Termostatická hlavice otopných těles s regulačním rozsahem 6°C - 28°C, se zajištěním proti zcizení pomocí bezpečnostního kroužku - dodávka a montáž</t>
  </si>
  <si>
    <t>97</t>
  </si>
  <si>
    <t>734ARX106</t>
  </si>
  <si>
    <t>Svěrné šroubení otopných těles pro plastové trubky PEX 17*2 vč. rohové garnitury - dodávka a montáž</t>
  </si>
  <si>
    <t>64*2</t>
  </si>
  <si>
    <t>734ARX107</t>
  </si>
  <si>
    <t>Kombinovaný automatický vyvažovací ventil s regulátorem diferenčního tlaku 1/2" - dodávka a montáž</t>
  </si>
  <si>
    <t>734ARX108</t>
  </si>
  <si>
    <t>Regulátor tlakového rozdílu k automatickému vyvažovacímu ventilu 1/2" - dodávka a montáž</t>
  </si>
  <si>
    <t>734ARX109</t>
  </si>
  <si>
    <t>Fitrl magnetický k plynovému kotli 1" s montáží do potrubí - dodávka a montáž</t>
  </si>
  <si>
    <t>101</t>
  </si>
  <si>
    <t>734ARX110</t>
  </si>
  <si>
    <t>Manostat maximálního tlaku, minimálního tlaku a dopouštění - dodávka a montáž</t>
  </si>
  <si>
    <t>202</t>
  </si>
  <si>
    <t>734ARX111</t>
  </si>
  <si>
    <t>Kulový kohout dopouštění 1" s pohonem - dodávka a montáž</t>
  </si>
  <si>
    <t>734ARX112</t>
  </si>
  <si>
    <t>Vodoměr dopouštění Kaden 1,5m3/h - 3/4" - dodávka a montáž</t>
  </si>
  <si>
    <t>206</t>
  </si>
  <si>
    <t>734OSX01</t>
  </si>
  <si>
    <t>Příslušenství armatur, ostatní a topenářská šroubení</t>
  </si>
  <si>
    <t>734EN01</t>
  </si>
  <si>
    <t>Kulový kohout se zajištěním a vypouštěním pro expanzní nádoby 1"</t>
  </si>
  <si>
    <t>734MX01</t>
  </si>
  <si>
    <t>Ultrazvukový měřič spotřeby tepla Qp = 0,6m3/h L=110mm G 3/4" vč. příslušenství a teplotních čidel</t>
  </si>
  <si>
    <t>212</t>
  </si>
  <si>
    <t>998734102</t>
  </si>
  <si>
    <t>Přesun hmot tonážní pro armatury v objektech v do 12 m</t>
  </si>
  <si>
    <t>214</t>
  </si>
  <si>
    <t>998734193</t>
  </si>
  <si>
    <t>Příplatek k přesunu hmot tonážní 734 za zvětšený přesun do 500 m</t>
  </si>
  <si>
    <t>216</t>
  </si>
  <si>
    <t>735</t>
  </si>
  <si>
    <t>Ústřední vytápění - otopná tělesa</t>
  </si>
  <si>
    <t>109</t>
  </si>
  <si>
    <t>735000912</t>
  </si>
  <si>
    <t>Vyregulování ventilu nebo kohoutu dvojregulačního s termostatickým ovládáním a regulačního šroubení</t>
  </si>
  <si>
    <t>218</t>
  </si>
  <si>
    <t>52+12+12</t>
  </si>
  <si>
    <t>735159220</t>
  </si>
  <si>
    <t>Montáž otopných těles panelových dvouřadých délky do 1500 mm vč. uchycení</t>
  </si>
  <si>
    <t>220</t>
  </si>
  <si>
    <t>735164522</t>
  </si>
  <si>
    <t>Montáž otopného tělesa trubkového na stěny výšky tělesa přes 1340 mm vč. uchycení</t>
  </si>
  <si>
    <t>222</t>
  </si>
  <si>
    <t>735XOT010</t>
  </si>
  <si>
    <t>Kompletní dodávka otopných těles dle soupisu v projektové dokumentaci.</t>
  </si>
  <si>
    <t>224</t>
  </si>
  <si>
    <t>113</t>
  </si>
  <si>
    <t>735191905</t>
  </si>
  <si>
    <t>Odvzdušnění otopných těles</t>
  </si>
  <si>
    <t>226</t>
  </si>
  <si>
    <t>52+12</t>
  </si>
  <si>
    <t>735191910</t>
  </si>
  <si>
    <t>Napuštění vody do otopných těles</t>
  </si>
  <si>
    <t>228</t>
  </si>
  <si>
    <t>998735102</t>
  </si>
  <si>
    <t>Přesun hmot tonážní pro otopná tělesa v objektech v do 12 m</t>
  </si>
  <si>
    <t>230</t>
  </si>
  <si>
    <t>998735193</t>
  </si>
  <si>
    <t>Příplatek k přesunu hmot tonážní 735 za zvětšený přesun do 500 m</t>
  </si>
  <si>
    <t>232</t>
  </si>
  <si>
    <t>D.1.4.b - ZAŘÍZENÍ VZDUCH...</t>
  </si>
  <si>
    <t>PSV - PSV</t>
  </si>
  <si>
    <t xml:space="preserve">    751 - Ostatní</t>
  </si>
  <si>
    <t xml:space="preserve">    752 - Zařízení č.1 - Větrání hyg.zázemí</t>
  </si>
  <si>
    <t xml:space="preserve">    753 - Zařízení č.2 - Větrání kuchyní</t>
  </si>
  <si>
    <t>751</t>
  </si>
  <si>
    <t>Ostatní</t>
  </si>
  <si>
    <t>75130010</t>
  </si>
  <si>
    <t>Přesun hmot vnitrostaveništní</t>
  </si>
  <si>
    <t>75130011</t>
  </si>
  <si>
    <t>Příplatek k přesunu hmot  za zvětšený přesun do 500 m</t>
  </si>
  <si>
    <t>75130012</t>
  </si>
  <si>
    <t>Zprovoznění zařízení, zaregulování a uvedení do provozu</t>
  </si>
  <si>
    <t>75130013</t>
  </si>
  <si>
    <t>Dopravní a režijní náklady</t>
  </si>
  <si>
    <t>75130014</t>
  </si>
  <si>
    <t>Stavební přípomoce, vrtání, drážkování, sádrování a ostatní pomocné práce</t>
  </si>
  <si>
    <t>75130015</t>
  </si>
  <si>
    <t>Spojovací, těsnící, závěsový a montážní materiál</t>
  </si>
  <si>
    <t>75130016</t>
  </si>
  <si>
    <t>Montážní přenosná plošina včetně její montáž a demontáže</t>
  </si>
  <si>
    <t>75130017</t>
  </si>
  <si>
    <t>Těsnění prostupů požárními dělícími konstrukcemi - požární ucpávky a tmely pro potrubí Ø 160</t>
  </si>
  <si>
    <t>6+6</t>
  </si>
  <si>
    <t>75130018</t>
  </si>
  <si>
    <t>Těsnění prostupů požárními dělícími konstrukcemi - požární ucpávky a tmely pro potrubí Ø 200</t>
  </si>
  <si>
    <t>752</t>
  </si>
  <si>
    <t>Zařízení č.1 - Větrání hyg.zázemí</t>
  </si>
  <si>
    <t>753200101</t>
  </si>
  <si>
    <t>Pozice 1.1 - odvodní radiální ventilátor dvouotáčkový se zpětnou klapkou s montáží do podhledu s doběhem ( Δp= 80 Pa, V=50 m3/h, 19 W, 230V) - dodávka a montáž</t>
  </si>
  <si>
    <t>1+1</t>
  </si>
  <si>
    <t>753200102</t>
  </si>
  <si>
    <t>Pozice 1.2 - odvodní radiální ventilátor dvouotáčkový se zpětnou klapkou s montáží do podhledu s doběhem ( Δp= 80 Pa, V=100 m3/h, 28 W, 230V) - dodávka a montáž</t>
  </si>
  <si>
    <t>752100103</t>
  </si>
  <si>
    <t>Protidešťová stříška pr. 160 mm</t>
  </si>
  <si>
    <t>752100104</t>
  </si>
  <si>
    <t>Ohebná Al hadice pro vzduchotechniká potrubí Ø 100</t>
  </si>
  <si>
    <t>752100105</t>
  </si>
  <si>
    <t>Kruhové potrubí Ø 100 z pozinkovaného plechu vč. tvarovek, vč. montážního, závěsového, spojovacího a těsnícího materiálu</t>
  </si>
  <si>
    <t>752100106</t>
  </si>
  <si>
    <t>Kruhové potrubí Ø 125 z pozinkovaného plechu vč. tvarovek, vč. montážního, závěsového, spojovacího a těsnícího materiálu</t>
  </si>
  <si>
    <t>752100107</t>
  </si>
  <si>
    <t>Kruhové potrubí Ø 160 z pozinkovaného plechu vč. tvarovek, vč. montážního, závěsového, spojovacího a těsnícího materiálu</t>
  </si>
  <si>
    <t>752100108</t>
  </si>
  <si>
    <t>Zaslepení dna stoupacího potrubí opatřené nástavcem pro odvod kondenzátu vč. montáže, kuličkového sifonu a napojení na kanalizaci</t>
  </si>
  <si>
    <t>752100109</t>
  </si>
  <si>
    <t>Izolace požární a tepelná z minerální vaty o tl. 40 mm s AL polepem</t>
  </si>
  <si>
    <t>752100110</t>
  </si>
  <si>
    <t>Izolace tepelná z minerální vaty o tl. 60 mm ve venkovním provedení nad střešním pláštěm opatřené pozinkovaným plechem</t>
  </si>
  <si>
    <t>753</t>
  </si>
  <si>
    <t>Zařízení č.2 - Větrání kuchyní</t>
  </si>
  <si>
    <t>753100101</t>
  </si>
  <si>
    <t>Zpětná klapka pr. 160 mm s integrovaným silikonovým těsněním</t>
  </si>
  <si>
    <t>753100102</t>
  </si>
  <si>
    <t>Protidešťová stříška pr. 200 mm</t>
  </si>
  <si>
    <t>753100103</t>
  </si>
  <si>
    <t>Ohebná Al hadice pro vzduchotechniká potrubí Ø 160</t>
  </si>
  <si>
    <t>753100104</t>
  </si>
  <si>
    <t>753100105</t>
  </si>
  <si>
    <t>Kruhové potrubí Ø 200 z pozinkovaného plechu vč. tvarovek, vč. montážního, závěsového, spojovacího a těsnícího materiálu</t>
  </si>
  <si>
    <t>753100106</t>
  </si>
  <si>
    <t>753100107</t>
  </si>
  <si>
    <t>Izolace požární z minerální vaty o tl. 40 mm s AL polepem</t>
  </si>
  <si>
    <t>753100108</t>
  </si>
  <si>
    <t>EL, SLP - Elektroinstalace, slaboproud</t>
  </si>
  <si>
    <t>Úroveň 3:</t>
  </si>
  <si>
    <t>2020-22-01 - Elektroinstalace</t>
  </si>
  <si>
    <t xml:space="preserve">    741 - Elektroinstalace - silnoproud</t>
  </si>
  <si>
    <t>M - Práce a dodávky M</t>
  </si>
  <si>
    <t xml:space="preserve">    21-M - Elektromontáže</t>
  </si>
  <si>
    <t>741</t>
  </si>
  <si>
    <t>Elektroinstalace - silnoproud</t>
  </si>
  <si>
    <t>173</t>
  </si>
  <si>
    <t>34571154</t>
  </si>
  <si>
    <t>trubka elektroinstalační ohebná z PH, D 22,9/28,5mm</t>
  </si>
  <si>
    <t>-33024215</t>
  </si>
  <si>
    <t>741110042</t>
  </si>
  <si>
    <t>Montáž trubka plastová ohebná D přes 23 do 35 mm uložená pevně</t>
  </si>
  <si>
    <t>-417055476</t>
  </si>
  <si>
    <t>741110302</t>
  </si>
  <si>
    <t>Montáž trubka ochranná do krabic plastová tuhá D přes 40 do 90 mm uložená pevně</t>
  </si>
  <si>
    <t>-1491771281</t>
  </si>
  <si>
    <t>175</t>
  </si>
  <si>
    <t>34571361</t>
  </si>
  <si>
    <t>trubka elektroinstalační dvouplášťová korugovaná D 41/50mm</t>
  </si>
  <si>
    <t>152579536</t>
  </si>
  <si>
    <t>741120401</t>
  </si>
  <si>
    <t>Montáž vodič Cu izolovaný drátovací plný žíla 0,35-6 mm2 v rozváděči (CY)</t>
  </si>
  <si>
    <t>-992056566</t>
  </si>
  <si>
    <t>183</t>
  </si>
  <si>
    <t>PKB.607602</t>
  </si>
  <si>
    <t>H07V-U 4 ZZ</t>
  </si>
  <si>
    <t>km</t>
  </si>
  <si>
    <t>-1316215845</t>
  </si>
  <si>
    <t>741120403</t>
  </si>
  <si>
    <t>Montáž vodič Cu izolovaný drátovací plný žíla 10-16 mm2 v rozváděči (CY)</t>
  </si>
  <si>
    <t>-936655184</t>
  </si>
  <si>
    <t>256</t>
  </si>
  <si>
    <t>11.290.530</t>
  </si>
  <si>
    <t xml:space="preserve">Tlačítko TOTÁL STOP DO SKŘÍNĚ </t>
  </si>
  <si>
    <t>-1714938099</t>
  </si>
  <si>
    <t>257</t>
  </si>
  <si>
    <t>11.038.617</t>
  </si>
  <si>
    <t>Skříň protlačíko TOTÁL STOP ZASKLENÁ IP 44</t>
  </si>
  <si>
    <t>-85730498</t>
  </si>
  <si>
    <t>KAB000040</t>
  </si>
  <si>
    <t>(H07V-K) CYA 16 zelenožlutá</t>
  </si>
  <si>
    <t>-1466848837</t>
  </si>
  <si>
    <t>255</t>
  </si>
  <si>
    <t>KAB000025</t>
  </si>
  <si>
    <t>(H07V-K) CYA 10 zelenožlutá</t>
  </si>
  <si>
    <t>-791098426</t>
  </si>
  <si>
    <t>390*1,2 "Přepočtené koeficientem množství</t>
  </si>
  <si>
    <t>741122015</t>
  </si>
  <si>
    <t>Montáž kabel Cu bez ukončení uložený pod omítku plný kulatý 3x1,5 mm2 (CYKY)</t>
  </si>
  <si>
    <t>388308340</t>
  </si>
  <si>
    <t>PKB.711018</t>
  </si>
  <si>
    <t>CYKY-J 3x1,5</t>
  </si>
  <si>
    <t>987142181</t>
  </si>
  <si>
    <t>741122016</t>
  </si>
  <si>
    <t>Montáž kabel Cu bez ukončení uložený pod omítku plný kulatý 3x2,5 až 6 mm2 (CYKY)</t>
  </si>
  <si>
    <t>-2082034147</t>
  </si>
  <si>
    <t>PKB.711021</t>
  </si>
  <si>
    <t>CYKY-J 3x2,5</t>
  </si>
  <si>
    <t>46326590</t>
  </si>
  <si>
    <t>741122024</t>
  </si>
  <si>
    <t>Montáž kabel Cu bez ukončení uložený pod omítku plný kulatý 4x10 mm2 (CYKY)</t>
  </si>
  <si>
    <t>924108708</t>
  </si>
  <si>
    <t>PKB.711027</t>
  </si>
  <si>
    <t>CYKY-J 4x10 RE</t>
  </si>
  <si>
    <t>-2039806048</t>
  </si>
  <si>
    <t>741122031</t>
  </si>
  <si>
    <t>Montáž kabel Cu bez ukončení uložený pod omítku plný kulatý 5x1,5 až 2,5 mm2 (CYKY)</t>
  </si>
  <si>
    <t>855032954</t>
  </si>
  <si>
    <t>PKB.711031</t>
  </si>
  <si>
    <t>CYKY-J 5x1,5</t>
  </si>
  <si>
    <t>1249886495</t>
  </si>
  <si>
    <t>PKB.711032</t>
  </si>
  <si>
    <t>CYKY-J 5x2,5</t>
  </si>
  <si>
    <t>2067755389</t>
  </si>
  <si>
    <t>741122032</t>
  </si>
  <si>
    <t>Montáž kabel Cu bez ukončení uložený pod omítku plný kulatý 5x4 až 6 mm2 (CYKY)</t>
  </si>
  <si>
    <t>1677223807</t>
  </si>
  <si>
    <t>PKB.711035</t>
  </si>
  <si>
    <t>CYKY-J 5x4</t>
  </si>
  <si>
    <t>-149126415</t>
  </si>
  <si>
    <t>253</t>
  </si>
  <si>
    <t>741122131</t>
  </si>
  <si>
    <t>Montáž kabel Cu plný kulatý žíla 4x1,5 až 4 mm2 zatažený v trubkách (CYKY)</t>
  </si>
  <si>
    <t>1707698663</t>
  </si>
  <si>
    <t>254</t>
  </si>
  <si>
    <t>1001497</t>
  </si>
  <si>
    <t>KABEL 1-CHKE-V-J 4X1,5 FE180/P60-R B2CAS</t>
  </si>
  <si>
    <t>-722744976</t>
  </si>
  <si>
    <t>10*1,2 "Přepočtené koeficientem množství</t>
  </si>
  <si>
    <t>741122134</t>
  </si>
  <si>
    <t>Montáž kabel Cu plný kulatý žíla 4x16 až 25 mm2 zatažený v trubkách (CYKY)</t>
  </si>
  <si>
    <t>-1019239968</t>
  </si>
  <si>
    <t>251</t>
  </si>
  <si>
    <t>741122135</t>
  </si>
  <si>
    <t>Montáž kabel Cu plný kulatý žíla 4x35 mm2 CYKY</t>
  </si>
  <si>
    <t>1458346203</t>
  </si>
  <si>
    <t>252</t>
  </si>
  <si>
    <t>34111620</t>
  </si>
  <si>
    <t>kabel silový s Cu jádrem 1kV 4x35mm2</t>
  </si>
  <si>
    <t>-613594404</t>
  </si>
  <si>
    <t>95*1,2 "Přepočtené koeficientem množství</t>
  </si>
  <si>
    <t>203</t>
  </si>
  <si>
    <t>741130003</t>
  </si>
  <si>
    <t>Ukončení vodič izolovaný do 4 mm2 v rozváděči nebo na přístroji</t>
  </si>
  <si>
    <t>-566087908</t>
  </si>
  <si>
    <t>741130005</t>
  </si>
  <si>
    <t>Ukončení vodič izolovaný do 10 mm2 v rozváděči nebo na přístroji</t>
  </si>
  <si>
    <t>-1058680065</t>
  </si>
  <si>
    <t>741130006</t>
  </si>
  <si>
    <t>Ukončení vodič izolovaný do 16 mm2 v rozváděči nebo na přístroji</t>
  </si>
  <si>
    <t>1844130972</t>
  </si>
  <si>
    <t>741132132</t>
  </si>
  <si>
    <t>Ukončení kabelů 4x10 mm2 smršťovací záklopkou nebo páskem bez letování</t>
  </si>
  <si>
    <t>-835644142</t>
  </si>
  <si>
    <t>741132135</t>
  </si>
  <si>
    <t>Ukončení kabelů 4x35 mm2 smršťovací záklopkou nebo páskem bez letování</t>
  </si>
  <si>
    <t>-1775122823</t>
  </si>
  <si>
    <t>263</t>
  </si>
  <si>
    <t>741210001</t>
  </si>
  <si>
    <t>Montáž rozvodnice oceloplechová nebo plastová běžná do 20 kg - EPS</t>
  </si>
  <si>
    <t>-1628456335</t>
  </si>
  <si>
    <t>209</t>
  </si>
  <si>
    <t>741210002</t>
  </si>
  <si>
    <t>Montáž rozvodnice oceloplechová nebo plastová běžná do 50 kg</t>
  </si>
  <si>
    <t>2143211021</t>
  </si>
  <si>
    <t>741210003</t>
  </si>
  <si>
    <t>Montáž rozvodnice oceloplechová nebo plastová běžná do 100 kg</t>
  </si>
  <si>
    <t>-1070134156</t>
  </si>
  <si>
    <t>211</t>
  </si>
  <si>
    <t>8500070790</t>
  </si>
  <si>
    <t>Krabice s víčkem a ekvipotenciální svorkovnicí, KO 125 E/EQ02_KA</t>
  </si>
  <si>
    <t>1439902233</t>
  </si>
  <si>
    <t>I223507</t>
  </si>
  <si>
    <t>Ekvipotenciální svorkovnice EPS 2 s krytem</t>
  </si>
  <si>
    <t>-1334185293</t>
  </si>
  <si>
    <t>260</t>
  </si>
  <si>
    <t>741310001</t>
  </si>
  <si>
    <t>Montáž vypínač nástěnný 1-jednopólový prostředí normální</t>
  </si>
  <si>
    <t>329832691</t>
  </si>
  <si>
    <t>215</t>
  </si>
  <si>
    <t>741310012</t>
  </si>
  <si>
    <t>Montáž ovladač nástěnný 1/0S-tlačítkový zapínací se signální doutnavkou prostředí normální</t>
  </si>
  <si>
    <t>1789291154</t>
  </si>
  <si>
    <t>10.555.038</t>
  </si>
  <si>
    <t>Ovladač velkoplošný, řazení 0/1, tlačítko 230V/10A IP 40</t>
  </si>
  <si>
    <t>-235222106</t>
  </si>
  <si>
    <t>221</t>
  </si>
  <si>
    <t>ABB.3956323</t>
  </si>
  <si>
    <t>Přípojka sporáková se signalizační doutnavkou, zapuštěná</t>
  </si>
  <si>
    <t>1960296191</t>
  </si>
  <si>
    <t>741310031</t>
  </si>
  <si>
    <t>Montáž tlačítko 0/1 prostředí venkovní/mokré</t>
  </si>
  <si>
    <t>-1172904067</t>
  </si>
  <si>
    <t>259</t>
  </si>
  <si>
    <t>34535527</t>
  </si>
  <si>
    <t>spínač jednopólový 10A alabastr, slon.kost</t>
  </si>
  <si>
    <t>1457597628</t>
  </si>
  <si>
    <t>223</t>
  </si>
  <si>
    <t>741310041</t>
  </si>
  <si>
    <t>Montáž přepínač nástěnný 5-sériový prostředí venkovní/mokré</t>
  </si>
  <si>
    <t>-283474135</t>
  </si>
  <si>
    <t>10.806.590</t>
  </si>
  <si>
    <t>Spínač  3553-52929 S IP44</t>
  </si>
  <si>
    <t>800853338</t>
  </si>
  <si>
    <t>10.070.396</t>
  </si>
  <si>
    <t>Spínač  3553-06929 D IP44</t>
  </si>
  <si>
    <t>-2131014191</t>
  </si>
  <si>
    <t>227</t>
  </si>
  <si>
    <t>10.069.957</t>
  </si>
  <si>
    <t>Tlačítko  3553- 0/1  IP44</t>
  </si>
  <si>
    <t>1468658742</t>
  </si>
  <si>
    <t>741310042</t>
  </si>
  <si>
    <t>Montáž přepínač nástěnný 6-střídavý prostředí venkovní/mokré</t>
  </si>
  <si>
    <t>-1301540196</t>
  </si>
  <si>
    <t>741310401</t>
  </si>
  <si>
    <t>Montáž spínač tří/čtyřpólový nástěnný do 16 A prostředí normální</t>
  </si>
  <si>
    <t>-1191474642</t>
  </si>
  <si>
    <t>ABB.3536381</t>
  </si>
  <si>
    <t>Spínač trojpólový stiskací, 25 A, 400 V, IP55, nástěnný</t>
  </si>
  <si>
    <t>-1955933385</t>
  </si>
  <si>
    <t>236</t>
  </si>
  <si>
    <t>741313083</t>
  </si>
  <si>
    <t>Montáž zásuvka chráněná v krabici šroubové připojení 2P+PE dvojí zapojení, prostředí venkovní, mokré</t>
  </si>
  <si>
    <t>-1750136631</t>
  </si>
  <si>
    <t>237</t>
  </si>
  <si>
    <t>10.080.071</t>
  </si>
  <si>
    <t>Zásuvka 5518-2969 S IP44</t>
  </si>
  <si>
    <t>999680716</t>
  </si>
  <si>
    <t>238</t>
  </si>
  <si>
    <t>741313122</t>
  </si>
  <si>
    <t>Montáž zásuvek průmyslových spojovacích provedení IP 67 3P+N+PE 32 A</t>
  </si>
  <si>
    <t>1446178028</t>
  </si>
  <si>
    <t>239</t>
  </si>
  <si>
    <t>35811253</t>
  </si>
  <si>
    <t>zásuvka nástěnná 32A 400V 5pólová</t>
  </si>
  <si>
    <t>408291649</t>
  </si>
  <si>
    <t>240</t>
  </si>
  <si>
    <t>741370034</t>
  </si>
  <si>
    <t>Montáž svítidlo žárovkové bytové nástěnné přisazené 2 zdroje nouzové</t>
  </si>
  <si>
    <t>-1492886109</t>
  </si>
  <si>
    <t>241</t>
  </si>
  <si>
    <t>741371004</t>
  </si>
  <si>
    <t>Montáž svítidlo zářivkové bytové stropní přisazené LED zdroje s krytem</t>
  </si>
  <si>
    <t>1633909490</t>
  </si>
  <si>
    <t>242</t>
  </si>
  <si>
    <t>741371104</t>
  </si>
  <si>
    <t>Montáž svítidlo zářivkové průmyslové stropní přisazené 2 zdroje s krytem</t>
  </si>
  <si>
    <t>1060840373</t>
  </si>
  <si>
    <t>243</t>
  </si>
  <si>
    <t>741372052</t>
  </si>
  <si>
    <t>Montáž svítidlo LED přisazené stropní s čidlem</t>
  </si>
  <si>
    <t>1945629389</t>
  </si>
  <si>
    <t>11.242.448</t>
  </si>
  <si>
    <t>Svítidlo LED přisazené 230V/32W/3995 lm/4000K/IP54 s pohybovým PIR čidlem  350mm</t>
  </si>
  <si>
    <t>1090803985</t>
  </si>
  <si>
    <t>1382052</t>
  </si>
  <si>
    <t>Svítidlo LED stropní přisazené s plastovým krytem 230V/14W/1500 lm/4000K/IP40 PRŮM. 300</t>
  </si>
  <si>
    <t>1705409368</t>
  </si>
  <si>
    <t>161</t>
  </si>
  <si>
    <t>1382002</t>
  </si>
  <si>
    <t>Svítidlo LED stropní přisazené s plastovým krytem 230V/19W/1900 lm/4000K/IP65 PRŮM. 300</t>
  </si>
  <si>
    <t>1487577136</t>
  </si>
  <si>
    <t>1499821</t>
  </si>
  <si>
    <t>Svítidlo LED stropní přisazené s plastovým krytem 230V/27W/2900 lm/4000K/IP40 PRŮM. 375mm</t>
  </si>
  <si>
    <t>-433856434</t>
  </si>
  <si>
    <t>1382053</t>
  </si>
  <si>
    <t>Svítidlo 2xE27 stropní 230V/2x60 W/IP44, 375mm</t>
  </si>
  <si>
    <t>-316425159</t>
  </si>
  <si>
    <t>1202580</t>
  </si>
  <si>
    <t>Svítidlo LED stropní průmyslové 230V/49 W/5059 lm/4000K/IP66  1530x80x75</t>
  </si>
  <si>
    <t>-1062049034</t>
  </si>
  <si>
    <t>1177142</t>
  </si>
  <si>
    <t>Svítidlo nouzové stropní přisazené LED 230V/6W/190lm/ akumuláor 1 hod/ IP 20/142x142x39</t>
  </si>
  <si>
    <t>1147048477</t>
  </si>
  <si>
    <t>1300692</t>
  </si>
  <si>
    <t>Svítidlo nouzové nástěnné venkovmí  LED 230V/7W/210lm/ akumuláor 1 hod/ IP 65/ 361x110x72</t>
  </si>
  <si>
    <t>464851931</t>
  </si>
  <si>
    <t>1499968</t>
  </si>
  <si>
    <t xml:space="preserve">Svítidlo nouzové s poktogramem  LED 230V/2,5/100lm/ akumuláor 1 hod/ IP 65 </t>
  </si>
  <si>
    <t>1476625860</t>
  </si>
  <si>
    <t>741112061</t>
  </si>
  <si>
    <t>Montáž krabice přístrojová zapuštěná plastová kruhová pro sádrokartonové příčky</t>
  </si>
  <si>
    <t>1686164074</t>
  </si>
  <si>
    <t>741112062</t>
  </si>
  <si>
    <t>Montáž krabice přístrojová zapuštěná plastová kruhová pod omítku</t>
  </si>
  <si>
    <t>792403386</t>
  </si>
  <si>
    <t>741112102</t>
  </si>
  <si>
    <t>Montáž rozvodka zapuštěná plastová kruhová pro sádrokartonové příčky se svorkovnicí</t>
  </si>
  <si>
    <t>-1515870917</t>
  </si>
  <si>
    <t>741112201</t>
  </si>
  <si>
    <t>Montáž krabice pancéřová protahovací plastová 120x120 mm</t>
  </si>
  <si>
    <t>-420937398</t>
  </si>
  <si>
    <t>741112202</t>
  </si>
  <si>
    <t>Montáž krabice pancéřová protahovací plastová 167x167 mm</t>
  </si>
  <si>
    <t>-1083620281</t>
  </si>
  <si>
    <t>1690005580</t>
  </si>
  <si>
    <t>Krabice přístrojová pod omítku, KPR 68 KA</t>
  </si>
  <si>
    <t>1291786911</t>
  </si>
  <si>
    <t>8500071100</t>
  </si>
  <si>
    <t>Krabice přístrojová do sádrokartonu, KPL 64-50/2LD NA</t>
  </si>
  <si>
    <t>1817014371</t>
  </si>
  <si>
    <t>8500071120</t>
  </si>
  <si>
    <t>Krabice přístrojová do sádrokartonu, KPL 64-50/3LD NA</t>
  </si>
  <si>
    <t>-1136520654</t>
  </si>
  <si>
    <t>8500071130</t>
  </si>
  <si>
    <t>Krabice přístrojová do sádrokartonu KPL 64-50/4LD_NA</t>
  </si>
  <si>
    <t>1745039298</t>
  </si>
  <si>
    <t>8500071840</t>
  </si>
  <si>
    <t>Krabice přístrojová do sádrokartonu KP 68/D</t>
  </si>
  <si>
    <t>-703613697</t>
  </si>
  <si>
    <t>8500070800</t>
  </si>
  <si>
    <t>Krabice odbočná do sádrokartonu s víčkem KO 125/1L NA</t>
  </si>
  <si>
    <t>-1855246194</t>
  </si>
  <si>
    <t>8500170780</t>
  </si>
  <si>
    <t>Krabice pod omítku s víčkem, KT 250/L NB</t>
  </si>
  <si>
    <t>1401664923</t>
  </si>
  <si>
    <t>155</t>
  </si>
  <si>
    <t>741120405</t>
  </si>
  <si>
    <t>Montáž vodič Cu izolovaný drátovací plný žíla 25-35 mm2 v rozváděči (CY)</t>
  </si>
  <si>
    <t>-534663208</t>
  </si>
  <si>
    <t>34142160</t>
  </si>
  <si>
    <t>vodič silový s Cu jádrem 25mm2</t>
  </si>
  <si>
    <t>-1057855818</t>
  </si>
  <si>
    <t>741310101</t>
  </si>
  <si>
    <t>Montáž vypínač (polo)zapuštěný bezšroubové připojení 1-jednopólový</t>
  </si>
  <si>
    <t>-1672028998</t>
  </si>
  <si>
    <t>741310113</t>
  </si>
  <si>
    <t>Montáž ovladač (polo)zapuštěný bezšroubové připojení 1/0S-zapínací se signální doutnavkou</t>
  </si>
  <si>
    <t>872133098</t>
  </si>
  <si>
    <t>741310121</t>
  </si>
  <si>
    <t>Montáž přepínač (polo)zapuštěný bezšroubové připojení 5-seriový</t>
  </si>
  <si>
    <t>1144804919</t>
  </si>
  <si>
    <t>741310122</t>
  </si>
  <si>
    <t>Montáž přepínač (polo)zapuštěný bezšroubové připojení 6-střídavý</t>
  </si>
  <si>
    <t>-847907583</t>
  </si>
  <si>
    <t>741310126</t>
  </si>
  <si>
    <t>Montáž přepínač (polo)zapuštěný bezšroubové připojení 7-křížový</t>
  </si>
  <si>
    <t>39487605</t>
  </si>
  <si>
    <t>741313002</t>
  </si>
  <si>
    <t>Montáž zásuvka (polo)zapuštěná bezšroubové připojení 2P+PE dvojí zapojení - průběžná</t>
  </si>
  <si>
    <t>-655107402</t>
  </si>
  <si>
    <t>741313003</t>
  </si>
  <si>
    <t>Montáž zásuvka (polo)zapuštěná bezšroubové připojení 2x(2P+PE) dvojnásobná</t>
  </si>
  <si>
    <t>-210800256</t>
  </si>
  <si>
    <t>741313006</t>
  </si>
  <si>
    <t>Montáž zásuvka (polo)zapuštěná bezšroubové připojení 2x (2P + PE) s přepěťovou ochranou</t>
  </si>
  <si>
    <t>-1327820653</t>
  </si>
  <si>
    <t>ABB.3557GA80340S1</t>
  </si>
  <si>
    <t>Ovládač tlačítkový zapínací, řazení 1/0, s krytem</t>
  </si>
  <si>
    <t>-386631889</t>
  </si>
  <si>
    <t>ABB.3558AA652S2</t>
  </si>
  <si>
    <t>Kryt spínače dělený</t>
  </si>
  <si>
    <t>-189029825</t>
  </si>
  <si>
    <t>ABB.3558AA651R2</t>
  </si>
  <si>
    <t>Kryt spínače jednoduchý</t>
  </si>
  <si>
    <t>-1568410184</t>
  </si>
  <si>
    <t>ABB.3558AA653D</t>
  </si>
  <si>
    <t>Kryt spínače jednoduchý, s průzorem</t>
  </si>
  <si>
    <t>-633229457</t>
  </si>
  <si>
    <t>ABB.3557GA05340D1</t>
  </si>
  <si>
    <t>Přepínač sériový, řazení 5, s krytem</t>
  </si>
  <si>
    <t>-151042559</t>
  </si>
  <si>
    <t>ABB.3901AB10C</t>
  </si>
  <si>
    <t>Rámeček jednonásobný</t>
  </si>
  <si>
    <t>242405053</t>
  </si>
  <si>
    <t>ABB.3901AB20B</t>
  </si>
  <si>
    <t>Rámeček dvojnásobný, vodorovný</t>
  </si>
  <si>
    <t>-1803099428</t>
  </si>
  <si>
    <t>ABB.3901AB30C</t>
  </si>
  <si>
    <t>Rámeček trojnásobný, vodorovný</t>
  </si>
  <si>
    <t>270464065</t>
  </si>
  <si>
    <t>ABB.3901AB40H</t>
  </si>
  <si>
    <t>Rámeček čtyřnásobný, vodorovný</t>
  </si>
  <si>
    <t>775834500</t>
  </si>
  <si>
    <t>ABB.3557GA07340S1</t>
  </si>
  <si>
    <t>Přepínač křížový, s krytem, řazení 7</t>
  </si>
  <si>
    <t>-1214783021</t>
  </si>
  <si>
    <t>ABB.3557GA06340S1</t>
  </si>
  <si>
    <t>Přepínač střídavý, řazení 6, s krytem</t>
  </si>
  <si>
    <t>2127038770</t>
  </si>
  <si>
    <t>ABB.3557GA01341H1</t>
  </si>
  <si>
    <t>Spínač jednopólový, s průzorem, řazení 1, s krytem</t>
  </si>
  <si>
    <t>-503287905</t>
  </si>
  <si>
    <t>741410062</t>
  </si>
  <si>
    <t>Montáž pospojování ochranné trubka s pláštěm vodiče oboustranně</t>
  </si>
  <si>
    <t>1766385748</t>
  </si>
  <si>
    <t>1194226</t>
  </si>
  <si>
    <t>SVORKA NA POTRUBI 9,5-17MM</t>
  </si>
  <si>
    <t>1124059515</t>
  </si>
  <si>
    <t>1234158</t>
  </si>
  <si>
    <t xml:space="preserve">SVORKA NA POTRUBI 26,9-60,3 </t>
  </si>
  <si>
    <t>-683613168</t>
  </si>
  <si>
    <t>1198116</t>
  </si>
  <si>
    <t xml:space="preserve">UPINACI PASEK DEHN 25x0,3 NEREZ </t>
  </si>
  <si>
    <t>balení</t>
  </si>
  <si>
    <t>-934466596</t>
  </si>
  <si>
    <t>741810003</t>
  </si>
  <si>
    <t>Celková prohlídka elektrického rozvodu a zařízení do 1 milionu Kč</t>
  </si>
  <si>
    <t>1553641285</t>
  </si>
  <si>
    <t>741810011</t>
  </si>
  <si>
    <t>Příplatek k celkové prohlídce za každých dalších 500 000,- Kč</t>
  </si>
  <si>
    <t>944891641</t>
  </si>
  <si>
    <t>Práce a dodávky M</t>
  </si>
  <si>
    <t>21-M</t>
  </si>
  <si>
    <t>Elektromontáže</t>
  </si>
  <si>
    <t>210290741</t>
  </si>
  <si>
    <t>Montáž zpětná elektromotorů do 1 kW s přenesením do vzdálenosti 5 m</t>
  </si>
  <si>
    <t>1536411007</t>
  </si>
  <si>
    <t>261</t>
  </si>
  <si>
    <t>HZS2221</t>
  </si>
  <si>
    <t>Hodinová zúčtovací sazba elektrikář - zednické pomocné práce</t>
  </si>
  <si>
    <t>-808463507</t>
  </si>
  <si>
    <t>269</t>
  </si>
  <si>
    <t>HZS2222</t>
  </si>
  <si>
    <t>Hodinová zúčtovací sazba elektrikář odborný - zkušební provoz</t>
  </si>
  <si>
    <t>1838362928</t>
  </si>
  <si>
    <t>2020-22-02 - Hromosvod a uzemnění</t>
  </si>
  <si>
    <t xml:space="preserve">    46-M - Zemní práce při extr.mont.pracích</t>
  </si>
  <si>
    <t>171101103</t>
  </si>
  <si>
    <t>Uložení sypaniny z hornin soudržných do násypů zhutněných do 100 % PS</t>
  </si>
  <si>
    <t>1172919332</t>
  </si>
  <si>
    <t>1198091</t>
  </si>
  <si>
    <t xml:space="preserve">DRZAK VEDENI S HMOŽDINKOU PRO ZATEPLENÍ </t>
  </si>
  <si>
    <t>-106461357</t>
  </si>
  <si>
    <t>741410021</t>
  </si>
  <si>
    <t>Montáž vodič uzemňovací pásek průřezu do 120 mm2 v městské zástavbě v zemi</t>
  </si>
  <si>
    <t>-1087300448</t>
  </si>
  <si>
    <t>35442062</t>
  </si>
  <si>
    <t>pás zemnící 30x4mm FeZn</t>
  </si>
  <si>
    <t>-451961683</t>
  </si>
  <si>
    <t>35441986</t>
  </si>
  <si>
    <t>svorka odbočovací a spojovací pro pásek 30x4 mm, FeZn</t>
  </si>
  <si>
    <t>-1355288154</t>
  </si>
  <si>
    <t>35441996</t>
  </si>
  <si>
    <t>svorka odbočovací a spojovací pro spojování kruhových a páskových vodičů, FeZn</t>
  </si>
  <si>
    <t>356200274</t>
  </si>
  <si>
    <t>35441895</t>
  </si>
  <si>
    <t>svorka připojovací k připojení kovových částí</t>
  </si>
  <si>
    <t>2052074406</t>
  </si>
  <si>
    <t>35441073</t>
  </si>
  <si>
    <t>drát D 10mm FeZn</t>
  </si>
  <si>
    <t>-555536421</t>
  </si>
  <si>
    <t>741410041</t>
  </si>
  <si>
    <t>Montáž vodič uzemňovací drát nebo lano D do 10 mm v městské zástavbě</t>
  </si>
  <si>
    <t>1098531385</t>
  </si>
  <si>
    <t>35441077</t>
  </si>
  <si>
    <t>drát D 8mm AlMgSi</t>
  </si>
  <si>
    <t>859645568</t>
  </si>
  <si>
    <t>DTT103020</t>
  </si>
  <si>
    <t>SK - Svorka křížová</t>
  </si>
  <si>
    <t>-2002543378</t>
  </si>
  <si>
    <t>DTT444050</t>
  </si>
  <si>
    <t>SS nerez - Svorka spojovací</t>
  </si>
  <si>
    <t>-2114029782</t>
  </si>
  <si>
    <t>DTT103340</t>
  </si>
  <si>
    <t>SZ - lit. - Svorka zkušební - litinová s litin. příložkami</t>
  </si>
  <si>
    <t>-801814162</t>
  </si>
  <si>
    <t>KOVO23740</t>
  </si>
  <si>
    <t>SO malá, N - svorka okapová - malá NEREZ</t>
  </si>
  <si>
    <t>1112004525</t>
  </si>
  <si>
    <t>DTT102020</t>
  </si>
  <si>
    <t>OU 20 - Ochranný úhelník tažený - 2000 mm - 30x30x3</t>
  </si>
  <si>
    <t>722281532</t>
  </si>
  <si>
    <t>741420021</t>
  </si>
  <si>
    <t>Montáž svorka hromosvodná se 2 šrouby</t>
  </si>
  <si>
    <t>744402423</t>
  </si>
  <si>
    <t>741420022</t>
  </si>
  <si>
    <t>Montáž svorka hromosvodná se 3 šrouby</t>
  </si>
  <si>
    <t>2115268334</t>
  </si>
  <si>
    <t>741420051</t>
  </si>
  <si>
    <t>Montáž vedení hromosvodné-úhelník nebo trubka s držáky do zdiva</t>
  </si>
  <si>
    <t>-1651092025</t>
  </si>
  <si>
    <t>35441831</t>
  </si>
  <si>
    <t>úhelník ochranný na ochranu svodu - 2000 mm, FeZn</t>
  </si>
  <si>
    <t>-833642518</t>
  </si>
  <si>
    <t>741810002</t>
  </si>
  <si>
    <t>Celková prohlídka elektrického rozvodu a zařízení do 500 000,- Kč</t>
  </si>
  <si>
    <t>-1247431481</t>
  </si>
  <si>
    <t>1633831</t>
  </si>
  <si>
    <t xml:space="preserve">PODPERA PV 22 PRO TAŠKOVÉ KRYTINY </t>
  </si>
  <si>
    <t>1519891698</t>
  </si>
  <si>
    <t>1131895</t>
  </si>
  <si>
    <t>PODPERA VEDENI PV 15 PRO HŘEBENOVÉ VEDENÍ</t>
  </si>
  <si>
    <t>79402276</t>
  </si>
  <si>
    <t>210100281</t>
  </si>
  <si>
    <t>Ukončení vodičů izolovaných smršťovací záklopkou nebo páskou bez letování průřezu žíly do 25 mm2</t>
  </si>
  <si>
    <t>422822334</t>
  </si>
  <si>
    <t>10.049.005</t>
  </si>
  <si>
    <t>Trubka RPK 25/10-1000 smršťovací zelenožlutá</t>
  </si>
  <si>
    <t>KS</t>
  </si>
  <si>
    <t>-1408078538</t>
  </si>
  <si>
    <t>210220101</t>
  </si>
  <si>
    <t>Montáž hromosvodného vedení svodových vodičů s podpěrami průměru do 10 mm</t>
  </si>
  <si>
    <t>518875324</t>
  </si>
  <si>
    <t>210220201</t>
  </si>
  <si>
    <t xml:space="preserve">Montáž tyčí jímacích délky do 3 m </t>
  </si>
  <si>
    <t>-1863313927</t>
  </si>
  <si>
    <t>35441122</t>
  </si>
  <si>
    <t>tyč jímací s rovným koncem 1500mm nerez</t>
  </si>
  <si>
    <t>1762449093</t>
  </si>
  <si>
    <t>35441123</t>
  </si>
  <si>
    <t>tyč jímací s rovným koncem 2000mm nerez</t>
  </si>
  <si>
    <t>1475370179</t>
  </si>
  <si>
    <t>DTT103000</t>
  </si>
  <si>
    <t>SJ 01 - Svorka k jímací tyči prům. 18 mm a vodiči 8-10 mm</t>
  </si>
  <si>
    <t>-1150025746</t>
  </si>
  <si>
    <t>1003024</t>
  </si>
  <si>
    <t xml:space="preserve">DRZAK TYCE IZOL.NA POTR.NIRO D69 </t>
  </si>
  <si>
    <t>-202598903</t>
  </si>
  <si>
    <t>1165286</t>
  </si>
  <si>
    <t xml:space="preserve">DRZAK NA STENU S UCHYTEM 7-10MM/630MM </t>
  </si>
  <si>
    <t>-673946518</t>
  </si>
  <si>
    <t>1204567</t>
  </si>
  <si>
    <t>NASTAVEC NA POTRUBI SE SVORNIKEM</t>
  </si>
  <si>
    <t>1139074732</t>
  </si>
  <si>
    <t>1229204</t>
  </si>
  <si>
    <t xml:space="preserve">PASEK STAHOVACI NA TRMEN 90-300MM </t>
  </si>
  <si>
    <t>-1317143008</t>
  </si>
  <si>
    <t>1004211</t>
  </si>
  <si>
    <t xml:space="preserve">CISELNY STITEK BEZ CISLA </t>
  </si>
  <si>
    <t>-507874808</t>
  </si>
  <si>
    <t>1145931</t>
  </si>
  <si>
    <t xml:space="preserve">JIMACI TYC S PODPEROU PRO HŘEBEN DÉLKA 1m </t>
  </si>
  <si>
    <t>1492174765</t>
  </si>
  <si>
    <t>1307483</t>
  </si>
  <si>
    <t>SVORKA PRO PŘIPOJENÍ JÍMAČE  SJ 01 PRŮM. 18 mm A VODIČE  8-10 mm</t>
  </si>
  <si>
    <t>310055616</t>
  </si>
  <si>
    <t>1227200</t>
  </si>
  <si>
    <t xml:space="preserve">SVORKA PRIPOJOVACI JÍMACÍ RD 16 K DISTANČNÍ TYČI </t>
  </si>
  <si>
    <t>197773730</t>
  </si>
  <si>
    <t>1233259</t>
  </si>
  <si>
    <t xml:space="preserve">IZOLOVANA TYC PLAST L=3,0M </t>
  </si>
  <si>
    <t>691631846</t>
  </si>
  <si>
    <t>1236252</t>
  </si>
  <si>
    <t>UCHYT NA STENU PRO DISTANČNÍ TYČ</t>
  </si>
  <si>
    <t>-686958342</t>
  </si>
  <si>
    <t>210220212</t>
  </si>
  <si>
    <t>Montáž tyčí jímacích délky do 3 m na konstrukci zděnou</t>
  </si>
  <si>
    <t>-336345317</t>
  </si>
  <si>
    <t>210220221</t>
  </si>
  <si>
    <t>Montáž tyčí jímacích délky do 3 m na konstrukci ocelovou</t>
  </si>
  <si>
    <t>-195489355</t>
  </si>
  <si>
    <t>46-M</t>
  </si>
  <si>
    <t>Zemní práce při extr.mont.pracích</t>
  </si>
  <si>
    <t>460150283</t>
  </si>
  <si>
    <t>Hloubení kabelových zapažených i nezapažených rýh ručně š 50 cm, hl 100 cm, v hornině tř 3</t>
  </si>
  <si>
    <t>1467215687</t>
  </si>
  <si>
    <t>460560283</t>
  </si>
  <si>
    <t>Zásyp rýh ručně šířky 50 cm, hloubky 100 cm, z horniny třídy 3</t>
  </si>
  <si>
    <t>2018712892</t>
  </si>
  <si>
    <t xml:space="preserve">Hodinová zúčtovací sazba elektrikář - zabezpečení pracoviště pro práce ve výškách </t>
  </si>
  <si>
    <t>1142894062</t>
  </si>
  <si>
    <t>2020-22-03 - Rozváděče RB - 1 (Zapustěn. provedení)</t>
  </si>
  <si>
    <t>8500134260.2</t>
  </si>
  <si>
    <t>Odpínač pojistkový3 pol , 400V/ 63A</t>
  </si>
  <si>
    <t>772388177</t>
  </si>
  <si>
    <t>OEZ06740.2</t>
  </si>
  <si>
    <t>Pojistková vložka  20A gG</t>
  </si>
  <si>
    <t>1317858055</t>
  </si>
  <si>
    <t>OEZ41932.2</t>
  </si>
  <si>
    <t xml:space="preserve">Jistič trojpolový 16B-3A/ 10kA </t>
  </si>
  <si>
    <t>-616387473</t>
  </si>
  <si>
    <t>OEZ38272.2</t>
  </si>
  <si>
    <t>Proudový chránič s nadproudovou ochranou 10B-1N-030AC</t>
  </si>
  <si>
    <t>585838696</t>
  </si>
  <si>
    <t>OEZ38294.2</t>
  </si>
  <si>
    <t>Proudový chránič s nadproudovou ochranou 16B-1N-030A</t>
  </si>
  <si>
    <t>372894468</t>
  </si>
  <si>
    <t>10.549.029</t>
  </si>
  <si>
    <t>Svorka RSA 16 A řadová</t>
  </si>
  <si>
    <t>1310540458</t>
  </si>
  <si>
    <t>10.549.157</t>
  </si>
  <si>
    <t>Pásek RSA 16 A označovací</t>
  </si>
  <si>
    <t>-79253897</t>
  </si>
  <si>
    <t>10.075.138</t>
  </si>
  <si>
    <t>Svěrka RSA 16 koncová</t>
  </si>
  <si>
    <t>1008972325</t>
  </si>
  <si>
    <t>10.078.963</t>
  </si>
  <si>
    <t>Svorka RSA PE  2,5 A</t>
  </si>
  <si>
    <t>-1282737126</t>
  </si>
  <si>
    <t>10.228.203</t>
  </si>
  <si>
    <t>Pásek RSA PE 2,5 A označovací dělený</t>
  </si>
  <si>
    <t>-1121553643</t>
  </si>
  <si>
    <t>10.078.968</t>
  </si>
  <si>
    <t>Přepážka RSA 2,5 A k. - koncová</t>
  </si>
  <si>
    <t>1019559632</t>
  </si>
  <si>
    <t>582984904</t>
  </si>
  <si>
    <t>34140841</t>
  </si>
  <si>
    <t>vodič izolovaný s Cu jádrem 2,50mm2</t>
  </si>
  <si>
    <t>240995282</t>
  </si>
  <si>
    <t>505553872</t>
  </si>
  <si>
    <t>34140842</t>
  </si>
  <si>
    <t>vodič izolovaný s Cu jádrem 4mm2</t>
  </si>
  <si>
    <t>355149605</t>
  </si>
  <si>
    <t>1219104</t>
  </si>
  <si>
    <t>ROZVADECOVY KANAL40X60 LD</t>
  </si>
  <si>
    <t>1356172498</t>
  </si>
  <si>
    <t>1141431</t>
  </si>
  <si>
    <t xml:space="preserve">SVODIC PREPETI TN-C  230V/400V Uo 275V,12,5 kA </t>
  </si>
  <si>
    <t>-595309600</t>
  </si>
  <si>
    <t>1180577</t>
  </si>
  <si>
    <t>HLAVNI VYPINAC 3P 32A ZP-A32/3</t>
  </si>
  <si>
    <t>1511693642</t>
  </si>
  <si>
    <t>3099101323</t>
  </si>
  <si>
    <t>Spojovací materiál</t>
  </si>
  <si>
    <t>-1397334387</t>
  </si>
  <si>
    <t>8500138904</t>
  </si>
  <si>
    <t>Lišta propojovací vidlice 3P 1 m</t>
  </si>
  <si>
    <t>108046130</t>
  </si>
  <si>
    <t>741130001</t>
  </si>
  <si>
    <t>Ukončení vodič izolovaný do 2,5mm2 v rozváděči nebo na přístroji</t>
  </si>
  <si>
    <t>1088587019</t>
  </si>
  <si>
    <t>-877582957</t>
  </si>
  <si>
    <t>708839019</t>
  </si>
  <si>
    <t>741310272</t>
  </si>
  <si>
    <t>Montáž vypínač nebo přepínač otočný nebo ovládaný pomocí táhla, 200 A</t>
  </si>
  <si>
    <t>114223838</t>
  </si>
  <si>
    <t>10.567.613</t>
  </si>
  <si>
    <t>Tab."HLAVNÍ VYPÍNAČ!VYPNI V NEB." A5</t>
  </si>
  <si>
    <t>137228308</t>
  </si>
  <si>
    <t>STAA6</t>
  </si>
  <si>
    <t>POZOR! ELEKTRICKÉ ZAŘÍZENÍ HLAVNÍ VYPÍNAČ VYPNI V NEBEZPEČÍ!</t>
  </si>
  <si>
    <t>-1598696536</t>
  </si>
  <si>
    <t>741320165</t>
  </si>
  <si>
    <t>Montáž jistič třípólový nn do 25 A ve skříni</t>
  </si>
  <si>
    <t>183678041</t>
  </si>
  <si>
    <t>741321003</t>
  </si>
  <si>
    <t>Montáž proudových chráničů dvoupólových nn do 25 A ve skříni</t>
  </si>
  <si>
    <t>-1436859197</t>
  </si>
  <si>
    <t>741322012</t>
  </si>
  <si>
    <t>Montáž svodiče bleskových proudů nn typ 1 třípólových impulzní proud do 100 kA</t>
  </si>
  <si>
    <t>1328543764</t>
  </si>
  <si>
    <t>1131676</t>
  </si>
  <si>
    <t>ROZVODNICE ZAPUŠTĚNÁ ˇPLAST. 850°C 42 MODULŮ PLECHOVÉ DVEŘE</t>
  </si>
  <si>
    <t>-74403554</t>
  </si>
  <si>
    <t xml:space="preserve">2020-22-04 - Rozváděče RB - 2 (Nástěn. provedení) </t>
  </si>
  <si>
    <t>1247023059</t>
  </si>
  <si>
    <t>-1935821753</t>
  </si>
  <si>
    <t>2004935984</t>
  </si>
  <si>
    <t>1585437386</t>
  </si>
  <si>
    <t>564098766</t>
  </si>
  <si>
    <t>1951298025</t>
  </si>
  <si>
    <t>-1688812237</t>
  </si>
  <si>
    <t>922700825</t>
  </si>
  <si>
    <t>985921001</t>
  </si>
  <si>
    <t>1736907462</t>
  </si>
  <si>
    <t>1330062366</t>
  </si>
  <si>
    <t>-969354515</t>
  </si>
  <si>
    <t>-376357925</t>
  </si>
  <si>
    <t>834979586</t>
  </si>
  <si>
    <t>-1316640686</t>
  </si>
  <si>
    <t>-913771042</t>
  </si>
  <si>
    <t>-1370404737</t>
  </si>
  <si>
    <t>-1212186222</t>
  </si>
  <si>
    <t>315466368</t>
  </si>
  <si>
    <t>-1675173361</t>
  </si>
  <si>
    <t>-640002469</t>
  </si>
  <si>
    <t>-902765144</t>
  </si>
  <si>
    <t>1767055381</t>
  </si>
  <si>
    <t>-1853492231</t>
  </si>
  <si>
    <t>-1820009671</t>
  </si>
  <si>
    <t>-435097966</t>
  </si>
  <si>
    <t>60434813</t>
  </si>
  <si>
    <t>-466681996</t>
  </si>
  <si>
    <t>1285371642</t>
  </si>
  <si>
    <t>ROZVODNICE NÁSTĚNÁ PLAST. 850°C  MODULŮ 54  IP 44</t>
  </si>
  <si>
    <t>372493781</t>
  </si>
  <si>
    <t>2020-22-05 - Rozváděč RE 1</t>
  </si>
  <si>
    <t>11.016.181</t>
  </si>
  <si>
    <t>Jistič In 25A, UeAC 230/400A 10kA 25B-3</t>
  </si>
  <si>
    <t>80478323</t>
  </si>
  <si>
    <t>10.674.751</t>
  </si>
  <si>
    <t xml:space="preserve">Vana  elektroměrová 2 elektroměrová míst vedle sebe </t>
  </si>
  <si>
    <t>120434337</t>
  </si>
  <si>
    <t>OEZ39454</t>
  </si>
  <si>
    <t>Kryt pro modulární systém s výřezem šíře 150 mm</t>
  </si>
  <si>
    <t>-1552575485</t>
  </si>
  <si>
    <t>10.674.736</t>
  </si>
  <si>
    <t>Kryt bez výřezu pro  modulární systém s výřezem šíře 150 mm</t>
  </si>
  <si>
    <t>684148098</t>
  </si>
  <si>
    <t>10.674.685</t>
  </si>
  <si>
    <t>Kryt bez výřezu pro  modulární systém s výřezem šíře 50 mm</t>
  </si>
  <si>
    <t>321350736</t>
  </si>
  <si>
    <t>HSV95K</t>
  </si>
  <si>
    <t>Stoupací svorkovnice čtyřpólová s krytem HSV 95 K</t>
  </si>
  <si>
    <t>-969627143</t>
  </si>
  <si>
    <t>1225144</t>
  </si>
  <si>
    <t xml:space="preserve">EKVIPOTENCIALNI SVORKOVNICE 10x25mm2 S KRYTEM </t>
  </si>
  <si>
    <t>-1641246423</t>
  </si>
  <si>
    <t>10.674.724</t>
  </si>
  <si>
    <t>Lišta „U“ lišta TH35-15</t>
  </si>
  <si>
    <t>-1311106152</t>
  </si>
  <si>
    <t>1302385</t>
  </si>
  <si>
    <t>SCHRANKA PRO DOKUMENTACI</t>
  </si>
  <si>
    <t>-184213061</t>
  </si>
  <si>
    <t>1002237</t>
  </si>
  <si>
    <t>PLOMBOVACI SROUBY (SADA 4KS)</t>
  </si>
  <si>
    <t>set</t>
  </si>
  <si>
    <t>785752464</t>
  </si>
  <si>
    <t>-1591151077</t>
  </si>
  <si>
    <t>1992982232</t>
  </si>
  <si>
    <t>-230677569</t>
  </si>
  <si>
    <t>1284945618</t>
  </si>
  <si>
    <t>34140846</t>
  </si>
  <si>
    <t>vodič izolovaný s Cu jádrem 10mm2</t>
  </si>
  <si>
    <t>206870276</t>
  </si>
  <si>
    <t>1498678693</t>
  </si>
  <si>
    <t>1085064452</t>
  </si>
  <si>
    <t>465824623</t>
  </si>
  <si>
    <t>741130008</t>
  </si>
  <si>
    <t>Ukončení vodič izolovaný do 35 mm2 v rozváděči nebo na přístroji</t>
  </si>
  <si>
    <t>52526336</t>
  </si>
  <si>
    <t>741210004</t>
  </si>
  <si>
    <t>Montáž rozvodnice oceloplechová nebo plastová běžná do 150 kg</t>
  </si>
  <si>
    <t>2124536876</t>
  </si>
  <si>
    <t>1362470657</t>
  </si>
  <si>
    <t>1417762945</t>
  </si>
  <si>
    <t>480164311</t>
  </si>
  <si>
    <t>ROZVODNICE ZAPUŠTĚNÁ OCELOPLECHOVÁ 1273x678x250 IP 54 EI 30S</t>
  </si>
  <si>
    <t>-1249542769</t>
  </si>
  <si>
    <t>2020-22-06 - Rozváděče RE 2,3</t>
  </si>
  <si>
    <t>1987356813</t>
  </si>
  <si>
    <t>-1300620663</t>
  </si>
  <si>
    <t>1142446</t>
  </si>
  <si>
    <t>EL.VANA OEZ PD-D-1E335 3 MISTA</t>
  </si>
  <si>
    <t>-235679261</t>
  </si>
  <si>
    <t>-1252144822</t>
  </si>
  <si>
    <t>115429614</t>
  </si>
  <si>
    <t>2028701340</t>
  </si>
  <si>
    <t>2058909905</t>
  </si>
  <si>
    <t>Lišta „U“ lišta TH35-35</t>
  </si>
  <si>
    <t>443976464</t>
  </si>
  <si>
    <t>131800342</t>
  </si>
  <si>
    <t>370291609</t>
  </si>
  <si>
    <t>754405464</t>
  </si>
  <si>
    <t>-1770684245</t>
  </si>
  <si>
    <t>1804896624</t>
  </si>
  <si>
    <t>-1551567639</t>
  </si>
  <si>
    <t>669140686</t>
  </si>
  <si>
    <t>396279566</t>
  </si>
  <si>
    <t>1767193568</t>
  </si>
  <si>
    <t>-913240480</t>
  </si>
  <si>
    <t>-533098863</t>
  </si>
  <si>
    <t>-1971030451</t>
  </si>
  <si>
    <t>-928713974</t>
  </si>
  <si>
    <t>-1522272819</t>
  </si>
  <si>
    <t>-1546442223</t>
  </si>
  <si>
    <t>ROZVODNICE ZAPUŠTĚNÁ OCELOPLECHOVÁ 1646x878x250 IP 54 EI 30S</t>
  </si>
  <si>
    <t>752377514</t>
  </si>
  <si>
    <t>2020-22-07 - Rozváděč R TOTÁL STOP</t>
  </si>
  <si>
    <t>2007866403</t>
  </si>
  <si>
    <t>1783487856</t>
  </si>
  <si>
    <t>442973477</t>
  </si>
  <si>
    <t>10.674.580</t>
  </si>
  <si>
    <t>Záslepka PD-R-ZAS1000-S</t>
  </si>
  <si>
    <t>-2117695570</t>
  </si>
  <si>
    <t>1028096908</t>
  </si>
  <si>
    <t>Lišta „U“ lišta TH35-24</t>
  </si>
  <si>
    <t>873147459</t>
  </si>
  <si>
    <t>1140618</t>
  </si>
  <si>
    <t>POSUVNY DRZAK PD-D-100DP100</t>
  </si>
  <si>
    <t>-1544285865</t>
  </si>
  <si>
    <t>-1146955772</t>
  </si>
  <si>
    <t>-1813453693</t>
  </si>
  <si>
    <t>-634648300</t>
  </si>
  <si>
    <t>-1966613789</t>
  </si>
  <si>
    <t>1585033757</t>
  </si>
  <si>
    <t>1893383381</t>
  </si>
  <si>
    <t>1169872</t>
  </si>
  <si>
    <t>NAPETOVA SPOUST Ue AC 208-277V</t>
  </si>
  <si>
    <t>-417754664</t>
  </si>
  <si>
    <t>1766585355</t>
  </si>
  <si>
    <t>-1779095651</t>
  </si>
  <si>
    <t>-1006997312</t>
  </si>
  <si>
    <t>344755506</t>
  </si>
  <si>
    <t>1280258613</t>
  </si>
  <si>
    <t>-497937106</t>
  </si>
  <si>
    <t>741320196</t>
  </si>
  <si>
    <t>Montáž jističů třípólových nn do 160 A ve skříni se signálním kontaktem</t>
  </si>
  <si>
    <t>1838655015</t>
  </si>
  <si>
    <t>35822627</t>
  </si>
  <si>
    <t>jistič 3-pól. pouze zkratová spoušť, In = 160A, třmen. svorky pro 2,5-95mm2, Icu 25kA</t>
  </si>
  <si>
    <t>1617601707</t>
  </si>
  <si>
    <t>2020-22-08 - Rozváděče RS</t>
  </si>
  <si>
    <t>-1348799379</t>
  </si>
  <si>
    <t>-600914013</t>
  </si>
  <si>
    <t>HAGNBN320</t>
  </si>
  <si>
    <t>Jistič 3 pól. 20A, char.B, 10 kA</t>
  </si>
  <si>
    <t>-765775000</t>
  </si>
  <si>
    <t>MOE263387</t>
  </si>
  <si>
    <t>JIstič -B10/3, char B, 3-pólový, Icn=10kA, In=10A</t>
  </si>
  <si>
    <t>1359417166</t>
  </si>
  <si>
    <t>650499359</t>
  </si>
  <si>
    <t>NOA100655</t>
  </si>
  <si>
    <t>Proudový chránič, Icn=10kA, 4pól, In=25A, IDn=30mA, typ AC</t>
  </si>
  <si>
    <t>2096314913</t>
  </si>
  <si>
    <t>-2123443755</t>
  </si>
  <si>
    <t>104857767</t>
  </si>
  <si>
    <t>91330395</t>
  </si>
  <si>
    <t>-817598559</t>
  </si>
  <si>
    <t>-1172803146</t>
  </si>
  <si>
    <t>1399017292</t>
  </si>
  <si>
    <t>972505539</t>
  </si>
  <si>
    <t>1131676.1</t>
  </si>
  <si>
    <t xml:space="preserve">ROZVODNICE ZAPUŠTĚNÁ OCELOPLECHOVÁ 1273x678x250 IP 40/20  </t>
  </si>
  <si>
    <t>1247610820</t>
  </si>
  <si>
    <t>-1088130092</t>
  </si>
  <si>
    <t>-562360124</t>
  </si>
  <si>
    <t>2010433415</t>
  </si>
  <si>
    <t>vodič izolovaný s Cu jádrem 6 mm2</t>
  </si>
  <si>
    <t>-1844242864</t>
  </si>
  <si>
    <t>1398277130</t>
  </si>
  <si>
    <t>-1941962902</t>
  </si>
  <si>
    <t>MOE276276</t>
  </si>
  <si>
    <t>Hlavní vypínač, 3-pól, In=63A</t>
  </si>
  <si>
    <t>605176576</t>
  </si>
  <si>
    <t>-1836196449</t>
  </si>
  <si>
    <t>8500046320</t>
  </si>
  <si>
    <t>Relé impulzní,16A 230V 0/1</t>
  </si>
  <si>
    <t>1842740394</t>
  </si>
  <si>
    <t>427375643</t>
  </si>
  <si>
    <t>-1403506947</t>
  </si>
  <si>
    <t>-1261280438</t>
  </si>
  <si>
    <t>-89507667</t>
  </si>
  <si>
    <t>-1178306000</t>
  </si>
  <si>
    <t>-1684108037</t>
  </si>
  <si>
    <t>-20185922</t>
  </si>
  <si>
    <t>741320105</t>
  </si>
  <si>
    <t>Montáž jistič jednopólový nn do 25 A ve skříni</t>
  </si>
  <si>
    <t>1838365867</t>
  </si>
  <si>
    <t>350397912</t>
  </si>
  <si>
    <t>578833556</t>
  </si>
  <si>
    <t>741321033</t>
  </si>
  <si>
    <t>Montáž proudových chráničů čtyřpólových nn do 25 A ve skříni</t>
  </si>
  <si>
    <t>466839837</t>
  </si>
  <si>
    <t>SCHA9K01106</t>
  </si>
  <si>
    <t>Jistič 1P  6A  B</t>
  </si>
  <si>
    <t>1661420806</t>
  </si>
  <si>
    <t>1803696509</t>
  </si>
  <si>
    <t>741330032</t>
  </si>
  <si>
    <t>Montáž stykačů střídavých vestavných jednopólových do 25 A</t>
  </si>
  <si>
    <t>1665138451</t>
  </si>
  <si>
    <t>2020-22-09 - Slaboproud</t>
  </si>
  <si>
    <t xml:space="preserve">    742 - Elektroinstalace - slaboproud</t>
  </si>
  <si>
    <t>-352024315</t>
  </si>
  <si>
    <t>1589216749</t>
  </si>
  <si>
    <t>34571362</t>
  </si>
  <si>
    <t>trubka elektroinstalační HDPE tuhá dvouplášťová korugovaná D 52/63mm</t>
  </si>
  <si>
    <t>-483489565</t>
  </si>
  <si>
    <t>723081353</t>
  </si>
  <si>
    <t>PKB.607597</t>
  </si>
  <si>
    <t>H07V-U 2,5 ZZ</t>
  </si>
  <si>
    <t>534273983</t>
  </si>
  <si>
    <t>252438783</t>
  </si>
  <si>
    <t>-1618566959</t>
  </si>
  <si>
    <t>52403467</t>
  </si>
  <si>
    <t>8,333*1,2 "Přepočtené koeficientem množství</t>
  </si>
  <si>
    <t>-1693579714</t>
  </si>
  <si>
    <t>-241056320</t>
  </si>
  <si>
    <t>-1180089618</t>
  </si>
  <si>
    <t>1511113944</t>
  </si>
  <si>
    <t>1067813279</t>
  </si>
  <si>
    <t>A121111</t>
  </si>
  <si>
    <t>Řadová svorka RSA 2,5 A - bílá</t>
  </si>
  <si>
    <t>79951226</t>
  </si>
  <si>
    <t>10.640.986</t>
  </si>
  <si>
    <t xml:space="preserve">lišta DIN 35x7,5-240mm </t>
  </si>
  <si>
    <t>530484538</t>
  </si>
  <si>
    <t>1027868007</t>
  </si>
  <si>
    <t>1932977498</t>
  </si>
  <si>
    <t>1501344214</t>
  </si>
  <si>
    <t>1060656528</t>
  </si>
  <si>
    <t>-1432944551</t>
  </si>
  <si>
    <t>742</t>
  </si>
  <si>
    <t>Elektroinstalace - slaboproud</t>
  </si>
  <si>
    <t>244</t>
  </si>
  <si>
    <t>742110001</t>
  </si>
  <si>
    <t>Montáž trubek pro slaboproud plastových ohebných uložených pod omítku se zasekáním</t>
  </si>
  <si>
    <t>-1011605929</t>
  </si>
  <si>
    <t>245</t>
  </si>
  <si>
    <t>742110501</t>
  </si>
  <si>
    <t>Montáž krabic pro slaboproud zapuštěných plastových odbočných kruhových s víčkem a se zasekáním</t>
  </si>
  <si>
    <t>2000377465</t>
  </si>
  <si>
    <t>246</t>
  </si>
  <si>
    <t>742121001</t>
  </si>
  <si>
    <t>Montáž kabelů sdělovacích pro vnitřní rozvody do 15 žil</t>
  </si>
  <si>
    <t>-720562684</t>
  </si>
  <si>
    <t>1250955</t>
  </si>
  <si>
    <t>DOM.TEL. 2TL. PRO SYSTEM audio</t>
  </si>
  <si>
    <t>1682992691</t>
  </si>
  <si>
    <t>1003643</t>
  </si>
  <si>
    <t xml:space="preserve">ZDROJ DOMÁCÍHO TEL10MODUL </t>
  </si>
  <si>
    <t>1645790719</t>
  </si>
  <si>
    <t>1666429</t>
  </si>
  <si>
    <t xml:space="preserve">UPEVNOVACI RAMECEK 2 MODULY </t>
  </si>
  <si>
    <t>1060953077</t>
  </si>
  <si>
    <t>10.063.746</t>
  </si>
  <si>
    <t>Krabice  instalační 2M</t>
  </si>
  <si>
    <t>1876740915</t>
  </si>
  <si>
    <t>1666396</t>
  </si>
  <si>
    <t xml:space="preserve">KRYT SE 4 TLACITKY CERNY </t>
  </si>
  <si>
    <t>-1152531447</t>
  </si>
  <si>
    <t>1666412</t>
  </si>
  <si>
    <t>MODUL SE 4 TL. PRO SYSTEM AUDIO</t>
  </si>
  <si>
    <t>888722199</t>
  </si>
  <si>
    <t>286</t>
  </si>
  <si>
    <t>1666389</t>
  </si>
  <si>
    <t xml:space="preserve">KRYT AUDIO MODULU BEZ TL. CERNY </t>
  </si>
  <si>
    <t>-1173121570</t>
  </si>
  <si>
    <t>1666361</t>
  </si>
  <si>
    <t xml:space="preserve">AUDIO MODUL PRO SYSTEM </t>
  </si>
  <si>
    <t>967850963</t>
  </si>
  <si>
    <t>10.044.973</t>
  </si>
  <si>
    <t>Zámek dveřní elektrický 8-12V</t>
  </si>
  <si>
    <t>1413317272</t>
  </si>
  <si>
    <t>742121002</t>
  </si>
  <si>
    <t>Montáž kabelů santén. H 121-125</t>
  </si>
  <si>
    <t>-1444576904</t>
  </si>
  <si>
    <t>742220061</t>
  </si>
  <si>
    <t>Montáž rozbočovače sběrnice v krabici pro DT</t>
  </si>
  <si>
    <t>-1893124899</t>
  </si>
  <si>
    <t>742220251</t>
  </si>
  <si>
    <t>Montáž tlačítka tísňového výklopného s pamětí poplachu</t>
  </si>
  <si>
    <t>676134951</t>
  </si>
  <si>
    <t>742310002</t>
  </si>
  <si>
    <t>Montáž komunikačního tabla k domácímu telefonu</t>
  </si>
  <si>
    <t>-1027223190</t>
  </si>
  <si>
    <t>247</t>
  </si>
  <si>
    <t>742310003</t>
  </si>
  <si>
    <t>Montáž klimatického krytu pro komunikační tablo domácího telefonu</t>
  </si>
  <si>
    <t>-1331052052</t>
  </si>
  <si>
    <t>742310004</t>
  </si>
  <si>
    <t>Montáž elektroinstalační krabice pod tablo domácího telefonu</t>
  </si>
  <si>
    <t>1355518996</t>
  </si>
  <si>
    <t>742310006</t>
  </si>
  <si>
    <t>Montáž domácího nástěnného audio/video telefonu</t>
  </si>
  <si>
    <t>61815820</t>
  </si>
  <si>
    <t>742320001</t>
  </si>
  <si>
    <t>Montáž elektrického zámku s mechanickým přepínačem otevřeno/zavřeno</t>
  </si>
  <si>
    <t>-837333678</t>
  </si>
  <si>
    <t>742420021</t>
  </si>
  <si>
    <t>Montáž antenního stožáru včetně upevňovacího materiálu</t>
  </si>
  <si>
    <t>1981610894</t>
  </si>
  <si>
    <t>1419194</t>
  </si>
  <si>
    <t>KABEL TELEVIZNí  H121 AL PE</t>
  </si>
  <si>
    <t>984099014</t>
  </si>
  <si>
    <t>1233795</t>
  </si>
  <si>
    <t>KABEL TELEVIZNÍ  H125</t>
  </si>
  <si>
    <t>346061832</t>
  </si>
  <si>
    <t>1420187</t>
  </si>
  <si>
    <t>STOZAR ANTENNI PR. 42 MM ATYP AMAKO</t>
  </si>
  <si>
    <t>197858660</t>
  </si>
  <si>
    <t>10.941.092</t>
  </si>
  <si>
    <t>Anténa C80 satelitní parabola</t>
  </si>
  <si>
    <t>1484822343</t>
  </si>
  <si>
    <t>1256673</t>
  </si>
  <si>
    <t>DRZAK SAT.PARABOL 50</t>
  </si>
  <si>
    <t>1930208761</t>
  </si>
  <si>
    <t>1256662</t>
  </si>
  <si>
    <t>UNIVEZRAZLNI INVERTOR LNB-QUAD-INVERTO</t>
  </si>
  <si>
    <t>-819563326</t>
  </si>
  <si>
    <t>296</t>
  </si>
  <si>
    <t>10.057.747</t>
  </si>
  <si>
    <t>Zesilovač  AVANT</t>
  </si>
  <si>
    <t>1723586617</t>
  </si>
  <si>
    <t>1210242</t>
  </si>
  <si>
    <t xml:space="preserve">ROZVADEC AE 500x500x300 </t>
  </si>
  <si>
    <t>-2076599382</t>
  </si>
  <si>
    <t>11.126.857</t>
  </si>
  <si>
    <t>Multiřepínač MTMB 13/20</t>
  </si>
  <si>
    <t>1345053762</t>
  </si>
  <si>
    <t>1196272</t>
  </si>
  <si>
    <t>GSM/GPRS MODEM NA DIN</t>
  </si>
  <si>
    <t>-1544451172</t>
  </si>
  <si>
    <t>10.971.786</t>
  </si>
  <si>
    <t>Anténa HN58 DVB-T UHF venkovní</t>
  </si>
  <si>
    <t>-1142537553</t>
  </si>
  <si>
    <t>1192840</t>
  </si>
  <si>
    <t>ANTENA GSM MAGNETICKA 9CM KABEL 2,5 FME/</t>
  </si>
  <si>
    <t>127187493</t>
  </si>
  <si>
    <t>10.056.880</t>
  </si>
  <si>
    <t xml:space="preserve">Anténa FM </t>
  </si>
  <si>
    <t>-697692357</t>
  </si>
  <si>
    <t>276</t>
  </si>
  <si>
    <t>ADI.0031511.URS</t>
  </si>
  <si>
    <t>F konektor pro kabel H121, krimpovací</t>
  </si>
  <si>
    <t>23583819</t>
  </si>
  <si>
    <t>INTELEK26100001</t>
  </si>
  <si>
    <t>Instalační kabel Solarix CAT6 UTP PVC Eca 305m/box</t>
  </si>
  <si>
    <t>1323217711</t>
  </si>
  <si>
    <t>742420061</t>
  </si>
  <si>
    <t>Montáž rozvodnice STA</t>
  </si>
  <si>
    <t>-1552672091</t>
  </si>
  <si>
    <t>ABB.5011A3303</t>
  </si>
  <si>
    <t>Přístroj zásuvky TV+R+SAT, koncový (typ EU 3303)</t>
  </si>
  <si>
    <t>-231369371</t>
  </si>
  <si>
    <t>ABB.5011AA00300S2</t>
  </si>
  <si>
    <t>Kryt zásuvky televizní, rozhlasové (a satelitní)</t>
  </si>
  <si>
    <t>-1314208595</t>
  </si>
  <si>
    <t>742420071</t>
  </si>
  <si>
    <t>Montáž multipřepínače do rozvaděče</t>
  </si>
  <si>
    <t>1943177972</t>
  </si>
  <si>
    <t>742420081</t>
  </si>
  <si>
    <t>Montáž systémového zdroje do rozvaděče</t>
  </si>
  <si>
    <t>405637160</t>
  </si>
  <si>
    <t>742420121</t>
  </si>
  <si>
    <t>Montáž televizní zásuvky koncové nebo průběžné</t>
  </si>
  <si>
    <t>-2080719676</t>
  </si>
  <si>
    <t>742310001</t>
  </si>
  <si>
    <t>Montáž napájecího modulu k domácímu telefonu na DIN lištu</t>
  </si>
  <si>
    <t>208058981</t>
  </si>
  <si>
    <t>998742101</t>
  </si>
  <si>
    <t>Přesun hmot tonážní pro slaboproud v objektech v do 6 m</t>
  </si>
  <si>
    <t>1173365598</t>
  </si>
  <si>
    <t>1917078873</t>
  </si>
  <si>
    <t>-554332889</t>
  </si>
  <si>
    <t xml:space="preserve"> VK - VODOVOD, KANALIZACE</t>
  </si>
  <si>
    <t>TI.01, TI.02, TI.03 - SPLAŠKOVÁ KANALIZACE, DEŠŤOVÁ KANALIZACE, VODOVODNÍ PŘÍPOJKA</t>
  </si>
  <si>
    <t xml:space="preserve">    5 - Komunikace pozemní</t>
  </si>
  <si>
    <t xml:space="preserve">    8 - Trubní vedení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</si>
  <si>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</si>
  <si>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</si>
  <si>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415916195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</si>
  <si>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</si>
  <si>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</si>
  <si>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539643981</t>
  </si>
  <si>
    <t>113201112</t>
  </si>
  <si>
    <t>Vytrhání obrub s vybouráním lože, s přemístěním hmot na skládku na vzdálenost do 3 m nebo s naložením na dopravní prostředek silničních ležatých</t>
  </si>
  <si>
    <t>2032598992</t>
  </si>
  <si>
    <t>131251204</t>
  </si>
  <si>
    <t>Hloubení zapažených jam a zářezů strojně s urovnáním dna do předepsaného profilu a spádu v hornině třídy těžitelnosti I skupiny 3 přes 100 do 500 m3</t>
  </si>
  <si>
    <t>-2073225064</t>
  </si>
  <si>
    <t>132254104</t>
  </si>
  <si>
    <t>Hloubení zapažených rýh šířky do 800 mm strojně s urovnáním dna do předepsaného profilu a spádu v hornině třídy těžitelnosti I skupiny 3 přes 100 m3</t>
  </si>
  <si>
    <t>-914575588</t>
  </si>
  <si>
    <t>133254102</t>
  </si>
  <si>
    <t>Hloubení zapažených šachet strojně v hornině třídy těžitelnosti I skupiny 3 přes 20 do 50 m3</t>
  </si>
  <si>
    <t>1774474535</t>
  </si>
  <si>
    <t>Vodorovné přemístění výkopku nebo sypaniny po suchu na obvyklém dopravním prostředku, bez naložení výkopku, avšak se složením bez rozhrnutí z horniny tř. 1 až 4 na vzdálenost přes 9 000 do 10 000 m</t>
  </si>
  <si>
    <t>938484873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</si>
  <si>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</si>
  <si>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</si>
  <si>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2107764120</t>
  </si>
  <si>
    <t>167101101</t>
  </si>
  <si>
    <t>Nakládání, skládání a překládání neulehlého výkopku nebo sypaniny nakládání, množství do 100 m3, z hornin tř. 1 až 4</t>
  </si>
  <si>
    <t>-404390020</t>
  </si>
  <si>
    <t>960508050</t>
  </si>
  <si>
    <t>171201211</t>
  </si>
  <si>
    <t>Poplatek za uložení stavebního odpadu na skládce (skládkovné) zeminy a kameniva zatříděného do Katalogu odpadů pod kódem 170 504</t>
  </si>
  <si>
    <t>-1361704209</t>
  </si>
  <si>
    <t>Zásyp sypaninou z jakékoliv horniny s uložením výkopku ve vrstvách se zhutněním jam, šachet, rýh nebo kolem objektů v těchto vykopávkách</t>
  </si>
  <si>
    <t>1952853026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</si>
  <si>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</si>
  <si>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</si>
  <si>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1611182910</t>
  </si>
  <si>
    <t>58331351</t>
  </si>
  <si>
    <t>kamenivo těžené drobné frakce 0/4</t>
  </si>
  <si>
    <t>-763423445</t>
  </si>
  <si>
    <t>58343872</t>
  </si>
  <si>
    <t>kamenivo drcené hrubé frakce 8/16</t>
  </si>
  <si>
    <t>36392779</t>
  </si>
  <si>
    <t>211971110</t>
  </si>
  <si>
    <t>Zřízení opláštění výplně z geotextilie odvodňovacích žeber nebo trativodů v rýze nebo zářezu se stěnami šikmými o sklonu do 1:2</t>
  </si>
  <si>
    <t>-829743457</t>
  </si>
  <si>
    <t>69311080</t>
  </si>
  <si>
    <t>geotextilie netkaná separační, ochranná, filtrační, drenážní PES 200g/m2</t>
  </si>
  <si>
    <t>-1990398314</t>
  </si>
  <si>
    <t>212752401</t>
  </si>
  <si>
    <t>Trativody z drenážních trubek pro liniové stavby a komunikace se zřízením štěrkového lože pod trubky a s jejich obsypem v otevřeném výkopu trubka korugovaná sendvičová PE-HD SN 8 celoperforovaná 360° DN 100</t>
  </si>
  <si>
    <t>-1946754420</t>
  </si>
  <si>
    <t>451541111</t>
  </si>
  <si>
    <t>Lože pod potrubí, stoky a drobné objekty v otevřeném výkopu ze štěrkodrtě 0-63 mm</t>
  </si>
  <si>
    <t>1906374243</t>
  </si>
  <si>
    <t>451572111</t>
  </si>
  <si>
    <t>Lože pod potrubí, stoky a drobné objekty v otevřeném výkopu z kameniva drobného těženého 0 až 4 mm</t>
  </si>
  <si>
    <t>-625739055</t>
  </si>
  <si>
    <t>452112111</t>
  </si>
  <si>
    <t>Osazení betonových dílců prstenců nebo rámů pod poklopy a mříže, výšky do 100 mm</t>
  </si>
  <si>
    <t>-1911931834</t>
  </si>
  <si>
    <t>452112121</t>
  </si>
  <si>
    <t>Osazení betonových dílců prstenců nebo rámů pod poklopy a mříže, výšky přes 100 do 200 mm</t>
  </si>
  <si>
    <t>1907970797</t>
  </si>
  <si>
    <t>59224176</t>
  </si>
  <si>
    <t>prstenec šachtový vyrovnávací betonový 625x120x80mm</t>
  </si>
  <si>
    <t>-847623417</t>
  </si>
  <si>
    <t>59224187</t>
  </si>
  <si>
    <t>prstenec šachtový vyrovnávací betonový 625x120x100mm</t>
  </si>
  <si>
    <t>-531587683</t>
  </si>
  <si>
    <t>59224188</t>
  </si>
  <si>
    <t>prstenec šachtový vyrovnávací betonový 625x120x120mm</t>
  </si>
  <si>
    <t>1789469319</t>
  </si>
  <si>
    <t>Komunikace pozemní</t>
  </si>
  <si>
    <t>566901143</t>
  </si>
  <si>
    <t>Vyspravení podkladu po překopech inženýrských sítí plochy do 15 m2 s rozprostřením a zhutněním kamenivem hrubým drceným tl. 200 mm</t>
  </si>
  <si>
    <t>1023229598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</si>
  <si>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</si>
  <si>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</si>
  <si>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-1484959051</t>
  </si>
  <si>
    <t>Trubní vedení</t>
  </si>
  <si>
    <t>871265231</t>
  </si>
  <si>
    <t>Kanalizační potrubí z tvrdého PVC v otevřeném výkopu ve sklonu do 20 %, hladkého plnostěnného jednovrstvého, tuhost třídy SN 10 DN 110</t>
  </si>
  <si>
    <t>-1727710222</t>
  </si>
  <si>
    <t>871315221</t>
  </si>
  <si>
    <t>Kanalizační potrubí z tvrdého PVC v otevřeném výkopu ve sklonu do 20 %, hladkého plnostěnného jednovrstvého, tuhost třídy SN 8 DN 160</t>
  </si>
  <si>
    <t>257308033</t>
  </si>
  <si>
    <t>871355221</t>
  </si>
  <si>
    <t>Kanalizační potrubí z tvrdého PVC v otevřeném výkopu ve sklonu do 20 %, hladkého plnostěnného jednovrstvého, tuhost třídy SN 8 DN 200</t>
  </si>
  <si>
    <t>132466747</t>
  </si>
  <si>
    <t>892351111</t>
  </si>
  <si>
    <t>Tlakové zkoušky vodou na potrubí DN 150 nebo 200</t>
  </si>
  <si>
    <t>1482086209</t>
  </si>
  <si>
    <t>877265211</t>
  </si>
  <si>
    <t>Montáž tvarovek na kanalizačním potrubí z trub z plastu z tvrdého PVC nebo z polypropylenu v otevřeném výkopu jednoosých DN 110</t>
  </si>
  <si>
    <t>-176072322</t>
  </si>
  <si>
    <t>28611351</t>
  </si>
  <si>
    <t>koleno kanalizační PVC KG 110x45°</t>
  </si>
  <si>
    <t>-1011614228</t>
  </si>
  <si>
    <t>721242115</t>
  </si>
  <si>
    <t>Lapače střešních splavenin polypropylenové (PP) s kulovým kloubem na odtoku DN 110</t>
  </si>
  <si>
    <t>1146031275</t>
  </si>
  <si>
    <t>877315211</t>
  </si>
  <si>
    <t>Montáž tvarovek na kanalizačním potrubí z trub z plastu z tvrdého PVC nebo z polypropylenu v otevřeném výkopu jednoosých DN 160</t>
  </si>
  <si>
    <t>-1256170901</t>
  </si>
  <si>
    <t>28611360</t>
  </si>
  <si>
    <t>koleno kanalizace PVC KG 160x30°</t>
  </si>
  <si>
    <t>-1075219062</t>
  </si>
  <si>
    <t>28611361</t>
  </si>
  <si>
    <t>koleno kanalizační PVC KG 160x45°</t>
  </si>
  <si>
    <t>1166308032</t>
  </si>
  <si>
    <t>28611504</t>
  </si>
  <si>
    <t>redukce kanalizační PVC 160/110</t>
  </si>
  <si>
    <t>-1300391221</t>
  </si>
  <si>
    <t>877315221</t>
  </si>
  <si>
    <t>Montáž tvarovek na kanalizačním potrubí z trub z plastu z tvrdého PVC nebo z polypropylenu v otevřeném výkopu dvouosých DN 160</t>
  </si>
  <si>
    <t>-1343249164</t>
  </si>
  <si>
    <t>28611912</t>
  </si>
  <si>
    <t>odbočka kanalizační plastová s hrdlem KG 160/110/45°</t>
  </si>
  <si>
    <t>853780253</t>
  </si>
  <si>
    <t>28611916</t>
  </si>
  <si>
    <t>odbočka kanalizační plastová s hrdlem KG 160/160/45°</t>
  </si>
  <si>
    <t>1323915296</t>
  </si>
  <si>
    <t>877315231</t>
  </si>
  <si>
    <t>Montáž tvarovek na kanalizačním potrubí z trub z plastu z tvrdého PVC nebo z polypropylenu v otevřeném výkopu víček DN 160</t>
  </si>
  <si>
    <t>-1889259786</t>
  </si>
  <si>
    <t>28611588</t>
  </si>
  <si>
    <t>zátka kanalizace plastové KG DN 150</t>
  </si>
  <si>
    <t>-685690573</t>
  </si>
  <si>
    <t>877355121.R</t>
  </si>
  <si>
    <t>Výřez na potrubí z trub z tvrdého PVC DN 200</t>
  </si>
  <si>
    <t>430952604</t>
  </si>
  <si>
    <t>877355231</t>
  </si>
  <si>
    <t>Montáž tvarovek na kanalizačním potrubí z trub z plastu z tvrdého PVC nebo z polypropylenu v otevřeném výkopu víček DN 200</t>
  </si>
  <si>
    <t>-844157892</t>
  </si>
  <si>
    <t>28611590</t>
  </si>
  <si>
    <t>zátka kanalizace plastové KG DN 200</t>
  </si>
  <si>
    <t>-1871336323</t>
  </si>
  <si>
    <t>877355211</t>
  </si>
  <si>
    <t>Montáž tvarovek na kanalizačním potrubí z trub z plastu z tvrdého PVC nebo z polypropylenu v otevřeném výkopu jednoosých DN 200</t>
  </si>
  <si>
    <t>-1520018389</t>
  </si>
  <si>
    <t>28611366</t>
  </si>
  <si>
    <t>koleno kanalizace PVC KG 200x45°</t>
  </si>
  <si>
    <t>-2144241439</t>
  </si>
  <si>
    <t>28611508</t>
  </si>
  <si>
    <t>redukce kanalizační PVC 200/160</t>
  </si>
  <si>
    <t>-1546490531</t>
  </si>
  <si>
    <t>28611570</t>
  </si>
  <si>
    <t>objímka převlečná kanalizace plastové KG DN 200</t>
  </si>
  <si>
    <t>-1992210303</t>
  </si>
  <si>
    <t>894411311</t>
  </si>
  <si>
    <t>Osazení betonových nebo železobetonových dílců pro šachty skruží rovných</t>
  </si>
  <si>
    <t>539445716</t>
  </si>
  <si>
    <t>59224161.R</t>
  </si>
  <si>
    <t>kruhová nádrž DN1000 skruž PNK-Q.1 100/50 SKP - 100x50x12cm</t>
  </si>
  <si>
    <t>-1861763699</t>
  </si>
  <si>
    <t>59224162.R</t>
  </si>
  <si>
    <t>kruhová nádrž DN1000 skruž PNK-Q.1 100/100 SKP - 100x100x12cm</t>
  </si>
  <si>
    <t>-2126991536</t>
  </si>
  <si>
    <t>894412411</t>
  </si>
  <si>
    <t>Osazení betonových nebo železobetonových dílců pro šachty skruží přechodových</t>
  </si>
  <si>
    <t>-1801038044</t>
  </si>
  <si>
    <t>59224315.R</t>
  </si>
  <si>
    <t xml:space="preserve">kruhová nádrž DN1000 deska betonová zákrytová PNK-Q.1 100-63/17 </t>
  </si>
  <si>
    <t>876983056</t>
  </si>
  <si>
    <t>894414111</t>
  </si>
  <si>
    <t>Osazení betonových nebo železobetonových dílců pro šachty skruží základových (dno)</t>
  </si>
  <si>
    <t>518713867</t>
  </si>
  <si>
    <t>59224337.R</t>
  </si>
  <si>
    <t>dno betonové šachty kanalizační přímé 100x60x40cm</t>
  </si>
  <si>
    <t>-2059765640</t>
  </si>
  <si>
    <t>59224348</t>
  </si>
  <si>
    <t>těsnění elastomerové pro spojení šachetních dílů DN 1000</t>
  </si>
  <si>
    <t>529926846</t>
  </si>
  <si>
    <t>894811131</t>
  </si>
  <si>
    <t>Revizní šachta z tvrdého PVC v otevřeném výkopu typ přímý (DN šachty/DN trubního vedení) DN 400/160, odolnost vnějšímu tlaku 12,5 t, hloubka od 860 do 1230 mm</t>
  </si>
  <si>
    <t>102819938</t>
  </si>
  <si>
    <t>894811161</t>
  </si>
  <si>
    <t>Revizní šachta z tvrdého PVC v otevřeném výkopu typ přímý (DN šachty/DN trubního vedení) DN 400/200, odolnost vnějšímu tlaku 40 t, hloubka od 910 do 1280 mm</t>
  </si>
  <si>
    <t>-1163011278</t>
  </si>
  <si>
    <t>894811165</t>
  </si>
  <si>
    <t>Revizní šachta z tvrdého PVC v otevřeném výkopu typ přímý (DN šachty/DN trubního vedení) DN 400/200, odolnost vnějšímu tlaku 40 t, hloubka od 1910 do 2280 mm</t>
  </si>
  <si>
    <t>286837047</t>
  </si>
  <si>
    <t>894811241</t>
  </si>
  <si>
    <t>Revizní šachta z tvrdého PVC v otevřeném výkopu typ pravý/přímý/levý (DN šachty/DN trubního vedení) DN 400/160, odolnost vnějšímu tlaku 40 t, hloubka od 860 do 1230 mm</t>
  </si>
  <si>
    <t>786765620</t>
  </si>
  <si>
    <t>894811243</t>
  </si>
  <si>
    <t>Revizní šachta z tvrdého PVC v otevřeném výkopu typ pravý/přímý/levý (DN šachty/DN trubního vedení) DN 400/160, odolnost vnějšímu tlaku 40 t, hloubka od 1360 do 1730 mm</t>
  </si>
  <si>
    <t>1798561995</t>
  </si>
  <si>
    <t>894811261</t>
  </si>
  <si>
    <t>Revizní šachta z tvrdého PVC v otevřeném výkopu typ pravý/přímý/levý (DN šachty/DN trubního vedení) DN 400/200, odolnost vnějšímu tlaku 40 t, hloubka od 910 do 1280 mm</t>
  </si>
  <si>
    <t>1653400646</t>
  </si>
  <si>
    <t>894811267</t>
  </si>
  <si>
    <t>Revizní šachta z tvrdého PVC v otevřeném výkopu typ pravý/přímý/levý (DN šachty/DN trubního vedení) DN 400/200, odolnost vnějšímu tlaku 40 t, hloubka od 2480 do 2780 mm</t>
  </si>
  <si>
    <t>1582533907</t>
  </si>
  <si>
    <t>895941211</t>
  </si>
  <si>
    <t>Zřízení vpusti kanalizační uliční z betonových dílců typ UV-50 nízký</t>
  </si>
  <si>
    <t>1850741009</t>
  </si>
  <si>
    <t>59223852.R</t>
  </si>
  <si>
    <t>dno pro uliční vpusť s kalovou prohlubní betonové 500x225x65mm</t>
  </si>
  <si>
    <t>2102852272</t>
  </si>
  <si>
    <t>59223854.R</t>
  </si>
  <si>
    <t>skruž pro uliční vpusť s výtokovým otvorem PVC betonová 450x350x50mm</t>
  </si>
  <si>
    <t>1412447304</t>
  </si>
  <si>
    <t>59223864.R</t>
  </si>
  <si>
    <t xml:space="preserve">prstenec pro uliční vpusť vyrovnávací betonový </t>
  </si>
  <si>
    <t>342842712</t>
  </si>
  <si>
    <t>59223856.R</t>
  </si>
  <si>
    <t>skruž pro uliční vpusť horní betonová 450x195x50mm</t>
  </si>
  <si>
    <t>1288676637</t>
  </si>
  <si>
    <t>59223875.R</t>
  </si>
  <si>
    <t>Odlučovače ropných látek pro osazení do uliční vpusti DN500</t>
  </si>
  <si>
    <t>-1696696906</t>
  </si>
  <si>
    <t>Poznámka k položce:_x000D_
technologie z nerezové oceli_x000D_
odolné vůči nepříznivým vlivům, dlouhá životnost_x000D_
nenáročný provoz a údržba_x000D_
kompatibilní do všech uličních vpustí DN500_x000D_
možné osazení i do stávajícíh vpustí_x000D_
výstupní hodnoty 5 – 0,1 mg / NEL</t>
  </si>
  <si>
    <t>899103112</t>
  </si>
  <si>
    <t>Osazení poklopů litinových a ocelových včetně rámů pro třídu zatížení B125, C250</t>
  </si>
  <si>
    <t>-149583776</t>
  </si>
  <si>
    <t>55241010</t>
  </si>
  <si>
    <t>poklop třída B125, kruhový rám, vstup 600mm s ventilací</t>
  </si>
  <si>
    <t>-1230287982</t>
  </si>
  <si>
    <t>59223870</t>
  </si>
  <si>
    <t>koš nízký pro uliční vpusti žárově Pz plech pro rám 500/300mm</t>
  </si>
  <si>
    <t>-837408848</t>
  </si>
  <si>
    <t>899204112</t>
  </si>
  <si>
    <t>Osazení mříží litinových včetně rámů a košů na bahno pro třídu zatížení D400, E600</t>
  </si>
  <si>
    <t>-569840877</t>
  </si>
  <si>
    <t>55242320</t>
  </si>
  <si>
    <t>mříž vtoková litinová plochá 500x500mm</t>
  </si>
  <si>
    <t>1104197169</t>
  </si>
  <si>
    <t>895972113.r</t>
  </si>
  <si>
    <t>Zasakovací boxy z polypropylenu PP s možností revize a čištění pro vsakování deštových vod v jednořadové galerii o celkovém objemu 9,8 m3</t>
  </si>
  <si>
    <t>-1487261504</t>
  </si>
  <si>
    <t>Poznámka k položce:_x000D_
- vsakovací galerie 3,6x4,8x0,6 m, retenční objem 9,8 m3_x000D_
- vsakovací box 600x600x600 mm, 41 ks_x000D_
- vsakovací blok kontrolní 600x600x600 mm ( jedná se o jeden komponent: 4ks na jeden blok ), 12ks_x000D_
- box konekto mašlička, 152 ks_x000D_
- spojovací klip, 12 ks_x000D_
- koncová stěna pro kontrolní box, předformované otvory, 1ks_x000D_
- geotextílie 200 g/m2, 66 m2</t>
  </si>
  <si>
    <t>895972241</t>
  </si>
  <si>
    <t>Zasakovací boxy z polypropylenu PP filtr kalový pro dešťovou šachtu DN 160</t>
  </si>
  <si>
    <t>1707204623</t>
  </si>
  <si>
    <t>871211141</t>
  </si>
  <si>
    <t>Montáž vodovodního potrubí z plastů v otevřeném výkopu z polyetylenu PE 100 svařovaných na tupo SDR 11/PN16 D 63 x 5,8 mm</t>
  </si>
  <si>
    <t>-1923564037</t>
  </si>
  <si>
    <t>28613655</t>
  </si>
  <si>
    <t>potrubí vodovodní LDPE (rPE) D 63x5,8mm</t>
  </si>
  <si>
    <t>1178317044</t>
  </si>
  <si>
    <t>879211111</t>
  </si>
  <si>
    <t>Montáž napojení vodovodní přípojky v otevřeném výkopu ve sklonu přes 20 % DN 50</t>
  </si>
  <si>
    <t>-989063397</t>
  </si>
  <si>
    <t>891213111</t>
  </si>
  <si>
    <t>Montáž vodovodních armatur na potrubí ventilů hlavních pro přípojky DN 50</t>
  </si>
  <si>
    <t>102888789</t>
  </si>
  <si>
    <t>42221424.R</t>
  </si>
  <si>
    <t>šoupátko přípojkové přímé DN 50 PN16, ISO hrdlo pro PE potrubí D63, 1x vnější závit 2"</t>
  </si>
  <si>
    <t>2097595456</t>
  </si>
  <si>
    <t>891269111</t>
  </si>
  <si>
    <t>Montáž vodovodních armatur na potrubí navrtávacích pasů s ventilem Jt 1 MPa, na potrubí z trub litinových, ocelových nebo plastických hmot DN 100</t>
  </si>
  <si>
    <t>336287471</t>
  </si>
  <si>
    <t>42271414</t>
  </si>
  <si>
    <t>pás navrtávací z tvárné litiny DN 100mm, rozsah (114-119), odbočky 1",5/4",6/4",2"</t>
  </si>
  <si>
    <t>-526920821</t>
  </si>
  <si>
    <t>892233922</t>
  </si>
  <si>
    <t>Proplach vodovodního potrubí při opravách jednoduchý (bez dezinfekce) DN od 40 do 70</t>
  </si>
  <si>
    <t>-927101325</t>
  </si>
  <si>
    <t>892241111</t>
  </si>
  <si>
    <t>Tlakové zkoušky vodou na potrubí DN do 80</t>
  </si>
  <si>
    <t>-616134843</t>
  </si>
  <si>
    <t>892273932</t>
  </si>
  <si>
    <t>Proplach vodovodního potrubí při opravách dezinfekce pro potrubí DN od 40 do 125</t>
  </si>
  <si>
    <t>1599366144</t>
  </si>
  <si>
    <t>892372111</t>
  </si>
  <si>
    <t>Tlakové zkoušky vodou zabezpečení konců potrubí při tlakových zkouškách DN do 300</t>
  </si>
  <si>
    <t>650184218</t>
  </si>
  <si>
    <t>899401112</t>
  </si>
  <si>
    <t>Osazení poklopů litinových šoupátkových</t>
  </si>
  <si>
    <t>-288848119</t>
  </si>
  <si>
    <t>42291352</t>
  </si>
  <si>
    <t>poklop litinový šoupátkový pro zemní soupravy osazení do terénu a do vozovky</t>
  </si>
  <si>
    <t>-1477306182</t>
  </si>
  <si>
    <t>56230636.R</t>
  </si>
  <si>
    <t>deska podkladová uličního poklopu litinového ventilkového a šoupatového</t>
  </si>
  <si>
    <t>1848691110</t>
  </si>
  <si>
    <t>42291072.R</t>
  </si>
  <si>
    <t>souprava zemní pro šoupátka DN 40-50mm teleskopická</t>
  </si>
  <si>
    <t>-1609354011</t>
  </si>
  <si>
    <t>899401112.R</t>
  </si>
  <si>
    <t>Demontáž poklopů litinových šoupátkových, zemní soupravy</t>
  </si>
  <si>
    <t>-1035053504</t>
  </si>
  <si>
    <t>891269111.R</t>
  </si>
  <si>
    <t>Demontáž vodovodních armatur na potrubí navrtávacích pasů s ventilem Jt 1 MPa, na potrubí z trub litinových, ocelových nebo plastických hmot DN 100</t>
  </si>
  <si>
    <t>1422589050</t>
  </si>
  <si>
    <t>42271313.R</t>
  </si>
  <si>
    <t xml:space="preserve">zaslepení zrušené vodovodní přípojky - třmen opravný PN16 DN 100 </t>
  </si>
  <si>
    <t>-1879716291</t>
  </si>
  <si>
    <t>899721111</t>
  </si>
  <si>
    <t>Signalizační vodič na potrubí DN do 150 mm</t>
  </si>
  <si>
    <t>-1299983688</t>
  </si>
  <si>
    <t>899722112</t>
  </si>
  <si>
    <t>Krytí potrubí z plastů výstražnou fólií z PVC šířky 25 cm</t>
  </si>
  <si>
    <t>10837876</t>
  </si>
  <si>
    <t>722270105</t>
  </si>
  <si>
    <t>Vodoměrové sestavy závitové G 2</t>
  </si>
  <si>
    <t>449882880</t>
  </si>
  <si>
    <t>916131112</t>
  </si>
  <si>
    <t>Osazení silničního obrubníku betonového se zřízením lože, s vyplněním a zatřením spár cementovou maltou ležatého bez boční opěry, do lože z betonu prostého</t>
  </si>
  <si>
    <t>2049075149</t>
  </si>
  <si>
    <t>935932415.R</t>
  </si>
  <si>
    <t>Odvodňovací polymerbetonový žlab pro třídu zatížení D 400 vnitřní šířky 100 mm s krycím roštem z litiny</t>
  </si>
  <si>
    <t>1618215554</t>
  </si>
  <si>
    <t>Poznámka k položce:_x000D_
- s ochrannou ocelovou hranou tl. 4 mm a těsnící drážkou_x000D_
- 5x polymerbetonový žlab délky 1000 mm_x000D_
- 1x polymerbetonový žlab délky 500 mm_x000D_
- 1x vpusť s kalovým košem délky 500 mm s odtokem DN160 _x000D_
- 2x čelní stěna plná_x000D_
- 12x litinový rošt D400 délky 500 mm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</si>
  <si>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</si>
  <si>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</si>
  <si>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2108257911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</si>
  <si>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</si>
  <si>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</si>
  <si>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45956539</t>
  </si>
  <si>
    <t>899102211</t>
  </si>
  <si>
    <t>Demontáž poklopů litinových a ocelových včetně rámů, hmotnosti jednotlivě přes 50 do 100 Kg</t>
  </si>
  <si>
    <t>-1194988793</t>
  </si>
  <si>
    <t>890231811</t>
  </si>
  <si>
    <t>Bourání šachet a jímek ručně velikosti obestavěného prostoru přes 1,5 do 3 m3 z prostého betonu</t>
  </si>
  <si>
    <t>1108713535</t>
  </si>
  <si>
    <t>997013861</t>
  </si>
  <si>
    <t>Poplatek za uložení stavebního odpadu na recyklační skládce (skládkovné) z prostého betonu zatříděného do Katalogu odpadů pod kódem 17 01 01</t>
  </si>
  <si>
    <t>-864835278</t>
  </si>
  <si>
    <t>997221571</t>
  </si>
  <si>
    <t>Vodorovná doprava vybouraných hmot bez naložení, ale se složením a s hrubým urovnáním na vzdálenost do 1 km</t>
  </si>
  <si>
    <t>1498376304</t>
  </si>
  <si>
    <t>997221579</t>
  </si>
  <si>
    <t>Vodorovná doprava vybouraných hmot bez naložení, ale se složením a s hrubým urovnáním na vzdálenost Příplatek k ceně za každý další i započatý 1 km přes 1 km</t>
  </si>
  <si>
    <t>-7427471</t>
  </si>
  <si>
    <t>997221612</t>
  </si>
  <si>
    <t>Nakládání na dopravní prostředky pro vodorovnou dopravu vybouraných hmot</t>
  </si>
  <si>
    <t>1789342167</t>
  </si>
  <si>
    <t>D.1.4.e - ZDRAVOTNĚ TECHNICKÉ INSTALACE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</si>
  <si>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</si>
  <si>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</si>
  <si>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</si>
  <si>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</si>
  <si>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</si>
  <si>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</si>
  <si>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132212101</t>
  </si>
  <si>
    <t>Hloubení zapažených i nezapažených rýh šířky do 600 mm ručním nebo pneumatickým nářadím s urovnáním dna do předepsaného profilu a spádu v horninách tř. 3 soudržných</t>
  </si>
  <si>
    <t>1777068947</t>
  </si>
  <si>
    <t>Svislé přemístění výkopku bez naložení do dopravní nádoby avšak s vyprázdněním dopravní nádoby na hromadu nebo do dopravního prostředku z horniny tř. 1 až 4, při hloubce výkopu přes 1 do 2,5 m</t>
  </si>
  <si>
    <t>701919584</t>
  </si>
  <si>
    <t>-1824808815</t>
  </si>
  <si>
    <t>1993759434</t>
  </si>
  <si>
    <t>-533248947</t>
  </si>
  <si>
    <t>523816164</t>
  </si>
  <si>
    <t>1530929520</t>
  </si>
  <si>
    <t>-1496165528</t>
  </si>
  <si>
    <t>-269240288</t>
  </si>
  <si>
    <t>-1954904608</t>
  </si>
  <si>
    <t>-1915903415</t>
  </si>
  <si>
    <t>89290010R</t>
  </si>
  <si>
    <t>Jádrový odvrt prostupů potrubí stropem, stěnou</t>
  </si>
  <si>
    <t>5015889</t>
  </si>
  <si>
    <t>R-9709001</t>
  </si>
  <si>
    <t>Stavební výpomoce, pomocné zednické práce, montážní práce a nespecifikované práce</t>
  </si>
  <si>
    <t>2127217370</t>
  </si>
  <si>
    <t>721</t>
  </si>
  <si>
    <t>Zdravotechnika - vnitřní kanalizace</t>
  </si>
  <si>
    <t>45810001R</t>
  </si>
  <si>
    <t>kotevní prvky pro potrubí kanalizace pod stropem, po stěně</t>
  </si>
  <si>
    <t>-373169612</t>
  </si>
  <si>
    <t>Poznámka k položce:_x000D_
- cena za dodávku a montáž úchytného, závěsného a kotevního materiálu</t>
  </si>
  <si>
    <t>721173401</t>
  </si>
  <si>
    <t>Potrubí z trub PVC SN4 svodné (ležaté) DN 110</t>
  </si>
  <si>
    <t>377908249</t>
  </si>
  <si>
    <t>721173402</t>
  </si>
  <si>
    <t>Potrubí z trub PVC SN4 svodné (ležaté) DN 125</t>
  </si>
  <si>
    <t>-302746194</t>
  </si>
  <si>
    <t>721173403</t>
  </si>
  <si>
    <t>Potrubí z trub PVC SN4 svodné (ležaté) DN 160</t>
  </si>
  <si>
    <t>2060616314</t>
  </si>
  <si>
    <t>721173404</t>
  </si>
  <si>
    <t>Potrubí z trub PVC SN4 svodné (ležaté) DN 200</t>
  </si>
  <si>
    <t>-260462667</t>
  </si>
  <si>
    <t>721174063</t>
  </si>
  <si>
    <t>Potrubí z trub polypropylenových větrací DN 110</t>
  </si>
  <si>
    <t>458253809</t>
  </si>
  <si>
    <t>721175202</t>
  </si>
  <si>
    <t>Plastové potrubí odhlučněné třívrstvé připojovací DN 40</t>
  </si>
  <si>
    <t>-130660470</t>
  </si>
  <si>
    <t>721175203</t>
  </si>
  <si>
    <t>Plastové potrubí odhlučněné třívrstvé připojovací DN 50</t>
  </si>
  <si>
    <t>2132966325</t>
  </si>
  <si>
    <t>721175205</t>
  </si>
  <si>
    <t>Plastové potrubí odhlučněné třívrstvé připojovací DN 110</t>
  </si>
  <si>
    <t>-185856425</t>
  </si>
  <si>
    <t>721175211</t>
  </si>
  <si>
    <t>Plastové potrubí odhlučněné třívrstvé odpadní (svislé) DN 75</t>
  </si>
  <si>
    <t>-144760915</t>
  </si>
  <si>
    <t>721175212</t>
  </si>
  <si>
    <t>Plastové potrubí odhlučněné třívrstvé odpadní (svislé) DN 110</t>
  </si>
  <si>
    <t>-1700866845</t>
  </si>
  <si>
    <t>721175213</t>
  </si>
  <si>
    <t>Plastové potrubí odhlučněné třívrstvé odpadní (svislé) DN 125</t>
  </si>
  <si>
    <t>789941633</t>
  </si>
  <si>
    <t>28611087</t>
  </si>
  <si>
    <t>čistící kus odpadního systému tlumící zvuk DN 100</t>
  </si>
  <si>
    <t>-980335310</t>
  </si>
  <si>
    <t>28611088</t>
  </si>
  <si>
    <t>čistící kus odpadního systému tlumící zvuk DN 125</t>
  </si>
  <si>
    <t>-878172988</t>
  </si>
  <si>
    <t>721194104</t>
  </si>
  <si>
    <t>Vyměření přípojek na potrubí vyvedení a upevnění odpadních výpustek DN 40</t>
  </si>
  <si>
    <t>4188303</t>
  </si>
  <si>
    <t>721194105</t>
  </si>
  <si>
    <t>Vyměření přípojek na potrubí vyvedení a upevnění odpadních výpustek DN 50</t>
  </si>
  <si>
    <t>-1192577489</t>
  </si>
  <si>
    <t>721194109</t>
  </si>
  <si>
    <t>Vyměření přípojek na potrubí vyvedení a upevnění odpadních výpustek DN 100</t>
  </si>
  <si>
    <t>-230191425</t>
  </si>
  <si>
    <t>721226512</t>
  </si>
  <si>
    <t>Zápachové uzávěrky podomítkové (Pe) s krycí deskou pro pračku a myčku DN 50</t>
  </si>
  <si>
    <t>962609455</t>
  </si>
  <si>
    <t>721273153</t>
  </si>
  <si>
    <t>Ventilační hlavice z polypropylenu (PP) DN 110</t>
  </si>
  <si>
    <t>1572429067</t>
  </si>
  <si>
    <t>55161841</t>
  </si>
  <si>
    <t>vtok se zápachovou uzávěrkou DN 32</t>
  </si>
  <si>
    <t>-145905333</t>
  </si>
  <si>
    <t>Kondenz 02</t>
  </si>
  <si>
    <t>Vodní zápachová uzávěrka pro odvod kondenzátu DN40 s přídavnou mechanickou zápachovou uzávěrkou</t>
  </si>
  <si>
    <t>-174683799</t>
  </si>
  <si>
    <t>Poznámka k položce:_x000D_
- převlečná matice ( svěrné těsnění ) pro potrubí DN32, pryžové těsnění k nasunutí potrubí DN12 - 18 mm_x000D_
- odtok DN40_x000D_
- těsnost proti zápachu i bez vody v zápachové uzávěrce, možný ležatý i svislý přívod ( například HL136N, Alcaplast AKS2 .......)</t>
  </si>
  <si>
    <t>28611944.HL98</t>
  </si>
  <si>
    <t>Čistící tvarovka s hladkým koncem DN110 na plastová potrubí k zabudování do podlahy</t>
  </si>
  <si>
    <t>417109124</t>
  </si>
  <si>
    <t>Poznámka k položce:_x000D_
- pohledové krycí dvířka a rámeček 150x150 mm z nerezové oceli_x000D_
- jednoduchý přístup do potrubí přes rychlouzávěr_x000D_
- k zabudování do stěny, tak do podlahy</t>
  </si>
  <si>
    <t>721290111</t>
  </si>
  <si>
    <t>Zkouška těsnosti kanalizace v objektech vodou do DN 125</t>
  </si>
  <si>
    <t>2053368711</t>
  </si>
  <si>
    <t>721290112</t>
  </si>
  <si>
    <t>Zkouška těsnosti kanalizace v objektech vodou DN 150 nebo DN 200</t>
  </si>
  <si>
    <t>-1929811480</t>
  </si>
  <si>
    <t>998721203</t>
  </si>
  <si>
    <t>Přesun hmot pro vnitřní kanalizace stanovený procentní sazbou (%) z ceny vodorovná dopravní vzdálenost do 50 m v objektech výšky přes 12 do 24 m</t>
  </si>
  <si>
    <t>543563279</t>
  </si>
  <si>
    <t>722</t>
  </si>
  <si>
    <t>Zdravotechnika - vnitřní vodovod</t>
  </si>
  <si>
    <t>45820001R</t>
  </si>
  <si>
    <t>kotevní prvky pro potrubí vodovodu pod stropem, po stěně</t>
  </si>
  <si>
    <t>1031983231</t>
  </si>
  <si>
    <t>Poznámka k položce:_x000D_
- cena za dodávku kompletního úchytného, závěsného a kotevního materiálu</t>
  </si>
  <si>
    <t>722140104.R</t>
  </si>
  <si>
    <t>Potrubí vodovodní z uhlíkové oceli uvnitř i vně pozinkované spojované lisováním DN 25</t>
  </si>
  <si>
    <t>167485354</t>
  </si>
  <si>
    <t>Poznámka k položce:_x000D_
- systémová trubka z uhlíkové oceli uvnitř a vně pozinkovaná, nelegovaná ocel 1.0215 E 220_x000D_
- systém je určený pro sprinklerové hasící systémy a pro požární vodovody_x000D_
- systém není vhodný pro rozvod pitné vody</t>
  </si>
  <si>
    <t>722140105.R</t>
  </si>
  <si>
    <t>Potrubí vodovodní z uhlíkové oceli uvnitř i vně pozinkované spojované lisováním DN 32</t>
  </si>
  <si>
    <t>198237771</t>
  </si>
  <si>
    <t>722140106.R</t>
  </si>
  <si>
    <t>Potrubí vodovodní z uhlíkové oceli uvnitř i vně pozinkované spojované lisováním DN 40</t>
  </si>
  <si>
    <t>-736758890</t>
  </si>
  <si>
    <t>55261204R</t>
  </si>
  <si>
    <t>Přechodka s vnějším závitem lisovací spoj DN25/1"</t>
  </si>
  <si>
    <t>128287736</t>
  </si>
  <si>
    <t>55261205R</t>
  </si>
  <si>
    <t>Přechodka s vnějším závitem lisovací spoj DN 32/5/4"</t>
  </si>
  <si>
    <t>-752720738</t>
  </si>
  <si>
    <t>55261206R</t>
  </si>
  <si>
    <t>Přechodka s vnějším závitem lisovací spoj DN 40/6/4"</t>
  </si>
  <si>
    <t>-1841833095</t>
  </si>
  <si>
    <t>722174022.STRFB020TR</t>
  </si>
  <si>
    <t>Potrubí vodovodní plastové PP-RCT S 3,2 svar polyfuze PN 20 D 20 x 2,8 mm</t>
  </si>
  <si>
    <t>1564748794</t>
  </si>
  <si>
    <t>Poznámka k položce:_x000D_
trubka vícevrstvá pro vodu a topení PP-RCT/PP-RCT+čedičové vlákno(BF)/PP-RCT</t>
  </si>
  <si>
    <t>722174023.STRFB025TR</t>
  </si>
  <si>
    <t>Potrubí vodovodní plastové PP-RCT S 3,2 svar polyfuze PN 20 D 25 x 3,5 mm</t>
  </si>
  <si>
    <t>-1290647143</t>
  </si>
  <si>
    <t>722174024.STRFB032TR</t>
  </si>
  <si>
    <t>Potrubí vodovodní plastové PP-RCT S 3,2 svar polyfuze PN 20 D 32 x4,4 mm</t>
  </si>
  <si>
    <t>1744316548</t>
  </si>
  <si>
    <t>722174025.STRFB040TR</t>
  </si>
  <si>
    <t>Potrubí vodovodní plastové PP-RCT S 3,2 svar polyfuze PN 20 D 40 x 5,5 mm</t>
  </si>
  <si>
    <t>54151176</t>
  </si>
  <si>
    <t>722174026.STRFB050TR</t>
  </si>
  <si>
    <t>Potrubí vodovodní plastové PP-RCT S 3,2 svar polyfuze PN 20 D 50 x 6,9 mm</t>
  </si>
  <si>
    <t>-1488648266</t>
  </si>
  <si>
    <t>722174027.STRFB063TR</t>
  </si>
  <si>
    <t>Potrubí vodovodní plastové PP-RCT S 3,2 svar polyfuze PN 20 D 63 x 8,6 mm</t>
  </si>
  <si>
    <t>-1543165670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</si>
  <si>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</si>
  <si>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</si>
  <si>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1189973525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</si>
  <si>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</si>
  <si>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</si>
  <si>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221657749</t>
  </si>
  <si>
    <t>722181223</t>
  </si>
  <si>
    <t>Ochrana potrubí termoizolačními trubicemi z pěnového polyetylenu PE přilepenými v příčných a podélných spojích, tloušťky izolace přes 6 do 9 mm, vnitřního průměru izolace DN přes 45 do 63mm</t>
  </si>
  <si>
    <t>1601999229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</si>
  <si>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</si>
  <si>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</si>
  <si>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-1160781190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</si>
  <si>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</si>
  <si>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</si>
  <si>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1616016061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</si>
  <si>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</si>
  <si>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</si>
  <si>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-1329796712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</si>
  <si>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</si>
  <si>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</si>
  <si>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-1361619335</t>
  </si>
  <si>
    <t>722182011</t>
  </si>
  <si>
    <t>Podpůrný žlab pro potrubí průměru D 20</t>
  </si>
  <si>
    <t>-1589428785</t>
  </si>
  <si>
    <t>722182012</t>
  </si>
  <si>
    <t>Podpůrný žlab pro potrubí průměru D 25</t>
  </si>
  <si>
    <t>1598744439</t>
  </si>
  <si>
    <t>722182013</t>
  </si>
  <si>
    <t>Podpůrný žlab pro potrubí průměru D 32</t>
  </si>
  <si>
    <t>-1513568954</t>
  </si>
  <si>
    <t>722182014</t>
  </si>
  <si>
    <t>Podpůrný žlab pro potrubí průměru D 40</t>
  </si>
  <si>
    <t>384332714</t>
  </si>
  <si>
    <t>722182015</t>
  </si>
  <si>
    <t>Podpůrný žlab pro potrubí průměru D 50</t>
  </si>
  <si>
    <t>-547523467</t>
  </si>
  <si>
    <t>722182016</t>
  </si>
  <si>
    <t>Podpůrný žlab pro potrubí průměru D 63</t>
  </si>
  <si>
    <t>-569750529</t>
  </si>
  <si>
    <t>722190401</t>
  </si>
  <si>
    <t>Zřízení přípojek na potrubí vyvedení a upevnění výpustek do DN 25</t>
  </si>
  <si>
    <t>-1525068308</t>
  </si>
  <si>
    <t>722220152</t>
  </si>
  <si>
    <t>Armatury s jedním závitem plastové (PPR) PN 20 (SDR 6) DN 20 x G 1/2</t>
  </si>
  <si>
    <t>-1285903905</t>
  </si>
  <si>
    <t>722220152.SDK</t>
  </si>
  <si>
    <t>Armatury s jedním závitem plastové do sádrokartonu (PPR) PN 20 (SDR 6) DN 20 x G 1/2</t>
  </si>
  <si>
    <t>-1363204271</t>
  </si>
  <si>
    <t>722220231</t>
  </si>
  <si>
    <t>Armatury s jedním závitem přechodové tvarovky PPR, PN 20 (SDR 6) s kovovým závitem vnitřním přechodky dGK D 20 x G 1/2</t>
  </si>
  <si>
    <t>-1991406540</t>
  </si>
  <si>
    <t>722220232</t>
  </si>
  <si>
    <t>Armatury s jedním závitem přechodové tvarovky PPR, PN 20 (SDR 6) s kovovým závitem vnitřním přechodky dGK D 25 x G 3/4</t>
  </si>
  <si>
    <t>1966669290</t>
  </si>
  <si>
    <t>722220233</t>
  </si>
  <si>
    <t>Armatury s jedním závitem přechodové tvarovky PPR, PN 20 (SDR 6) s kovovým závitem vnitřním přechodky dGK D 32 x G 1</t>
  </si>
  <si>
    <t>1802779241</t>
  </si>
  <si>
    <t>722220234</t>
  </si>
  <si>
    <t>Armatury s jedním závitem přechodové tvarovky PPR, PN 20 (SDR 6) s kovovým závitem vnitřním přechodky dGK D 40 x G 5/4</t>
  </si>
  <si>
    <t>1632567142</t>
  </si>
  <si>
    <t>722220235</t>
  </si>
  <si>
    <t>Armatury s jedním závitem přechodové tvarovky PPR, PN 20 (SDR 6) s kovovým závitem vnitřním přechodky dGK D 50 x G 6/4</t>
  </si>
  <si>
    <t>677660297</t>
  </si>
  <si>
    <t>722220236</t>
  </si>
  <si>
    <t>Armatury s jedním závitem přechodové tvarovky PPR, PN 20 (SDR 6) s kovovým závitem vnitřním přechodky dGK D 63 x G 2</t>
  </si>
  <si>
    <t>850849718</t>
  </si>
  <si>
    <t>722224115</t>
  </si>
  <si>
    <t>Armatury s jedním závitem kohouty plnicí a vypouštěcí PN 10 G 1/2</t>
  </si>
  <si>
    <t>1098347460</t>
  </si>
  <si>
    <t>722225302</t>
  </si>
  <si>
    <t>Armatury s jedním závitem přechodová šroubení krátká s vnitřním závitem D 20 x R 1/2</t>
  </si>
  <si>
    <t>1769674805</t>
  </si>
  <si>
    <t>722225303</t>
  </si>
  <si>
    <t>Armatury s jedním závitem přechodová šroubení krátká s vnitřním závitem D 25 x R 3/4</t>
  </si>
  <si>
    <t>-898528070</t>
  </si>
  <si>
    <t>722225304</t>
  </si>
  <si>
    <t>Armatury s jedním závitem přechodová šroubení krátká s vnitřním závitem D 32 x R 1</t>
  </si>
  <si>
    <t>1446265281</t>
  </si>
  <si>
    <t>722225305</t>
  </si>
  <si>
    <t>Armatury s jedním závitem přechodová šroubení krátká s vnitřním závitem D 40 x R 1/4</t>
  </si>
  <si>
    <t>1672445710</t>
  </si>
  <si>
    <t>722225306</t>
  </si>
  <si>
    <t>Armatury s jedním závitem přechodová šroubení krátká s vnitřním závitem D 50 x R 1/2</t>
  </si>
  <si>
    <t>444286211</t>
  </si>
  <si>
    <t>722225307</t>
  </si>
  <si>
    <t>Armatury s jedním závitem přechodová šroubení krátká s vnitřním závitem D 63 x R 2</t>
  </si>
  <si>
    <t>-106164255</t>
  </si>
  <si>
    <t>722229101</t>
  </si>
  <si>
    <t>Armatury s jedním závitem montáž vodovodních armatur s jedním závitem ostatních typů G 1/2</t>
  </si>
  <si>
    <t>-411696336</t>
  </si>
  <si>
    <t>55121289</t>
  </si>
  <si>
    <t>ventil automatický odvzdušňovací svislý zpětný ventil T 120°C mosaz 1/2"</t>
  </si>
  <si>
    <t>-837917628</t>
  </si>
  <si>
    <t>722230101</t>
  </si>
  <si>
    <t>Armatury se dvěma závity ventily přímé G 1/2</t>
  </si>
  <si>
    <t>504009268</t>
  </si>
  <si>
    <t>722230102</t>
  </si>
  <si>
    <t>Armatury se dvěma závity ventily přímé G 3/4</t>
  </si>
  <si>
    <t>656807120</t>
  </si>
  <si>
    <t>722230103</t>
  </si>
  <si>
    <t>Armatury se dvěma závity ventily přímé G 1</t>
  </si>
  <si>
    <t>2144659639</t>
  </si>
  <si>
    <t>722230104</t>
  </si>
  <si>
    <t>Armatury se dvěma závity ventily přímé G 5/4</t>
  </si>
  <si>
    <t>-1521142196</t>
  </si>
  <si>
    <t>722230105</t>
  </si>
  <si>
    <t>Armatury se dvěma závity ventily přímé G 6/4</t>
  </si>
  <si>
    <t>1204166366</t>
  </si>
  <si>
    <t>Vyvažovací ventil 01</t>
  </si>
  <si>
    <t>Automatický vyvažovací ventil regulační termostatický 1/2"</t>
  </si>
  <si>
    <t>984137232</t>
  </si>
  <si>
    <t>722231073</t>
  </si>
  <si>
    <t>Armatury se dvěma závity ventily zpětné mosazné PN 10 do 110°C G 3/4</t>
  </si>
  <si>
    <t>-1850908323</t>
  </si>
  <si>
    <t>722231074</t>
  </si>
  <si>
    <t>Armatury se dvěma závity ventily zpětné mosazné PN 10 do 110°C G 1</t>
  </si>
  <si>
    <t>1186590648</t>
  </si>
  <si>
    <t>722231075</t>
  </si>
  <si>
    <t>Armatury se dvěma závity ventily zpětné mosazné PN 10 do 110°C G 5/4</t>
  </si>
  <si>
    <t>-303414068</t>
  </si>
  <si>
    <t>722231076</t>
  </si>
  <si>
    <t>Armatury se dvěma závity ventily zpětné mosazné PN 10 do 110°C G 6/4</t>
  </si>
  <si>
    <t>-1739572201</t>
  </si>
  <si>
    <t>722231144</t>
  </si>
  <si>
    <t>Armatury se dvěma závity ventily pojistné rohové G 5/4</t>
  </si>
  <si>
    <t>1749153687</t>
  </si>
  <si>
    <t>722231244</t>
  </si>
  <si>
    <t>Armatury se dvěma závity ventily elektromagnetické PN 16 do 130°C bez proudu zavřeno G 1</t>
  </si>
  <si>
    <t>-1174259320</t>
  </si>
  <si>
    <t>722234264</t>
  </si>
  <si>
    <t>Armatury se dvěma závity filtry mosazný PN 20 do 80 °C G 3/4</t>
  </si>
  <si>
    <t>-2083543636</t>
  </si>
  <si>
    <t>722239103</t>
  </si>
  <si>
    <t>Armatury se dvěma závity montáž vodovodních armatur se dvěma závity ostatních typů G 1</t>
  </si>
  <si>
    <t>749950661</t>
  </si>
  <si>
    <t>55117234.R</t>
  </si>
  <si>
    <t>filtr závitový mosaz závit vnitřní-vnitřní PN 20 T 80°C 1"</t>
  </si>
  <si>
    <t>789739061</t>
  </si>
  <si>
    <t>43632090.R</t>
  </si>
  <si>
    <t>Změkčovací a demineralizační zařízení pro jednu patronu - doplňování topné soustavy</t>
  </si>
  <si>
    <t>-992082667</t>
  </si>
  <si>
    <t>48488035</t>
  </si>
  <si>
    <t>směšovač třícestný s přímým průtokem DN 32</t>
  </si>
  <si>
    <t>860877468</t>
  </si>
  <si>
    <t>IVR.MA50016BB</t>
  </si>
  <si>
    <t>Manometr pr. 50mm; 0-16bar</t>
  </si>
  <si>
    <t>-1432429269</t>
  </si>
  <si>
    <t>722250133</t>
  </si>
  <si>
    <t>Požární příslušenství a armatury hydrantový systém s tvarově stálou hadicí celoplechový D 25 x 30 m</t>
  </si>
  <si>
    <t>1857336484</t>
  </si>
  <si>
    <t>31940001</t>
  </si>
  <si>
    <t>šroubení mosazné k vodoměrům 1/2"</t>
  </si>
  <si>
    <t>592427917</t>
  </si>
  <si>
    <t>31940002</t>
  </si>
  <si>
    <t>šroubení mosazné k vodoměrům 3/4"</t>
  </si>
  <si>
    <t>-1662081866</t>
  </si>
  <si>
    <t>38821224.R</t>
  </si>
  <si>
    <t>vodoměr bytový na studenou vodu Qn 1,5 suchoběžný R 1/2"x80mm s dálkovým odečtem</t>
  </si>
  <si>
    <t>1284013104</t>
  </si>
  <si>
    <t>38821228.R</t>
  </si>
  <si>
    <t>vodoměr bytový na teplou užitkovou vodu Qn 1,5 suchoběžný R 1/2"x80mm s dálkovým odečtem</t>
  </si>
  <si>
    <t>400129363</t>
  </si>
  <si>
    <t>722262213</t>
  </si>
  <si>
    <t>Vodoměry pro vodu do 40°C závitové horizontální jednovtokové suchoběžné G 3/4 x 130 mm Qn 1,5</t>
  </si>
  <si>
    <t>-1651172340</t>
  </si>
  <si>
    <t>722290226</t>
  </si>
  <si>
    <t>Zkoušky, proplach a desinfekce vodovodního potrubí zkoušky těsnosti vodovodního potrubí závitového do DN 50</t>
  </si>
  <si>
    <t>477003826</t>
  </si>
  <si>
    <t>722290234</t>
  </si>
  <si>
    <t>Zkoušky, proplach a desinfekce vodovodního potrubí proplach a desinfekce vodovodního potrubí do DN 80</t>
  </si>
  <si>
    <t>1314464522</t>
  </si>
  <si>
    <t>998722202</t>
  </si>
  <si>
    <t>Přesun hmot pro vnitřní vodovod stanovený procentní sazbou (%) z ceny vodorovná dopravní vzdálenost do 50 m v objektech výšky přes 6 do 12 m</t>
  </si>
  <si>
    <t>-2055553595</t>
  </si>
  <si>
    <t>724</t>
  </si>
  <si>
    <t>Zdravotechnika - strojní vybavení</t>
  </si>
  <si>
    <t>724234107.RFX.R</t>
  </si>
  <si>
    <t>Nádoba tlaková typ 18/10 s průtočnou armaturou flowjet 3/4"</t>
  </si>
  <si>
    <t>589627866</t>
  </si>
  <si>
    <t>998724202</t>
  </si>
  <si>
    <t>Přesun hmot pro strojní vybavení stanovený procentní sazbou (%) z ceny vodorovná dopravní vzdálenost do 50 m v objektech výšky přes 6 do 12 m</t>
  </si>
  <si>
    <t>-575292336</t>
  </si>
  <si>
    <t>725</t>
  </si>
  <si>
    <t>Zdravotechnika - zařizovací předměty</t>
  </si>
  <si>
    <t>725111132</t>
  </si>
  <si>
    <t>Zařízení záchodů splachovače nádržkové plastové nízkopoložené nebo vysokopoložené</t>
  </si>
  <si>
    <t>927140610</t>
  </si>
  <si>
    <t>725112022</t>
  </si>
  <si>
    <t>Zařízení záchodů klozety keramické závěsné na nosné stěny s hlubokým splachováním odpad vodorovný</t>
  </si>
  <si>
    <t>-667927106</t>
  </si>
  <si>
    <t>725211601</t>
  </si>
  <si>
    <t>Umyvadla keramická bílá bez výtokových armatur připevněná na stěnu šrouby bez sloupu nebo krytu na sifon 500 mm</t>
  </si>
  <si>
    <t>-1394068590</t>
  </si>
  <si>
    <t>725211602</t>
  </si>
  <si>
    <t>Umyvadla keramická bílá bez výtokových armatur připevněná na stěnu šrouby bez sloupu nebo krytu na sifon 550 mm</t>
  </si>
  <si>
    <t>-1972749254</t>
  </si>
  <si>
    <t>725211701</t>
  </si>
  <si>
    <t>Umyvadla keramická bílá bez výtokových armatur připevněná na stěnu šrouby malá (umývátka) stěnová 400 mm</t>
  </si>
  <si>
    <t>-1098396646</t>
  </si>
  <si>
    <t>725222116</t>
  </si>
  <si>
    <t>Vany bez výtokových armatur akrylátové se zápachovou uzávěrkou klasické 1700x700 mm</t>
  </si>
  <si>
    <t>253718809</t>
  </si>
  <si>
    <t>725241218</t>
  </si>
  <si>
    <t>Sprchové vaničky z litého polymermramoru obdélníkové 1200x900 mm</t>
  </si>
  <si>
    <t>1888876940</t>
  </si>
  <si>
    <t>117</t>
  </si>
  <si>
    <t>725241223</t>
  </si>
  <si>
    <t>Sprchové vaničky z litého polymermramoru čtvrtkruhové 900x900 mm</t>
  </si>
  <si>
    <t>-700861358</t>
  </si>
  <si>
    <t>725244155</t>
  </si>
  <si>
    <t>Sprchové dveře a zástěny dveře sprchové do niky polorámové skleněné tl. 6 mm dveře otvíravé dvoukřídlové, na vaničku šířky 1200 mm</t>
  </si>
  <si>
    <t>513576126</t>
  </si>
  <si>
    <t>725244813</t>
  </si>
  <si>
    <t>Sprchové dveře a zástěny zástěny sprchové rohové čtvrtkruhové rámové se skleněnou výplní tl. 4 a 5 mm dveře posuvné dvoudílné, vstup z oblouku, na vaničku 900x900 mm</t>
  </si>
  <si>
    <t>1537207928</t>
  </si>
  <si>
    <t>725331111</t>
  </si>
  <si>
    <t>Výlevky bez výtokových armatur a splachovací nádrže keramické se sklopnou plastovou mřížkou 425 mm</t>
  </si>
  <si>
    <t>773661071</t>
  </si>
  <si>
    <t>725813111</t>
  </si>
  <si>
    <t>Ventily rohové bez připojovací trubičky nebo flexi hadičky G 1/2</t>
  </si>
  <si>
    <t>-2092504660</t>
  </si>
  <si>
    <t>55190002</t>
  </si>
  <si>
    <t>flexi hadice ohebná sanitární D 9x13 mm F 3/8"xF 1/2" 500mm</t>
  </si>
  <si>
    <t>1019628231</t>
  </si>
  <si>
    <t>121</t>
  </si>
  <si>
    <t>725813112</t>
  </si>
  <si>
    <t>Ventily rohové bez připojovací trubičky nebo flexi hadičky pračkové G 3/4</t>
  </si>
  <si>
    <t>1405223180</t>
  </si>
  <si>
    <t>725821316</t>
  </si>
  <si>
    <t>Baterie dřezové nástěnné pákové s otáčivým plochým ústím a délkou ramínka 300 mm</t>
  </si>
  <si>
    <t>744158943</t>
  </si>
  <si>
    <t>725821325</t>
  </si>
  <si>
    <t>Baterie dřezové stojánkové pákové s otáčivým ústím a délkou ramínka 220 mm</t>
  </si>
  <si>
    <t>777311164</t>
  </si>
  <si>
    <t>123</t>
  </si>
  <si>
    <t>725822613</t>
  </si>
  <si>
    <t>Baterie umyvadlové stojánkové pákové s výpustí</t>
  </si>
  <si>
    <t>-1068775655</t>
  </si>
  <si>
    <t>725831312</t>
  </si>
  <si>
    <t>Baterie vanové nástěnné pákové s příslušenstvím a pevným držákem</t>
  </si>
  <si>
    <t>324451740</t>
  </si>
  <si>
    <t>125</t>
  </si>
  <si>
    <t>725841312</t>
  </si>
  <si>
    <t>Baterie sprchové nástěnné pákové</t>
  </si>
  <si>
    <t>1700403265</t>
  </si>
  <si>
    <t>55145002</t>
  </si>
  <si>
    <t>kompletní sprchový set 050/1,0</t>
  </si>
  <si>
    <t>-242517147</t>
  </si>
  <si>
    <t>725861102</t>
  </si>
  <si>
    <t>Zápachové uzávěrky zařizovacích předmětů pro umyvadla DN 40</t>
  </si>
  <si>
    <t>1598110497</t>
  </si>
  <si>
    <t>725862103</t>
  </si>
  <si>
    <t>Zápachové uzávěrky zařizovacích předmětů pro dřezy DN 40/50</t>
  </si>
  <si>
    <t>1535286866</t>
  </si>
  <si>
    <t>129</t>
  </si>
  <si>
    <t>725865312</t>
  </si>
  <si>
    <t>Zápachové uzávěrky zařizovacích předmětů pro vany sprchových koutů s kulovým kloubem na odtoku DN 40/50 a odpadním ventilem</t>
  </si>
  <si>
    <t>1755206452</t>
  </si>
  <si>
    <t>998725202</t>
  </si>
  <si>
    <t>Přesun hmot pro zařizovací předměty stanovený procentní sazbou (%) z ceny vodorovná dopravní vzdálenost do 50 m v objektech výšky přes 6 do 12 m</t>
  </si>
  <si>
    <t>-14788879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</si>
  <si>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</si>
  <si>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</si>
  <si>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</si>
  <si>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</si>
  <si>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-699637783</t>
  </si>
  <si>
    <t>133</t>
  </si>
  <si>
    <t>726131031R</t>
  </si>
  <si>
    <t>Instalační předstěna - pro vanu a sprchu pro armatury na omítku do lehkých stěn s kovovou kcí</t>
  </si>
  <si>
    <t>-339740324</t>
  </si>
  <si>
    <t>726131041</t>
  </si>
  <si>
    <t>Předstěnové instalační systémy do lehkých stěn s kovovou konstrukcí pro závěsné klozety ovládání zepředu, stavební výšky 1120 mm</t>
  </si>
  <si>
    <t>-1003133701</t>
  </si>
  <si>
    <t>726191002</t>
  </si>
  <si>
    <t>Ostatní příslušenství instalačních systémů souprava pro předstěnovou montáž</t>
  </si>
  <si>
    <t>2047098803</t>
  </si>
  <si>
    <t>135</t>
  </si>
  <si>
    <t>998726212</t>
  </si>
  <si>
    <t>Přesun hmot pro instalační prefabrikáty stanovený procentní sazbou (%) z ceny vodorovná dopravní vzdálenost do 50 m v objektech výšky přes 6 do 12 m</t>
  </si>
  <si>
    <t>-1091451448</t>
  </si>
  <si>
    <t>727</t>
  </si>
  <si>
    <t>Zdravotechnika - požární ochrana</t>
  </si>
  <si>
    <t>727121101</t>
  </si>
  <si>
    <t>Protipožární ochranné manžety z jedné strany dělící konstrukce požární odolnost EI 90 D 32</t>
  </si>
  <si>
    <t>1978498340</t>
  </si>
  <si>
    <t>727121107</t>
  </si>
  <si>
    <t>Protipožární ochranné manžety z jedné strany dělící konstrukce požární odolnost EI 90 D 110</t>
  </si>
  <si>
    <t>861681111</t>
  </si>
  <si>
    <t>727121108</t>
  </si>
  <si>
    <t>Protipožární ochranné manžety z jedné strany dělící konstrukce požární odolnost EI 90 D 125</t>
  </si>
  <si>
    <t>-1226912064</t>
  </si>
  <si>
    <t>732421213</t>
  </si>
  <si>
    <t>Čerpadla teplovodní závitová mokroběžná cirkulační pro TUV (elektronicky řízená) PN 10, do 80°C DN přípojky/dopravní výška H (m) - čerpací výkon Q (m3/h) DN 25 / do 6,0 m / 3,0 m3/h</t>
  </si>
  <si>
    <t>739728657</t>
  </si>
  <si>
    <t>732429212</t>
  </si>
  <si>
    <t>Čerpadla teplovodní montáž čerpadel (do potrubí) ostatních typů mokroběžných závitových DN 25</t>
  </si>
  <si>
    <t>-1862702623</t>
  </si>
  <si>
    <t>998732201</t>
  </si>
  <si>
    <t>Přesun hmot pro strojovny stanovený procentní sazbou (%) z ceny vodorovná dopravní vzdálenost do 50 m v objektech výšky do 6 m</t>
  </si>
  <si>
    <t>-941577925</t>
  </si>
  <si>
    <t>SO.02 - KOLÁRNA</t>
  </si>
  <si>
    <t xml:space="preserve">    1 -  Zemní práce</t>
  </si>
  <si>
    <t xml:space="preserve"> Zemní práce</t>
  </si>
  <si>
    <t>-125605820</t>
  </si>
  <si>
    <t>6,08*3,48</t>
  </si>
  <si>
    <t>122151103</t>
  </si>
  <si>
    <t>Odkopávky a prokopávky nezapažené strojně v hornině třídy těžitelnosti I skupiny 1 a 2 přes 50 do 100 m3</t>
  </si>
  <si>
    <t>-1252321152</t>
  </si>
  <si>
    <t>6,08*3,48*0,2</t>
  </si>
  <si>
    <t>207472635</t>
  </si>
  <si>
    <t>21,158*0,2+4,232</t>
  </si>
  <si>
    <t>1041239577</t>
  </si>
  <si>
    <t>8,464*2</t>
  </si>
  <si>
    <t>171251201</t>
  </si>
  <si>
    <t>Uložení sypaniny na skládky nebo meziskládky bez hutnění s upravením uložené sypaniny do předepsaného tvaru</t>
  </si>
  <si>
    <t>-1549367323</t>
  </si>
  <si>
    <t>"MEZIDEPÓNIE"8,464</t>
  </si>
  <si>
    <t>"SKLÁDKA"8,464</t>
  </si>
  <si>
    <t>181951112</t>
  </si>
  <si>
    <t>Úprava pláně vyrovnáním výškových rozdílů strojně v hornině třídy těžitelnosti I, skupiny 1 až 3 se zhutněním</t>
  </si>
  <si>
    <t>20409292</t>
  </si>
  <si>
    <t>1734974706</t>
  </si>
  <si>
    <t>10*6,08*0,888/1000</t>
  </si>
  <si>
    <t>192275431</t>
  </si>
  <si>
    <t>(0,5*0,5)*10</t>
  </si>
  <si>
    <t>1670497431</t>
  </si>
  <si>
    <t>6,08*3,48*0,1</t>
  </si>
  <si>
    <t>1878930314</t>
  </si>
  <si>
    <t>564861111</t>
  </si>
  <si>
    <t>Podklad ze štěrkodrtě ŠD tl 200 mm</t>
  </si>
  <si>
    <t>1398966228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</si>
  <si>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</si>
  <si>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</si>
  <si>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-1957244268</t>
  </si>
  <si>
    <t>21,158</t>
  </si>
  <si>
    <t>59245297</t>
  </si>
  <si>
    <t>dlažba zámková, 200x100x80 mm, šedá</t>
  </si>
  <si>
    <t>766552655</t>
  </si>
  <si>
    <t>58344121</t>
  </si>
  <si>
    <t>štěrkodrť frakce 0/8</t>
  </si>
  <si>
    <t>-105455982</t>
  </si>
  <si>
    <t>21,158*0,04*1,6</t>
  </si>
  <si>
    <t>106968664</t>
  </si>
  <si>
    <t>21,158*4,335/1000*1,2</t>
  </si>
  <si>
    <t>119121330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</si>
  <si>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</si>
  <si>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</si>
  <si>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-1932200203</t>
  </si>
  <si>
    <t>6,08+3,48</t>
  </si>
  <si>
    <t>59217016</t>
  </si>
  <si>
    <t>obrubník betonový chodníkový 100x8x25 cm</t>
  </si>
  <si>
    <t>328354428</t>
  </si>
  <si>
    <t>1396477571</t>
  </si>
  <si>
    <t>(6,08+3,48)*2*0,9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</si>
  <si>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</si>
  <si>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</si>
  <si>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-1225564103</t>
  </si>
  <si>
    <t>35148265</t>
  </si>
  <si>
    <t>-648769276</t>
  </si>
  <si>
    <t>21,158*1,1 'Přepočtené koeficientem množství</t>
  </si>
  <si>
    <t>-819779178</t>
  </si>
  <si>
    <t>-1094030227</t>
  </si>
  <si>
    <t>-1086548973</t>
  </si>
  <si>
    <t>-239001004</t>
  </si>
  <si>
    <t>237481858</t>
  </si>
  <si>
    <t>998712201</t>
  </si>
  <si>
    <t>Přesun hmot pro povlakové krytiny stanovený procentní sazbou (%) z ceny vodorovná dopravní vzdálenost do 50 m v objektech výšky do 6 m</t>
  </si>
  <si>
    <t>-552195181</t>
  </si>
  <si>
    <t>1476738984</t>
  </si>
  <si>
    <t>2086791878</t>
  </si>
  <si>
    <t>-1577977673</t>
  </si>
  <si>
    <t>998764201</t>
  </si>
  <si>
    <t>Přesun hmot pro konstrukce klempířské stanovený procentní sazbou (%) z ceny vodorovná dopravní vzdálenost do 50 m v objektech výšky do 6 m</t>
  </si>
  <si>
    <t>1181324302</t>
  </si>
  <si>
    <t>Dodávka a montáž-ocelová konstrukce včetně povrchové úpravy a kotvení</t>
  </si>
  <si>
    <t>1417330438</t>
  </si>
  <si>
    <t>Dodávka a montáž-opláštění fasády ocelové konstrukce - tahokov v rámové konstrukci</t>
  </si>
  <si>
    <t>1298131818</t>
  </si>
  <si>
    <t>"CELKOVÁ PLOCHA - 69 m2"</t>
  </si>
  <si>
    <t>1375</t>
  </si>
  <si>
    <t>998767201</t>
  </si>
  <si>
    <t>Přesun hmot pro zámečnické konstrukce stanovený procentní sazbou (%) z ceny vodorovná dopravní vzdálenost do 50 m v objektech výšky do 6 m</t>
  </si>
  <si>
    <t>-666482218</t>
  </si>
  <si>
    <t>-268748698</t>
  </si>
  <si>
    <t>-536831492</t>
  </si>
  <si>
    <t>-1654258152</t>
  </si>
  <si>
    <t>-1111352497</t>
  </si>
  <si>
    <t>-574389331</t>
  </si>
  <si>
    <t>1800007013</t>
  </si>
  <si>
    <t>-93221135</t>
  </si>
  <si>
    <t>SO.03 - OPLOCENÍ</t>
  </si>
  <si>
    <t>VRN1 - Průzkumné, geodetické a projektové práce</t>
  </si>
  <si>
    <t>VRN3 - Zařízení staveniště</t>
  </si>
  <si>
    <t>121112004</t>
  </si>
  <si>
    <t>Sejmutí ornice ručně při souvislé ploše, tl. vrstvy přes 200 do 250 mm</t>
  </si>
  <si>
    <t>636514251</t>
  </si>
  <si>
    <t>(48+36)*1</t>
  </si>
  <si>
    <t>"odečet vstup a vjezd"-(1,6+5,0)*1</t>
  </si>
  <si>
    <t>133251101</t>
  </si>
  <si>
    <t>Hloubení šachet nezapažených v hornině třídy těžitelnosti I, skupiny 3 objem do 20 m3</t>
  </si>
  <si>
    <t>CS ÚRS 2020 01</t>
  </si>
  <si>
    <t>"sloupky"3,14*0,15*0,15*0,8*51</t>
  </si>
  <si>
    <t>"patka brány"(0,5*0,5+2,4*0,5)*1,035</t>
  </si>
  <si>
    <t>162351103</t>
  </si>
  <si>
    <t>Vodorovné přemístění do 500 m výkopku/sypaniny z horniny třídy těžitelnosti I, skupiny 1 až 3</t>
  </si>
  <si>
    <t>"mezideponie"4,384+(77,4*0,25)</t>
  </si>
  <si>
    <t>"deponie"4,384+(77,4*0,25)</t>
  </si>
  <si>
    <t>Vodorovné přemístění do 10000 m výkopku/sypaniny z horniny třídy těžitelnosti I, skupiny 1 až 3</t>
  </si>
  <si>
    <t>"skládka zeminy" 4,384</t>
  </si>
  <si>
    <t>167111101</t>
  </si>
  <si>
    <t>Nakládání výkopku z hornin třídy těžitelnosti I, skupiny 1 až 3 do 100 m3 ručně</t>
  </si>
  <si>
    <t>47,468*2</t>
  </si>
  <si>
    <t>171201221</t>
  </si>
  <si>
    <t>Poplatek za uložení na skládce (skládkovné) zeminy a kamení kód odpadu 17 05 04</t>
  </si>
  <si>
    <t>4,384*1,8</t>
  </si>
  <si>
    <t>174151101</t>
  </si>
  <si>
    <t>Zásyp sypaninou z jakékoliv horniny strojně s uložením výkopku ve vrstvách se zhutněním jam, šachet, rýh nebo kolem objektů v těchto vykopávkách</t>
  </si>
  <si>
    <t>460500595</t>
  </si>
  <si>
    <t>"základ oplocení"(0,45*51,6*0,9)+(0,45*36,46*0,9)</t>
  </si>
  <si>
    <t>"patky sloupky"0,75*0,75*0,9*13</t>
  </si>
  <si>
    <t>181311104</t>
  </si>
  <si>
    <t>Rozprostření a urovnání ornice v rovině nebo ve svahu sklonu do 1:5 ručně při souvislé ploše, tl. vrstvy přes 200 do 250 mm</t>
  </si>
  <si>
    <t>1414888004</t>
  </si>
  <si>
    <t>"dokončovací terénní úprava"36,4*0,5*2+7,59*0,5*2+51,62*1,0+(25,3+5,4)*1,0</t>
  </si>
  <si>
    <t>10364101</t>
  </si>
  <si>
    <t>zemina pro terénní úpravy -  ornice</t>
  </si>
  <si>
    <t>-903791319</t>
  </si>
  <si>
    <t>Základové patky z betonu tř. C 20/25</t>
  </si>
  <si>
    <t>"sloupky"2,883*1,035</t>
  </si>
  <si>
    <t>338171123</t>
  </si>
  <si>
    <t>Osazování sloupků a vzpěr plotových ocelových v do 2,60 m se zabetonováním</t>
  </si>
  <si>
    <t>348001</t>
  </si>
  <si>
    <t>Deska podhrabová betonová 2450/200/50mm</t>
  </si>
  <si>
    <t>348101120</t>
  </si>
  <si>
    <t>Osazení vrat a vrátek k oplocení na sloupky zděné nebo betonové, plochy jednotlivě přes 2 do 4 m2</t>
  </si>
  <si>
    <t>781743451</t>
  </si>
  <si>
    <t>348121221</t>
  </si>
  <si>
    <t>Osazení podhrabových desek délky do 3 m na ocelové plotové sloupky</t>
  </si>
  <si>
    <t>348171130</t>
  </si>
  <si>
    <t>Montáž rámového oplocení výšky přes 1,5 do 2 m</t>
  </si>
  <si>
    <t>2,5*51</t>
  </si>
  <si>
    <t>348172117</t>
  </si>
  <si>
    <t>Montáž vjezdových bran samonosných posuvných jednokřídlových plochy přes 12 do 15 m2</t>
  </si>
  <si>
    <t>1342167563</t>
  </si>
  <si>
    <t>348172911</t>
  </si>
  <si>
    <t>Montáž vjezdových bran doplňků pohonu pro bránu</t>
  </si>
  <si>
    <t>885199564</t>
  </si>
  <si>
    <t>961044111</t>
  </si>
  <si>
    <t>Bourání základů z betonu prostého</t>
  </si>
  <si>
    <t>152552364</t>
  </si>
  <si>
    <t>966071821</t>
  </si>
  <si>
    <t>Rozebrání oplocení z pletiva drátěného se čtvercovými oky, výšky do 1,6 m</t>
  </si>
  <si>
    <t>1961714938</t>
  </si>
  <si>
    <t>13,6+15,24</t>
  </si>
  <si>
    <t>966073811</t>
  </si>
  <si>
    <t>Rozebrání vrat a vrátek k oplocení plochy jednotlivě přes 2 do 6 m2</t>
  </si>
  <si>
    <t>-1860991476</t>
  </si>
  <si>
    <t>966073813</t>
  </si>
  <si>
    <t>Rozebrání vrat a vrátek k oplocení plochy jednotlivě přes 10 do 20 m2</t>
  </si>
  <si>
    <t>-1887890608</t>
  </si>
  <si>
    <t>1203598717</t>
  </si>
  <si>
    <t>"sloupy"(0,45*0,45*1,8*9)+(0,6*0,6*2,3*4)</t>
  </si>
  <si>
    <t>"oplocení"(0,3*1,8*36,46)+(0,3*2,0*14,24)</t>
  </si>
  <si>
    <t>"podezdívka"0,3*(13,6+15,24)*0,6</t>
  </si>
  <si>
    <t>981511114</t>
  </si>
  <si>
    <t>Demolice konstrukcí objektů postupným rozebíráním konstrukcí ze železobetonu</t>
  </si>
  <si>
    <t>-748622740</t>
  </si>
  <si>
    <t>"stříška podezdívky"0,3*(13,6+15,24)*0,2</t>
  </si>
  <si>
    <t>PL.01</t>
  </si>
  <si>
    <t>Dodávka a montáž plynoměrného pilíře HUP včetně založení a povrchové úpravy</t>
  </si>
  <si>
    <t>1642333523</t>
  </si>
  <si>
    <t>997006002</t>
  </si>
  <si>
    <t>Úprava stavebního odpadu třídění na jednotlivé druhy</t>
  </si>
  <si>
    <t>112921701</t>
  </si>
  <si>
    <t>649591616</t>
  </si>
  <si>
    <t>353178298</t>
  </si>
  <si>
    <t>169,518*11</t>
  </si>
  <si>
    <t>767001</t>
  </si>
  <si>
    <t>Dodávka sloupků čtyrhranných žárově zinkovaných 60/60mm délka 2600mm</t>
  </si>
  <si>
    <t>"sloupky"55</t>
  </si>
  <si>
    <t>"vzpěry"14</t>
  </si>
  <si>
    <t>767002</t>
  </si>
  <si>
    <t>Oplocení výplň 2D panel žárově zinkovaný oko 50/200mm rozměr 2500/1830mm</t>
  </si>
  <si>
    <t>767003</t>
  </si>
  <si>
    <t>Držák podhrabové desky žárově zinkovaný</t>
  </si>
  <si>
    <t>767004</t>
  </si>
  <si>
    <t>Dodávka branky 1500/2030 mm žárově zinkované, s cylindrickou vložkou a sadou klíčů, včetně montáže</t>
  </si>
  <si>
    <t>767005</t>
  </si>
  <si>
    <t xml:space="preserve">Dodávka letmo uložené posuvné brány světlosti průjezdu 6,0 m, výšky 1,8 m, žárově zinkované včetně pohonu, doplňků a montáže </t>
  </si>
  <si>
    <t>-1631106227</t>
  </si>
  <si>
    <t>Přesun hmot procentní pro zámečnické konstrukce v objektech v do 6 m</t>
  </si>
  <si>
    <t>1571896421</t>
  </si>
  <si>
    <t>-1165818800</t>
  </si>
  <si>
    <t>1265106406</t>
  </si>
  <si>
    <t>366644476</t>
  </si>
  <si>
    <t>1681059767</t>
  </si>
  <si>
    <t>859020118</t>
  </si>
  <si>
    <t>2011684022</t>
  </si>
  <si>
    <t>ZP01</t>
  </si>
  <si>
    <t>Plocha pojízdná vnitřní parkoviště</t>
  </si>
  <si>
    <t>156,879</t>
  </si>
  <si>
    <t>ZP02</t>
  </si>
  <si>
    <t>Plocha pojízdná vnější parkoviště</t>
  </si>
  <si>
    <t>40,303</t>
  </si>
  <si>
    <t>SO.04 - ZPEVNĚNÉ PLOCHY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</si>
  <si>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</si>
  <si>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</si>
  <si>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1522686776</t>
  </si>
  <si>
    <t>"stávající chodník"181,51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</si>
  <si>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</si>
  <si>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</si>
  <si>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41310740</t>
  </si>
  <si>
    <t>113107337</t>
  </si>
  <si>
    <t>Odstranění podkladů nebo krytů strojně plochy jednotlivě do 50 m2 s přemístěním hmot na skládku na vzdálenost do 3 m nebo s naložením na dopravní prostředek z betonu vyztuženého sítěmi, o tl. vrstvy přes 150 do 300 mm</t>
  </si>
  <si>
    <t>961156451</t>
  </si>
  <si>
    <t>3,4*1+9,5*9,5+4,5*4,3+5,1*4,4+3,5*0,95+2*1+1,4*1+17,8*3,2+2,6*2,1*4,8*1,55</t>
  </si>
  <si>
    <t>113201111</t>
  </si>
  <si>
    <t>Vytrhání obrub s vybouráním lože, s přemístěním hmot na skládku na vzdálenost do 3 m nebo s naložením na dopravní prostředek chodníkových ležatých</t>
  </si>
  <si>
    <t>-1273505964</t>
  </si>
  <si>
    <t>Vytrhání obrub silničních ležatých s vybouráním lože, s přemístěním hmot na skládku na vzdálenost do 3 m nebo s naložením na dopravní prostředek chodníkových ležatých</t>
  </si>
  <si>
    <t>-2109084227</t>
  </si>
  <si>
    <t>113201112.1</t>
  </si>
  <si>
    <t>Vytrhání obrub kamenných ležatých s vybouráním lože, s přemístěním hmot na skládku na vzdálenost do 3 m nebo s naložením na dopravní prostředek chodníkových ležatých</t>
  </si>
  <si>
    <t>-2080512118</t>
  </si>
  <si>
    <t>94,4+44,6</t>
  </si>
  <si>
    <t>(54,9+38,8)*0,5*0,3</t>
  </si>
  <si>
    <t>1730146881</t>
  </si>
  <si>
    <t>"vnitřní parkoviště"(158,32+69,23+25,48)*(0,42+0,20)</t>
  </si>
  <si>
    <t>"vstupní chodník"16,09*0,32</t>
  </si>
  <si>
    <t>"vnější parkoviště"95,96*0,42</t>
  </si>
  <si>
    <t>"stávající sjezd"12,11*0,32</t>
  </si>
  <si>
    <t>-1397845604</t>
  </si>
  <si>
    <t>-395881962</t>
  </si>
  <si>
    <t>206,206*2 'Přepočtené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</si>
  <si>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</si>
  <si>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</si>
  <si>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-724687238</t>
  </si>
  <si>
    <t>206,206*1,8</t>
  </si>
  <si>
    <t>901788805</t>
  </si>
  <si>
    <t>"mezideponie"206,206</t>
  </si>
  <si>
    <t>"deponie"206,206</t>
  </si>
  <si>
    <t>-1684781070</t>
  </si>
  <si>
    <t>564851111</t>
  </si>
  <si>
    <t>Podklad ze štěrkodrtě ŠD tl 150 mm</t>
  </si>
  <si>
    <t>896053028</t>
  </si>
  <si>
    <t>(ZP01+ZP02)*2</t>
  </si>
  <si>
    <t>-2026928078</t>
  </si>
  <si>
    <t>"chodník"156,35</t>
  </si>
  <si>
    <t>-960331827</t>
  </si>
  <si>
    <t>156,35+16,09</t>
  </si>
  <si>
    <t>1674973206</t>
  </si>
  <si>
    <t>172,44*1,02 'Přepočtené koeficientem množství</t>
  </si>
  <si>
    <t>596212212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</si>
  <si>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100 do 300 m2</t>
  </si>
  <si>
    <t>644284514</t>
  </si>
  <si>
    <t>158,32+95,96</t>
  </si>
  <si>
    <t>59245013</t>
  </si>
  <si>
    <t>dlažba zámková, 200x100x80 mm, přírodní</t>
  </si>
  <si>
    <t>359590289</t>
  </si>
  <si>
    <t>254,28*1,02 'Přepočtené koeficientem množství</t>
  </si>
  <si>
    <t>596412211</t>
  </si>
  <si>
    <t>Kladení dlažby z betonových vegetačních dlaždic pozemních komunikací s ložem z kameniva těženého nebo drceného tl. do 50 mm, s vyplněním spár a vegetačních otvorů, s hutněním vibrováním tl. 80 mm, pro plochy přes 50 do 100 m2</t>
  </si>
  <si>
    <t>1698562036</t>
  </si>
  <si>
    <t>69,23+25,48</t>
  </si>
  <si>
    <t>59245225</t>
  </si>
  <si>
    <t>dlažba tvar obdélník betonová pro nevidomé 200x100x80mm přírodní</t>
  </si>
  <si>
    <t>-1835418748</t>
  </si>
  <si>
    <t>0,4*6,0</t>
  </si>
  <si>
    <t>2,4*1,03 'Přepočtené koeficientem množství</t>
  </si>
  <si>
    <t>1785422868</t>
  </si>
  <si>
    <t>"zásyp vegetační dlažby"(69,23+25,48)*0,27*0,08*1,8</t>
  </si>
  <si>
    <t>3,682*1,03 'Přepočtené koeficientem množství</t>
  </si>
  <si>
    <t>59246016</t>
  </si>
  <si>
    <t>dlažba betonová s distančními mezerami 200x200x80 mm, podíl otvorů 27,5%</t>
  </si>
  <si>
    <t>1164895388</t>
  </si>
  <si>
    <t>94,71*1,02 'Přepočtené koeficientem množství</t>
  </si>
  <si>
    <t>6371111.1</t>
  </si>
  <si>
    <t>Mlatová cesta a plocha vč. zřízení podkladních vrstev, lemování a zemních prací,</t>
  </si>
  <si>
    <t>-55476988</t>
  </si>
  <si>
    <t>637121114</t>
  </si>
  <si>
    <t>Okapový chodník z kameniva s udusáním a urovnáním povrchu z kačírku tl. 250 mm</t>
  </si>
  <si>
    <t>2034653694</t>
  </si>
  <si>
    <t>13,16+19,6</t>
  </si>
  <si>
    <t>895941311</t>
  </si>
  <si>
    <t>Zřízení vpusti kanalizační uliční z betonových dílců</t>
  </si>
  <si>
    <t>592R121</t>
  </si>
  <si>
    <t>vpusť uliční DN 500 s kalovým prostorem a košem na nečistoty, mříž D 400</t>
  </si>
  <si>
    <t>914111121</t>
  </si>
  <si>
    <t>Montáž svislé dopravní značky do velikosti 2 m2 objímkami na sloupek nebo konzolu</t>
  </si>
  <si>
    <t>-778429139</t>
  </si>
  <si>
    <t>404456</t>
  </si>
  <si>
    <t>informativní značka reflexní (dle dopravní situace)</t>
  </si>
  <si>
    <t>517617220</t>
  </si>
  <si>
    <t>914511111</t>
  </si>
  <si>
    <t>Montáž sloupku dopravních značek délky do 3,5 m s betonovým základem</t>
  </si>
  <si>
    <t>-1544698421</t>
  </si>
  <si>
    <t>40445230</t>
  </si>
  <si>
    <t>sloupek pro dopravní značku Zn D 70mm v 3,5m</t>
  </si>
  <si>
    <t>1576357358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</si>
  <si>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</si>
  <si>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</si>
  <si>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-653646193</t>
  </si>
  <si>
    <t>44,02+19,29</t>
  </si>
  <si>
    <t>59217031</t>
  </si>
  <si>
    <t>obrubník betonový silniční 1000x150x250mm</t>
  </si>
  <si>
    <t>126011441</t>
  </si>
  <si>
    <t>338506340</t>
  </si>
  <si>
    <t>5,92*2</t>
  </si>
  <si>
    <t>196136843</t>
  </si>
  <si>
    <t>916231213.1</t>
  </si>
  <si>
    <t>Osazení zahradního obrubníku betonového se zřízením lože, s vyplněním a zatřením spár cementovou maltou stojatého s boční opěrou z betonu prostého, do lože z betonu prostého</t>
  </si>
  <si>
    <t>795260184</t>
  </si>
  <si>
    <t>61,56+40,12</t>
  </si>
  <si>
    <t>59217002</t>
  </si>
  <si>
    <t>obrubník betonový zahradní šedý 1000x50x200mm</t>
  </si>
  <si>
    <t>394880567</t>
  </si>
  <si>
    <t>916241113</t>
  </si>
  <si>
    <t>Osazení obrubníku kamenného se zřízením lože, s vyplněním a zatřením spár cementovou maltou ležatého s boční opěrou z betonu prostého, do lože z betonu prostého</t>
  </si>
  <si>
    <t>556313390</t>
  </si>
  <si>
    <t>96,4</t>
  </si>
  <si>
    <t>58380005</t>
  </si>
  <si>
    <t>obrubník kamenný žulový přímý 200x250mm</t>
  </si>
  <si>
    <t>-802343091</t>
  </si>
  <si>
    <t>91699R112</t>
  </si>
  <si>
    <t>Betonový základ pro liniový žlab - beton C 30/37 XF3</t>
  </si>
  <si>
    <t>919726203</t>
  </si>
  <si>
    <t>Geotextilie pro vyztužení, separaci a filtraci tkaná z PP podélná pevnost v tahu do 80 kN/m</t>
  </si>
  <si>
    <t>-903285093</t>
  </si>
  <si>
    <t>(69,23+25,48)*1,1</t>
  </si>
  <si>
    <t>919735112</t>
  </si>
  <si>
    <t>Řezání stávajícího živičného krytu hl do 100 mm</t>
  </si>
  <si>
    <t>93593R241</t>
  </si>
  <si>
    <t>Odvodňovací liniový žlab pro zatížení D400 vnitřní š 200 mm s roštem mřížkovým z litiny</t>
  </si>
  <si>
    <t>997221551</t>
  </si>
  <si>
    <t>Vodorovná doprava suti ze sypkých materiálů do 1 km</t>
  </si>
  <si>
    <t>997221559</t>
  </si>
  <si>
    <t>Příplatek ZKD 1 km u vodorovné dopravy suti ze sypkých materiálů</t>
  </si>
  <si>
    <t>233,355*11</t>
  </si>
  <si>
    <t>997221611</t>
  </si>
  <si>
    <t>Nakládání suti na dopravní prostředky pro vodorovnou dopravu</t>
  </si>
  <si>
    <t>997221815</t>
  </si>
  <si>
    <t>Poplatek za uložení na skládce (skládkovné) stavebního odpadu</t>
  </si>
  <si>
    <t>998223011</t>
  </si>
  <si>
    <t>Přesun hmot pro pozemní komunikace s krytem dlážděným</t>
  </si>
  <si>
    <t>-2068617151</t>
  </si>
  <si>
    <t>1021985811</t>
  </si>
  <si>
    <t>2019104329</t>
  </si>
  <si>
    <t>685724300</t>
  </si>
  <si>
    <t>-1447196558</t>
  </si>
  <si>
    <t>524408174</t>
  </si>
  <si>
    <t>-1008610589</t>
  </si>
  <si>
    <t>-1227942816</t>
  </si>
  <si>
    <t>SO.05 - SADOVÉ ÚPRAVY</t>
  </si>
  <si>
    <t>SO.05.01 -  rostlinný materiál</t>
  </si>
  <si>
    <t>D1 - Listnaté stromy</t>
  </si>
  <si>
    <t>D2 - Listnaté keře</t>
  </si>
  <si>
    <t>D3 - Trvalky</t>
  </si>
  <si>
    <t>D1</t>
  </si>
  <si>
    <t>Listnaté stromy</t>
  </si>
  <si>
    <t>Pol1</t>
  </si>
  <si>
    <t>Platan Alphen´s Globe</t>
  </si>
  <si>
    <t>Pol2</t>
  </si>
  <si>
    <t>Prunus subhirtella Autumnalis</t>
  </si>
  <si>
    <t>Poznámka k položce:_x000D_
ok 14-16cm, bal, nasazení 2m 4+3+6</t>
  </si>
  <si>
    <t>D2</t>
  </si>
  <si>
    <t>Listnaté keře</t>
  </si>
  <si>
    <t>Pol4</t>
  </si>
  <si>
    <t>Hydrangea arborescens Grandiflora</t>
  </si>
  <si>
    <t>Poznámka k položce:_x000D_
40-60cm, K2l 1+2+2+1+1+2+2+1</t>
  </si>
  <si>
    <t>D3</t>
  </si>
  <si>
    <t>Trvalky</t>
  </si>
  <si>
    <t>Pol13</t>
  </si>
  <si>
    <t>Geranium cantabrigiense Karmina</t>
  </si>
  <si>
    <t>Poznámka k položce:_x000D_
K 8*8*9 12+12+12+12+12+12</t>
  </si>
  <si>
    <t>SO.05.02 - ostatní materiál</t>
  </si>
  <si>
    <t>D1 - PŘÍPRAVA STANOVIŠTĚ</t>
  </si>
  <si>
    <t>D2 - ZALOŽENÍ TRÁVNÍKU</t>
  </si>
  <si>
    <t>D3 - VÝSADBA STROMU</t>
  </si>
  <si>
    <t xml:space="preserve">    D4 - Dokončovací péče</t>
  </si>
  <si>
    <t>D5 - VÝSADBA KEŘOVÝCH SKUPIN</t>
  </si>
  <si>
    <t>D6 - VÝSADBA TRVALEK</t>
  </si>
  <si>
    <t>PŘÍPRAVA STANOVIŠTĚ</t>
  </si>
  <si>
    <t>Pol15</t>
  </si>
  <si>
    <t>Herbicid před výsadbou - Roundup, 0,0005l/m2, opakování 2x</t>
  </si>
  <si>
    <t>l</t>
  </si>
  <si>
    <t>1387,75*0,0005*2</t>
  </si>
  <si>
    <t>ZALOŽENÍ TRÁVNÍKU</t>
  </si>
  <si>
    <t>Pol16</t>
  </si>
  <si>
    <t>Travní semeno, parková směs, 20g/m2</t>
  </si>
  <si>
    <t>1387,75*0,02</t>
  </si>
  <si>
    <t>Pol17</t>
  </si>
  <si>
    <t>Voda zálivková, zálivka trávníku, 40l/m2, opakování 2x</t>
  </si>
  <si>
    <t>1387,75*40*2</t>
  </si>
  <si>
    <t>VÝSADBA STROMU</t>
  </si>
  <si>
    <t>Pol18</t>
  </si>
  <si>
    <t>Zahradnický substrát pod stromy, 0,16m3/ks</t>
  </si>
  <si>
    <t>19*0,16</t>
  </si>
  <si>
    <t>Pol19</t>
  </si>
  <si>
    <t>Hydrogel, pod stromy, 0,4kg/ks</t>
  </si>
  <si>
    <t>19*0,4</t>
  </si>
  <si>
    <t>Pol20</t>
  </si>
  <si>
    <t>Tabletové hnojivo ke dřevinám - Silvamix, 40g/ks</t>
  </si>
  <si>
    <t>19*0,04</t>
  </si>
  <si>
    <t>Pol21</t>
  </si>
  <si>
    <t>Kůly dřevěné, kotvení listnáčů, 3 ks/ks, soustružené kůly, průřez kruh, tl. 8cm, délka 2,5m</t>
  </si>
  <si>
    <t>19*3</t>
  </si>
  <si>
    <t>Pol22</t>
  </si>
  <si>
    <t>Dřevěné příčky půlené - délka 50 cm, 3ks /listnáč</t>
  </si>
  <si>
    <t>Pol23</t>
  </si>
  <si>
    <t>Úvazek 1,8 m á 1 strom, na průřezu plochý</t>
  </si>
  <si>
    <t>19*1,8</t>
  </si>
  <si>
    <t>Pol24</t>
  </si>
  <si>
    <t>Rákosová rohož výšky 1,8m, obal kmene listnatých stromů</t>
  </si>
  <si>
    <t>Pol25</t>
  </si>
  <si>
    <t>Borka do stromových mís (vrstva 8 cm - jemná), 1 ks /0,08m3</t>
  </si>
  <si>
    <t>19*0,08</t>
  </si>
  <si>
    <t>Pol26</t>
  </si>
  <si>
    <t>Voda zálivková - zálivka stromů 100 l/ks, opakování 2x</t>
  </si>
  <si>
    <t>19*100*2</t>
  </si>
  <si>
    <t>D4</t>
  </si>
  <si>
    <t>Dokončovací péče</t>
  </si>
  <si>
    <t>Pol27</t>
  </si>
  <si>
    <t>Voda zálivková - zálivka stromů 50 l/ks, opakování 4x</t>
  </si>
  <si>
    <t>19*50*4</t>
  </si>
  <si>
    <t>D5</t>
  </si>
  <si>
    <t>VÝSADBA KEŘOVÝCH SKUPIN</t>
  </si>
  <si>
    <t>Pol28</t>
  </si>
  <si>
    <t>Zahradnický substrát pod hortenzie, 5l/ks</t>
  </si>
  <si>
    <t>11*0,005</t>
  </si>
  <si>
    <t>Pol29</t>
  </si>
  <si>
    <t>Hnojivo ke keřovým výsadbám - NPK, 50g NPK/m2</t>
  </si>
  <si>
    <t>48*0,05</t>
  </si>
  <si>
    <t>Pol30</t>
  </si>
  <si>
    <t>Borka do keřových záhonů (vrstva 8 cm - jemná)</t>
  </si>
  <si>
    <t>48*0,08</t>
  </si>
  <si>
    <t>Pol31</t>
  </si>
  <si>
    <t>Voda zálivková - zálivka keřových porostů, 40l/m2, opakování 2x</t>
  </si>
  <si>
    <t>48*40*2</t>
  </si>
  <si>
    <t>Pol32</t>
  </si>
  <si>
    <t>Voda zálivková - zálivka keřových porostů, 20l/m2, opakování 4x</t>
  </si>
  <si>
    <t>48*20*4</t>
  </si>
  <si>
    <t>D6</t>
  </si>
  <si>
    <t>VÝSADBA TRVALEK</t>
  </si>
  <si>
    <t>Pol33</t>
  </si>
  <si>
    <t>Zahradnický substrát pod trvalky, 1l/ks</t>
  </si>
  <si>
    <t>56*0,001</t>
  </si>
  <si>
    <t>Pol34</t>
  </si>
  <si>
    <t>Hnojivo k trvalkových výsadbách - NPK, 50g NPK/m2</t>
  </si>
  <si>
    <t>48*0,005</t>
  </si>
  <si>
    <t>Pol35</t>
  </si>
  <si>
    <t>Borka do trvalkových záhonů (vrstva 8 cm - jemná)</t>
  </si>
  <si>
    <t>Pol36</t>
  </si>
  <si>
    <t>Voda zálivková - zálivka trvalkových porostů, 40l/m2, opakování 2x</t>
  </si>
  <si>
    <t>Pol37</t>
  </si>
  <si>
    <t>Voda zálivková - zálivka trvalkových porostů, 20l/m2, opakování 4x</t>
  </si>
  <si>
    <t>SO.05.03 - zahradnické práce</t>
  </si>
  <si>
    <t xml:space="preserve">D1 - ASANACE </t>
  </si>
  <si>
    <t>D2 - PŔÍPRAVA STANOVIŠTĚ</t>
  </si>
  <si>
    <t>D3 - ZALOŽENÍ TRÁVNÍKU</t>
  </si>
  <si>
    <t>D4 - VÝSADBA STROMU</t>
  </si>
  <si>
    <t xml:space="preserve">    D5 - Dokončovací péče</t>
  </si>
  <si>
    <t>D6 - VÝSADBY KEŘOVÝCH SKUPIN</t>
  </si>
  <si>
    <t>D7 - VÝSADBA TRVALEK</t>
  </si>
  <si>
    <t xml:space="preserve">ASANACE </t>
  </si>
  <si>
    <t>112151112</t>
  </si>
  <si>
    <t>Pokácení stromu směrové s odřezáním kmene a s odvětvením, s odklizením částí kmene a větví na vzdálenost do 20m se složením na hromady, nebo naložením na dopravní prosředek, průměru kmene na řezné ploše pařezu přes 200 do 300 mm</t>
  </si>
  <si>
    <t>112201112</t>
  </si>
  <si>
    <t>Odstranění pařezu s odstraněním náběhových kořenů, odklizením získaného dřeva na vzdálenost do 20 m, se složením na hromady nebo s naložením na dopravní prostředek, se zasypáním jámy, doplněním zeminy, zhutněním a úpravou terénu, v rovině, nebo na svahu do 1:5, o průměru pařezu na řezné ploše přes 200 do 300mm</t>
  </si>
  <si>
    <t>Pol38</t>
  </si>
  <si>
    <t>Likvidace dřevní hmoty</t>
  </si>
  <si>
    <t>Poznámka k položce:_x000D_
1</t>
  </si>
  <si>
    <t>PŔÍPRAVA STANOVIŠTĚ</t>
  </si>
  <si>
    <t>184802111</t>
  </si>
  <si>
    <t>Chemické odplevelení půdy před založením kultury, trávníku, zpevněných ploch v rovině nebo na svahu do 1:5 postřikem na široko, opakování 2x</t>
  </si>
  <si>
    <t>1387,75*2</t>
  </si>
  <si>
    <t>183403114</t>
  </si>
  <si>
    <t>Obdělání půdy rotavátorováním v rovině nebo na svahu do 1:5</t>
  </si>
  <si>
    <t>1387,75</t>
  </si>
  <si>
    <t>183403153</t>
  </si>
  <si>
    <t>Obdělání půdy hrabáním v rovině nebo na svahu do 1:5, opakování 2x</t>
  </si>
  <si>
    <t>183403161</t>
  </si>
  <si>
    <t>Obdělání půdy válením v rovině nebo na svahu do 1:5</t>
  </si>
  <si>
    <t>R</t>
  </si>
  <si>
    <t>Rozměření výsadeb</t>
  </si>
  <si>
    <t>181451131</t>
  </si>
  <si>
    <t>Založení trávníku na půdě předem připravené plochy přes 1000m2, s pokosením, naložením, odvozem odpadu do 20 km a se složením, parkového výsevem v rovině nebo na svahu do 1:5</t>
  </si>
  <si>
    <t>185804312</t>
  </si>
  <si>
    <t>Zalití rostlin vodou přes 20m2, 40l/m2, opakování 2x</t>
  </si>
  <si>
    <t>1387,75*40/1000*2</t>
  </si>
  <si>
    <t>185851121</t>
  </si>
  <si>
    <t>Dovoz vody pro zálivku rostlin na vzdálenost do 1000 m</t>
  </si>
  <si>
    <t>183101221</t>
  </si>
  <si>
    <t>Hloubení jamek pro vysazování rostlin v hornině 1 až 4 s výměnou půdy na 50%, s případným naložením přebytečných výkopků na dopravní prostředek, odvozem na vzdálenost do 20 km a se složením, v rovině nebo na svahu do 1:5, objemu přes 0,4 do 1 m3</t>
  </si>
  <si>
    <t>184102115</t>
  </si>
  <si>
    <t>Výsadba dřevin s balem do předem vyhloubené jamky se zalitím, v rovině nebo na svahu do 1:5 při průměru balu přes 500 do 600 mm</t>
  </si>
  <si>
    <t>Poznámka k položce:_x000D_
27ks</t>
  </si>
  <si>
    <t>185802114</t>
  </si>
  <si>
    <t>Hnojení půdy nebo trávníku s rozprostřením nebo s rozdělením hnojiva v rovině nebo na svahu do 1:5 umělým hnojivem s rozdělením k jednotlivým rostlinám HNOJIVO</t>
  </si>
  <si>
    <t>19*0,4/1000</t>
  </si>
  <si>
    <t>185802114.1</t>
  </si>
  <si>
    <t>Hnojení půdy nebo trávníku s rozprostřením nebo s rozdělením hnojiva v rovině nebo na svahu do 1:5 umělým hnojivem s rozdělením k jednotlivým rostlinám HYDROGEL</t>
  </si>
  <si>
    <t>184215133</t>
  </si>
  <si>
    <t>Ukotvení dřevin třemi kůly při průměru kůlů do 100 mm o délce kůlů přes2 do 3m</t>
  </si>
  <si>
    <t>184501141</t>
  </si>
  <si>
    <t>Zhotovení obalu z rákosové nebo kokosové rohože v rovině nebo na svahu do 1:5</t>
  </si>
  <si>
    <t>184911421</t>
  </si>
  <si>
    <t>Mulčování vysazených rostlin při tl. mulče do 100 mm v rovině nebo na svahu do 1:5, výsadbové mísy</t>
  </si>
  <si>
    <t>185804312.1</t>
  </si>
  <si>
    <t>Zalití rostlin vodou přes 20m2, 100l/ks, opakování 2x</t>
  </si>
  <si>
    <t>19*100*2/1000</t>
  </si>
  <si>
    <t>R.1</t>
  </si>
  <si>
    <t>Povýsadbový řez stromů</t>
  </si>
  <si>
    <t>R.2</t>
  </si>
  <si>
    <t>Kontrola ukotvení dřeviny a obalu kmene</t>
  </si>
  <si>
    <t>184911111</t>
  </si>
  <si>
    <t>Znovuuvázání dřeviny jedním úvazkem ke stávajícímu kůlu (5% jedinců)</t>
  </si>
  <si>
    <t>19*0,05</t>
  </si>
  <si>
    <t>185804213</t>
  </si>
  <si>
    <t>Vypletí s případným naložením odpadu na dopravní prostředek, odvozem do 20 km a se složením, v rovině nebo na svahu do 1:5, dřevin soliterních</t>
  </si>
  <si>
    <t>185804312.2</t>
  </si>
  <si>
    <t>Zalití rostlin vodou přes 20m2, 50l/ks, opakování 4x</t>
  </si>
  <si>
    <t>19*50*4/1000</t>
  </si>
  <si>
    <t>VÝSADBY KEŘOVÝCH SKUPIN</t>
  </si>
  <si>
    <t>183111213</t>
  </si>
  <si>
    <t>Hloubení jamek pro vysazování rostlin v hornině 1 až 4 s výměnou půdy na 50%, s případným naložením přebytečných výkopků na dopravní prostředek, odvozem na vzdálenost do 20 km a se složením, v rovině nebo na svahu do 1:5, objemu přes 0,005 do 0,01 m3</t>
  </si>
  <si>
    <t>Poznámka k položce:_x000D_
10</t>
  </si>
  <si>
    <t>184102111</t>
  </si>
  <si>
    <t>Výsadba dřevin s balem do předem vyhloubené jamky se zalitím, v rovině nebo na svahu do 1:5 při průměru balu přes 100 do 200 mm</t>
  </si>
  <si>
    <t>185802113</t>
  </si>
  <si>
    <t>Hnojení půdy nebo trávníku s rozprostřením nebo s rozdělením hnojiva v rovině nebo na svahu do 1:5 umělým hnojivem na široko</t>
  </si>
  <si>
    <t>48*0,05/1000</t>
  </si>
  <si>
    <t>184911421.1</t>
  </si>
  <si>
    <t>Mulčování vysazených rostlin při tl. mulče do 100 mm v rovině nebo na svahu do 1:5</t>
  </si>
  <si>
    <t>48*40*2/1000</t>
  </si>
  <si>
    <t>185804214</t>
  </si>
  <si>
    <t>Vypletí s případným naložením odpadu na dopravní prostředek, odvozem do 20 km a se složením, v rovině nebo na svahu do 1:5, dřevin ve skupinách</t>
  </si>
  <si>
    <t>Poznámka k položce:_x000D_
97m2</t>
  </si>
  <si>
    <t>185804312.3</t>
  </si>
  <si>
    <t>Zalití rostlin vodou přes 20m2, 20l/m2, opakování 4x</t>
  </si>
  <si>
    <t>D7</t>
  </si>
  <si>
    <t>183111211</t>
  </si>
  <si>
    <t>Hloubení jamek pro vysazování rostlin v hornině 1 až 4 s výměnou půdy na 50%, s případným naložením přebytečných výkopků na dopravní prostředek, odvozem na vzdálenost do 20 km a se složením, v rovině nebo na svahu do 1:5, objemu do 0,002 m3</t>
  </si>
  <si>
    <t>183211312</t>
  </si>
  <si>
    <t>Výsadba květin do připravené půdy se zalitím, trvalek</t>
  </si>
  <si>
    <t>185804211</t>
  </si>
  <si>
    <t>Vypletí s případným naložením odpadu na dopravní prostředek, odvozem do 20 km a se složením, v rovině nebo na svahu do 1:5, záhonu květin, opakování 2x</t>
  </si>
  <si>
    <t>48*2</t>
  </si>
  <si>
    <t>48*20*4/1000</t>
  </si>
  <si>
    <t>R.3</t>
  </si>
  <si>
    <t>Doprava rostlin a materiálů</t>
  </si>
  <si>
    <t>R.4</t>
  </si>
  <si>
    <t>Doprava osob</t>
  </si>
  <si>
    <t>SEZNAM FIGUR</t>
  </si>
  <si>
    <t>Výměra</t>
  </si>
  <si>
    <t xml:space="preserve"> SO.04</t>
  </si>
  <si>
    <t>Použití figury:</t>
  </si>
  <si>
    <t>Odkopávky a prokopávky nezapažené v hornině třídy těžitelnosti I, skupiny 1 a 2 objem do 100 m3 strojně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</si>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</sst>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4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3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0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3" fillId="0" borderId="0" xfId="0" applyFont="1" applyAlignment="1">
      <alignment horizontal="left" vertical="top" wrapText="1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49" fontId="44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8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8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92" t="s">
        <v>14</v>
      </c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24"/>
      <c r="AQ5" s="24"/>
      <c r="AR5" s="22"/>
      <c r="BE5" s="389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94" t="s">
        <v>17</v>
      </c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24"/>
      <c r="AQ6" s="24"/>
      <c r="AR6" s="22"/>
      <c r="BE6" s="390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90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90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90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90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90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90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90"/>
      <c r="BS13" s="19" t="s">
        <v>6</v>
      </c>
    </row>
    <row r="14" spans="1:74" ht="12.75">
      <c r="B14" s="23"/>
      <c r="C14" s="24"/>
      <c r="D14" s="24"/>
      <c r="E14" s="395" t="s">
        <v>30</v>
      </c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  <c r="AG14" s="396"/>
      <c r="AH14" s="396"/>
      <c r="AI14" s="396"/>
      <c r="AJ14" s="396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90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90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90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90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90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90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90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90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90"/>
    </row>
    <row r="23" spans="1:71" s="1" customFormat="1" ht="47.25" customHeight="1">
      <c r="B23" s="23"/>
      <c r="C23" s="24"/>
      <c r="D23" s="24"/>
      <c r="E23" s="397" t="s">
        <v>36</v>
      </c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24"/>
      <c r="AP23" s="24"/>
      <c r="AQ23" s="24"/>
      <c r="AR23" s="22"/>
      <c r="BE23" s="390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90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90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98">
        <f>ROUND(AG54,2)</f>
        <v>0</v>
      </c>
      <c r="AL26" s="399"/>
      <c r="AM26" s="399"/>
      <c r="AN26" s="399"/>
      <c r="AO26" s="399"/>
      <c r="AP26" s="38"/>
      <c r="AQ26" s="38"/>
      <c r="AR26" s="41"/>
      <c r="BE26" s="390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90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00" t="s">
        <v>38</v>
      </c>
      <c r="M28" s="400"/>
      <c r="N28" s="400"/>
      <c r="O28" s="400"/>
      <c r="P28" s="400"/>
      <c r="Q28" s="38"/>
      <c r="R28" s="38"/>
      <c r="S28" s="38"/>
      <c r="T28" s="38"/>
      <c r="U28" s="38"/>
      <c r="V28" s="38"/>
      <c r="W28" s="400" t="s">
        <v>39</v>
      </c>
      <c r="X28" s="400"/>
      <c r="Y28" s="400"/>
      <c r="Z28" s="400"/>
      <c r="AA28" s="400"/>
      <c r="AB28" s="400"/>
      <c r="AC28" s="400"/>
      <c r="AD28" s="400"/>
      <c r="AE28" s="400"/>
      <c r="AF28" s="38"/>
      <c r="AG28" s="38"/>
      <c r="AH28" s="38"/>
      <c r="AI28" s="38"/>
      <c r="AJ28" s="38"/>
      <c r="AK28" s="400" t="s">
        <v>40</v>
      </c>
      <c r="AL28" s="400"/>
      <c r="AM28" s="400"/>
      <c r="AN28" s="400"/>
      <c r="AO28" s="400"/>
      <c r="AP28" s="38"/>
      <c r="AQ28" s="38"/>
      <c r="AR28" s="41"/>
      <c r="BE28" s="390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403">
        <v>0.21</v>
      </c>
      <c r="M29" s="402"/>
      <c r="N29" s="402"/>
      <c r="O29" s="402"/>
      <c r="P29" s="402"/>
      <c r="Q29" s="43"/>
      <c r="R29" s="43"/>
      <c r="S29" s="43"/>
      <c r="T29" s="43"/>
      <c r="U29" s="43"/>
      <c r="V29" s="43"/>
      <c r="W29" s="401">
        <f>ROUND(AZ54, 2)</f>
        <v>0</v>
      </c>
      <c r="X29" s="402"/>
      <c r="Y29" s="402"/>
      <c r="Z29" s="402"/>
      <c r="AA29" s="402"/>
      <c r="AB29" s="402"/>
      <c r="AC29" s="402"/>
      <c r="AD29" s="402"/>
      <c r="AE29" s="402"/>
      <c r="AF29" s="43"/>
      <c r="AG29" s="43"/>
      <c r="AH29" s="43"/>
      <c r="AI29" s="43"/>
      <c r="AJ29" s="43"/>
      <c r="AK29" s="401">
        <f>ROUND(AV54, 2)</f>
        <v>0</v>
      </c>
      <c r="AL29" s="402"/>
      <c r="AM29" s="402"/>
      <c r="AN29" s="402"/>
      <c r="AO29" s="402"/>
      <c r="AP29" s="43"/>
      <c r="AQ29" s="43"/>
      <c r="AR29" s="44"/>
      <c r="BE29" s="391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403">
        <v>0.15</v>
      </c>
      <c r="M30" s="402"/>
      <c r="N30" s="402"/>
      <c r="O30" s="402"/>
      <c r="P30" s="402"/>
      <c r="Q30" s="43"/>
      <c r="R30" s="43"/>
      <c r="S30" s="43"/>
      <c r="T30" s="43"/>
      <c r="U30" s="43"/>
      <c r="V30" s="43"/>
      <c r="W30" s="401">
        <f>ROUND(BA54, 2)</f>
        <v>0</v>
      </c>
      <c r="X30" s="402"/>
      <c r="Y30" s="402"/>
      <c r="Z30" s="402"/>
      <c r="AA30" s="402"/>
      <c r="AB30" s="402"/>
      <c r="AC30" s="402"/>
      <c r="AD30" s="402"/>
      <c r="AE30" s="402"/>
      <c r="AF30" s="43"/>
      <c r="AG30" s="43"/>
      <c r="AH30" s="43"/>
      <c r="AI30" s="43"/>
      <c r="AJ30" s="43"/>
      <c r="AK30" s="401">
        <f>ROUND(AW54, 2)</f>
        <v>0</v>
      </c>
      <c r="AL30" s="402"/>
      <c r="AM30" s="402"/>
      <c r="AN30" s="402"/>
      <c r="AO30" s="402"/>
      <c r="AP30" s="43"/>
      <c r="AQ30" s="43"/>
      <c r="AR30" s="44"/>
      <c r="BE30" s="391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403">
        <v>0.21</v>
      </c>
      <c r="M31" s="402"/>
      <c r="N31" s="402"/>
      <c r="O31" s="402"/>
      <c r="P31" s="402"/>
      <c r="Q31" s="43"/>
      <c r="R31" s="43"/>
      <c r="S31" s="43"/>
      <c r="T31" s="43"/>
      <c r="U31" s="43"/>
      <c r="V31" s="43"/>
      <c r="W31" s="401">
        <f>ROUND(BB54, 2)</f>
        <v>0</v>
      </c>
      <c r="X31" s="402"/>
      <c r="Y31" s="402"/>
      <c r="Z31" s="402"/>
      <c r="AA31" s="402"/>
      <c r="AB31" s="402"/>
      <c r="AC31" s="402"/>
      <c r="AD31" s="402"/>
      <c r="AE31" s="402"/>
      <c r="AF31" s="43"/>
      <c r="AG31" s="43"/>
      <c r="AH31" s="43"/>
      <c r="AI31" s="43"/>
      <c r="AJ31" s="43"/>
      <c r="AK31" s="401">
        <v>0</v>
      </c>
      <c r="AL31" s="402"/>
      <c r="AM31" s="402"/>
      <c r="AN31" s="402"/>
      <c r="AO31" s="402"/>
      <c r="AP31" s="43"/>
      <c r="AQ31" s="43"/>
      <c r="AR31" s="44"/>
      <c r="BE31" s="391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403">
        <v>0.15</v>
      </c>
      <c r="M32" s="402"/>
      <c r="N32" s="402"/>
      <c r="O32" s="402"/>
      <c r="P32" s="402"/>
      <c r="Q32" s="43"/>
      <c r="R32" s="43"/>
      <c r="S32" s="43"/>
      <c r="T32" s="43"/>
      <c r="U32" s="43"/>
      <c r="V32" s="43"/>
      <c r="W32" s="401">
        <f>ROUND(BC54, 2)</f>
        <v>0</v>
      </c>
      <c r="X32" s="402"/>
      <c r="Y32" s="402"/>
      <c r="Z32" s="402"/>
      <c r="AA32" s="402"/>
      <c r="AB32" s="402"/>
      <c r="AC32" s="402"/>
      <c r="AD32" s="402"/>
      <c r="AE32" s="402"/>
      <c r="AF32" s="43"/>
      <c r="AG32" s="43"/>
      <c r="AH32" s="43"/>
      <c r="AI32" s="43"/>
      <c r="AJ32" s="43"/>
      <c r="AK32" s="401">
        <v>0</v>
      </c>
      <c r="AL32" s="402"/>
      <c r="AM32" s="402"/>
      <c r="AN32" s="402"/>
      <c r="AO32" s="402"/>
      <c r="AP32" s="43"/>
      <c r="AQ32" s="43"/>
      <c r="AR32" s="44"/>
      <c r="BE32" s="391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403">
        <v>0</v>
      </c>
      <c r="M33" s="402"/>
      <c r="N33" s="402"/>
      <c r="O33" s="402"/>
      <c r="P33" s="402"/>
      <c r="Q33" s="43"/>
      <c r="R33" s="43"/>
      <c r="S33" s="43"/>
      <c r="T33" s="43"/>
      <c r="U33" s="43"/>
      <c r="V33" s="43"/>
      <c r="W33" s="401">
        <f>ROUND(BD54, 2)</f>
        <v>0</v>
      </c>
      <c r="X33" s="402"/>
      <c r="Y33" s="402"/>
      <c r="Z33" s="402"/>
      <c r="AA33" s="402"/>
      <c r="AB33" s="402"/>
      <c r="AC33" s="402"/>
      <c r="AD33" s="402"/>
      <c r="AE33" s="402"/>
      <c r="AF33" s="43"/>
      <c r="AG33" s="43"/>
      <c r="AH33" s="43"/>
      <c r="AI33" s="43"/>
      <c r="AJ33" s="43"/>
      <c r="AK33" s="401">
        <v>0</v>
      </c>
      <c r="AL33" s="402"/>
      <c r="AM33" s="402"/>
      <c r="AN33" s="402"/>
      <c r="AO33" s="402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407" t="s">
        <v>49</v>
      </c>
      <c r="Y35" s="405"/>
      <c r="Z35" s="405"/>
      <c r="AA35" s="405"/>
      <c r="AB35" s="405"/>
      <c r="AC35" s="47"/>
      <c r="AD35" s="47"/>
      <c r="AE35" s="47"/>
      <c r="AF35" s="47"/>
      <c r="AG35" s="47"/>
      <c r="AH35" s="47"/>
      <c r="AI35" s="47"/>
      <c r="AJ35" s="47"/>
      <c r="AK35" s="404">
        <f>SUM(AK26:AK33)</f>
        <v>0</v>
      </c>
      <c r="AL35" s="405"/>
      <c r="AM35" s="405"/>
      <c r="AN35" s="405"/>
      <c r="AO35" s="406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0220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72" t="str">
        <f>K6</f>
        <v>Stavební úpravy Bratří Mádlů č.p. 191, Nový Bydžov</v>
      </c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  <c r="AJ45" s="373"/>
      <c r="AK45" s="373"/>
      <c r="AL45" s="373"/>
      <c r="AM45" s="373"/>
      <c r="AN45" s="373"/>
      <c r="AO45" s="373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Nový Bydžov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77" t="str">
        <f>IF(AN8= "","",AN8)</f>
        <v>29. 12. 2020</v>
      </c>
      <c r="AN47" s="377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Nový Bydžov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78" t="str">
        <f>IF(E17="","",E17)</f>
        <v>OBRŠÁL ARCHITEKTI s.r.o.</v>
      </c>
      <c r="AN49" s="379"/>
      <c r="AO49" s="379"/>
      <c r="AP49" s="379"/>
      <c r="AQ49" s="38"/>
      <c r="AR49" s="41"/>
      <c r="AS49" s="380" t="s">
        <v>51</v>
      </c>
      <c r="AT49" s="38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25.7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78" t="str">
        <f>IF(E20="","",E20)</f>
        <v>OBRŠÁL ARCHITEKTI s.r.o.</v>
      </c>
      <c r="AN50" s="379"/>
      <c r="AO50" s="379"/>
      <c r="AP50" s="379"/>
      <c r="AQ50" s="38"/>
      <c r="AR50" s="41"/>
      <c r="AS50" s="382"/>
      <c r="AT50" s="38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84"/>
      <c r="AT51" s="38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74" t="s">
        <v>52</v>
      </c>
      <c r="D52" s="375"/>
      <c r="E52" s="375"/>
      <c r="F52" s="375"/>
      <c r="G52" s="375"/>
      <c r="H52" s="68"/>
      <c r="I52" s="376" t="s">
        <v>53</v>
      </c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86" t="s">
        <v>54</v>
      </c>
      <c r="AH52" s="375"/>
      <c r="AI52" s="375"/>
      <c r="AJ52" s="375"/>
      <c r="AK52" s="375"/>
      <c r="AL52" s="375"/>
      <c r="AM52" s="375"/>
      <c r="AN52" s="376" t="s">
        <v>55</v>
      </c>
      <c r="AO52" s="375"/>
      <c r="AP52" s="375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87">
        <f>ROUND(AG55+SUM(AG73:AG76),2)</f>
        <v>0</v>
      </c>
      <c r="AH54" s="387"/>
      <c r="AI54" s="387"/>
      <c r="AJ54" s="387"/>
      <c r="AK54" s="387"/>
      <c r="AL54" s="387"/>
      <c r="AM54" s="387"/>
      <c r="AN54" s="388">
        <f t="shared" ref="AN54:AN79" si="0">SUM(AG54,AT54)</f>
        <v>0</v>
      </c>
      <c r="AO54" s="388"/>
      <c r="AP54" s="388"/>
      <c r="AQ54" s="80" t="s">
        <v>19</v>
      </c>
      <c r="AR54" s="81"/>
      <c r="AS54" s="82">
        <f>ROUND(AS55+SUM(AS73:AS76),2)</f>
        <v>0</v>
      </c>
      <c r="AT54" s="83">
        <f t="shared" ref="AT54:AT79" si="1">ROUND(SUM(AV54:AW54),2)</f>
        <v>0</v>
      </c>
      <c r="AU54" s="84">
        <f>ROUND(AU55+SUM(AU73:AU76),5)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ROUND(AZ55+SUM(AZ73:AZ76),2)</f>
        <v>0</v>
      </c>
      <c r="BA54" s="83">
        <f>ROUND(BA55+SUM(BA73:BA76),2)</f>
        <v>0</v>
      </c>
      <c r="BB54" s="83">
        <f>ROUND(BB55+SUM(BB73:BB76),2)</f>
        <v>0</v>
      </c>
      <c r="BC54" s="83">
        <f>ROUND(BC55+SUM(BC73:BC76),2)</f>
        <v>0</v>
      </c>
      <c r="BD54" s="85">
        <f>ROUND(BD55+SUM(BD73:BD76),2)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6.5" customHeight="1">
      <c r="B55" s="88"/>
      <c r="C55" s="89"/>
      <c r="D55" s="365" t="s">
        <v>75</v>
      </c>
      <c r="E55" s="365"/>
      <c r="F55" s="365"/>
      <c r="G55" s="365"/>
      <c r="H55" s="365"/>
      <c r="I55" s="90"/>
      <c r="J55" s="365" t="s">
        <v>76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71">
        <f>ROUND(AG56+SUM(AG57:AG60)+AG70+AG72,2)</f>
        <v>0</v>
      </c>
      <c r="AH55" s="370"/>
      <c r="AI55" s="370"/>
      <c r="AJ55" s="370"/>
      <c r="AK55" s="370"/>
      <c r="AL55" s="370"/>
      <c r="AM55" s="370"/>
      <c r="AN55" s="369">
        <f t="shared" si="0"/>
        <v>0</v>
      </c>
      <c r="AO55" s="370"/>
      <c r="AP55" s="370"/>
      <c r="AQ55" s="91" t="s">
        <v>77</v>
      </c>
      <c r="AR55" s="92"/>
      <c r="AS55" s="93">
        <f>ROUND(AS56+SUM(AS57:AS60)+AS70+AS72,2)</f>
        <v>0</v>
      </c>
      <c r="AT55" s="94">
        <f t="shared" si="1"/>
        <v>0</v>
      </c>
      <c r="AU55" s="95">
        <f>ROUND(AU56+SUM(AU57:AU60)+AU70+AU72,5)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ROUND(AZ56+SUM(AZ57:AZ60)+AZ70+AZ72,2)</f>
        <v>0</v>
      </c>
      <c r="BA55" s="94">
        <f>ROUND(BA56+SUM(BA57:BA60)+BA70+BA72,2)</f>
        <v>0</v>
      </c>
      <c r="BB55" s="94">
        <f>ROUND(BB56+SUM(BB57:BB60)+BB70+BB72,2)</f>
        <v>0</v>
      </c>
      <c r="BC55" s="94">
        <f>ROUND(BC56+SUM(BC57:BC60)+BC70+BC72,2)</f>
        <v>0</v>
      </c>
      <c r="BD55" s="96">
        <f>ROUND(BD56+SUM(BD57:BD60)+BD70+BD72,2)</f>
        <v>0</v>
      </c>
      <c r="BS55" s="97" t="s">
        <v>70</v>
      </c>
      <c r="BT55" s="97" t="s">
        <v>78</v>
      </c>
      <c r="BV55" s="97" t="s">
        <v>73</v>
      </c>
      <c r="BW55" s="97" t="s">
        <v>79</v>
      </c>
      <c r="BX55" s="97" t="s">
        <v>5</v>
      </c>
      <c r="CL55" s="97" t="s">
        <v>19</v>
      </c>
      <c r="CM55" s="97" t="s">
        <v>78</v>
      </c>
    </row>
    <row r="56" spans="1:91" s="4" customFormat="1" ht="16.5" customHeight="1">
      <c r="A56" s="98" t="s">
        <v>80</v>
      </c>
      <c r="B56" s="53"/>
      <c r="C56" s="99"/>
      <c r="D56" s="99"/>
      <c r="E56" s="364" t="s">
        <v>75</v>
      </c>
      <c r="F56" s="364"/>
      <c r="G56" s="364"/>
      <c r="H56" s="364"/>
      <c r="I56" s="364"/>
      <c r="J56" s="99"/>
      <c r="K56" s="364" t="s">
        <v>76</v>
      </c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4"/>
      <c r="AG56" s="366">
        <f>'SO.01 - BYTOVÝ DŮM'!J30</f>
        <v>0</v>
      </c>
      <c r="AH56" s="367"/>
      <c r="AI56" s="367"/>
      <c r="AJ56" s="367"/>
      <c r="AK56" s="367"/>
      <c r="AL56" s="367"/>
      <c r="AM56" s="367"/>
      <c r="AN56" s="366">
        <f t="shared" si="0"/>
        <v>0</v>
      </c>
      <c r="AO56" s="367"/>
      <c r="AP56" s="367"/>
      <c r="AQ56" s="100" t="s">
        <v>81</v>
      </c>
      <c r="AR56" s="55"/>
      <c r="AS56" s="101">
        <v>0</v>
      </c>
      <c r="AT56" s="102">
        <f t="shared" si="1"/>
        <v>0</v>
      </c>
      <c r="AU56" s="103">
        <f>'SO.01 - BYTOVÝ DŮM'!P111</f>
        <v>0</v>
      </c>
      <c r="AV56" s="102">
        <f>'SO.01 - BYTOVÝ DŮM'!J33</f>
        <v>0</v>
      </c>
      <c r="AW56" s="102">
        <f>'SO.01 - BYTOVÝ DŮM'!J34</f>
        <v>0</v>
      </c>
      <c r="AX56" s="102">
        <f>'SO.01 - BYTOVÝ DŮM'!J35</f>
        <v>0</v>
      </c>
      <c r="AY56" s="102">
        <f>'SO.01 - BYTOVÝ DŮM'!J36</f>
        <v>0</v>
      </c>
      <c r="AZ56" s="102">
        <f>'SO.01 - BYTOVÝ DŮM'!F33</f>
        <v>0</v>
      </c>
      <c r="BA56" s="102">
        <f>'SO.01 - BYTOVÝ DŮM'!F34</f>
        <v>0</v>
      </c>
      <c r="BB56" s="102">
        <f>'SO.01 - BYTOVÝ DŮM'!F35</f>
        <v>0</v>
      </c>
      <c r="BC56" s="102">
        <f>'SO.01 - BYTOVÝ DŮM'!F36</f>
        <v>0</v>
      </c>
      <c r="BD56" s="104">
        <f>'SO.01 - BYTOVÝ DŮM'!F37</f>
        <v>0</v>
      </c>
      <c r="BT56" s="105" t="s">
        <v>82</v>
      </c>
      <c r="BU56" s="105" t="s">
        <v>83</v>
      </c>
      <c r="BV56" s="105" t="s">
        <v>73</v>
      </c>
      <c r="BW56" s="105" t="s">
        <v>79</v>
      </c>
      <c r="BX56" s="105" t="s">
        <v>5</v>
      </c>
      <c r="CL56" s="105" t="s">
        <v>19</v>
      </c>
      <c r="CM56" s="105" t="s">
        <v>78</v>
      </c>
    </row>
    <row r="57" spans="1:91" s="4" customFormat="1" ht="16.5" customHeight="1">
      <c r="A57" s="98" t="s">
        <v>80</v>
      </c>
      <c r="B57" s="53"/>
      <c r="C57" s="99"/>
      <c r="D57" s="99"/>
      <c r="E57" s="364" t="s">
        <v>84</v>
      </c>
      <c r="F57" s="364"/>
      <c r="G57" s="364"/>
      <c r="H57" s="364"/>
      <c r="I57" s="364"/>
      <c r="J57" s="99"/>
      <c r="K57" s="364" t="s">
        <v>85</v>
      </c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4"/>
      <c r="AG57" s="366">
        <f>'D.1.4.f - PLYNOVÁ ZAŘÍZENÍ'!J32</f>
        <v>0</v>
      </c>
      <c r="AH57" s="367"/>
      <c r="AI57" s="367"/>
      <c r="AJ57" s="367"/>
      <c r="AK57" s="367"/>
      <c r="AL57" s="367"/>
      <c r="AM57" s="367"/>
      <c r="AN57" s="366">
        <f t="shared" si="0"/>
        <v>0</v>
      </c>
      <c r="AO57" s="367"/>
      <c r="AP57" s="367"/>
      <c r="AQ57" s="100" t="s">
        <v>81</v>
      </c>
      <c r="AR57" s="55"/>
      <c r="AS57" s="101">
        <v>0</v>
      </c>
      <c r="AT57" s="102">
        <f t="shared" si="1"/>
        <v>0</v>
      </c>
      <c r="AU57" s="103">
        <f>'D.1.4.f - PLYNOVÁ ZAŘÍZENÍ'!P91</f>
        <v>0</v>
      </c>
      <c r="AV57" s="102">
        <f>'D.1.4.f - PLYNOVÁ ZAŘÍZENÍ'!J35</f>
        <v>0</v>
      </c>
      <c r="AW57" s="102">
        <f>'D.1.4.f - PLYNOVÁ ZAŘÍZENÍ'!J36</f>
        <v>0</v>
      </c>
      <c r="AX57" s="102">
        <f>'D.1.4.f - PLYNOVÁ ZAŘÍZENÍ'!J37</f>
        <v>0</v>
      </c>
      <c r="AY57" s="102">
        <f>'D.1.4.f - PLYNOVÁ ZAŘÍZENÍ'!J38</f>
        <v>0</v>
      </c>
      <c r="AZ57" s="102">
        <f>'D.1.4.f - PLYNOVÁ ZAŘÍZENÍ'!F35</f>
        <v>0</v>
      </c>
      <c r="BA57" s="102">
        <f>'D.1.4.f - PLYNOVÁ ZAŘÍZENÍ'!F36</f>
        <v>0</v>
      </c>
      <c r="BB57" s="102">
        <f>'D.1.4.f - PLYNOVÁ ZAŘÍZENÍ'!F37</f>
        <v>0</v>
      </c>
      <c r="BC57" s="102">
        <f>'D.1.4.f - PLYNOVÁ ZAŘÍZENÍ'!F38</f>
        <v>0</v>
      </c>
      <c r="BD57" s="104">
        <f>'D.1.4.f - PLYNOVÁ ZAŘÍZENÍ'!F39</f>
        <v>0</v>
      </c>
      <c r="BT57" s="105" t="s">
        <v>82</v>
      </c>
      <c r="BV57" s="105" t="s">
        <v>73</v>
      </c>
      <c r="BW57" s="105" t="s">
        <v>86</v>
      </c>
      <c r="BX57" s="105" t="s">
        <v>79</v>
      </c>
      <c r="CL57" s="105" t="s">
        <v>19</v>
      </c>
    </row>
    <row r="58" spans="1:91" s="4" customFormat="1" ht="16.5" customHeight="1">
      <c r="A58" s="98" t="s">
        <v>80</v>
      </c>
      <c r="B58" s="53"/>
      <c r="C58" s="99"/>
      <c r="D58" s="99"/>
      <c r="E58" s="364" t="s">
        <v>87</v>
      </c>
      <c r="F58" s="364"/>
      <c r="G58" s="364"/>
      <c r="H58" s="364"/>
      <c r="I58" s="364"/>
      <c r="J58" s="99"/>
      <c r="K58" s="364" t="s">
        <v>88</v>
      </c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4"/>
      <c r="AG58" s="366">
        <f>'D.1.4.a - ZAŘÍZENÍ PRO VY...'!J32</f>
        <v>0</v>
      </c>
      <c r="AH58" s="367"/>
      <c r="AI58" s="367"/>
      <c r="AJ58" s="367"/>
      <c r="AK58" s="367"/>
      <c r="AL58" s="367"/>
      <c r="AM58" s="367"/>
      <c r="AN58" s="366">
        <f t="shared" si="0"/>
        <v>0</v>
      </c>
      <c r="AO58" s="367"/>
      <c r="AP58" s="367"/>
      <c r="AQ58" s="100" t="s">
        <v>81</v>
      </c>
      <c r="AR58" s="55"/>
      <c r="AS58" s="101">
        <v>0</v>
      </c>
      <c r="AT58" s="102">
        <f t="shared" si="1"/>
        <v>0</v>
      </c>
      <c r="AU58" s="103">
        <f>'D.1.4.a - ZAŘÍZENÍ PRO VY...'!P92</f>
        <v>0</v>
      </c>
      <c r="AV58" s="102">
        <f>'D.1.4.a - ZAŘÍZENÍ PRO VY...'!J35</f>
        <v>0</v>
      </c>
      <c r="AW58" s="102">
        <f>'D.1.4.a - ZAŘÍZENÍ PRO VY...'!J36</f>
        <v>0</v>
      </c>
      <c r="AX58" s="102">
        <f>'D.1.4.a - ZAŘÍZENÍ PRO VY...'!J37</f>
        <v>0</v>
      </c>
      <c r="AY58" s="102">
        <f>'D.1.4.a - ZAŘÍZENÍ PRO VY...'!J38</f>
        <v>0</v>
      </c>
      <c r="AZ58" s="102">
        <f>'D.1.4.a - ZAŘÍZENÍ PRO VY...'!F35</f>
        <v>0</v>
      </c>
      <c r="BA58" s="102">
        <f>'D.1.4.a - ZAŘÍZENÍ PRO VY...'!F36</f>
        <v>0</v>
      </c>
      <c r="BB58" s="102">
        <f>'D.1.4.a - ZAŘÍZENÍ PRO VY...'!F37</f>
        <v>0</v>
      </c>
      <c r="BC58" s="102">
        <f>'D.1.4.a - ZAŘÍZENÍ PRO VY...'!F38</f>
        <v>0</v>
      </c>
      <c r="BD58" s="104">
        <f>'D.1.4.a - ZAŘÍZENÍ PRO VY...'!F39</f>
        <v>0</v>
      </c>
      <c r="BT58" s="105" t="s">
        <v>82</v>
      </c>
      <c r="BV58" s="105" t="s">
        <v>73</v>
      </c>
      <c r="BW58" s="105" t="s">
        <v>89</v>
      </c>
      <c r="BX58" s="105" t="s">
        <v>79</v>
      </c>
      <c r="CL58" s="105" t="s">
        <v>19</v>
      </c>
    </row>
    <row r="59" spans="1:91" s="4" customFormat="1" ht="16.5" customHeight="1">
      <c r="A59" s="98" t="s">
        <v>80</v>
      </c>
      <c r="B59" s="53"/>
      <c r="C59" s="99"/>
      <c r="D59" s="99"/>
      <c r="E59" s="364" t="s">
        <v>90</v>
      </c>
      <c r="F59" s="364"/>
      <c r="G59" s="364"/>
      <c r="H59" s="364"/>
      <c r="I59" s="364"/>
      <c r="J59" s="99"/>
      <c r="K59" s="364" t="s">
        <v>91</v>
      </c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4"/>
      <c r="AG59" s="366">
        <f>'D.1.4.b - ZAŘÍZENÍ VZDUCH...'!J32</f>
        <v>0</v>
      </c>
      <c r="AH59" s="367"/>
      <c r="AI59" s="367"/>
      <c r="AJ59" s="367"/>
      <c r="AK59" s="367"/>
      <c r="AL59" s="367"/>
      <c r="AM59" s="367"/>
      <c r="AN59" s="366">
        <f t="shared" si="0"/>
        <v>0</v>
      </c>
      <c r="AO59" s="367"/>
      <c r="AP59" s="367"/>
      <c r="AQ59" s="100" t="s">
        <v>81</v>
      </c>
      <c r="AR59" s="55"/>
      <c r="AS59" s="101">
        <v>0</v>
      </c>
      <c r="AT59" s="102">
        <f t="shared" si="1"/>
        <v>0</v>
      </c>
      <c r="AU59" s="103">
        <f>'D.1.4.b - ZAŘÍZENÍ VZDUCH...'!P89</f>
        <v>0</v>
      </c>
      <c r="AV59" s="102">
        <f>'D.1.4.b - ZAŘÍZENÍ VZDUCH...'!J35</f>
        <v>0</v>
      </c>
      <c r="AW59" s="102">
        <f>'D.1.4.b - ZAŘÍZENÍ VZDUCH...'!J36</f>
        <v>0</v>
      </c>
      <c r="AX59" s="102">
        <f>'D.1.4.b - ZAŘÍZENÍ VZDUCH...'!J37</f>
        <v>0</v>
      </c>
      <c r="AY59" s="102">
        <f>'D.1.4.b - ZAŘÍZENÍ VZDUCH...'!J38</f>
        <v>0</v>
      </c>
      <c r="AZ59" s="102">
        <f>'D.1.4.b - ZAŘÍZENÍ VZDUCH...'!F35</f>
        <v>0</v>
      </c>
      <c r="BA59" s="102">
        <f>'D.1.4.b - ZAŘÍZENÍ VZDUCH...'!F36</f>
        <v>0</v>
      </c>
      <c r="BB59" s="102">
        <f>'D.1.4.b - ZAŘÍZENÍ VZDUCH...'!F37</f>
        <v>0</v>
      </c>
      <c r="BC59" s="102">
        <f>'D.1.4.b - ZAŘÍZENÍ VZDUCH...'!F38</f>
        <v>0</v>
      </c>
      <c r="BD59" s="104">
        <f>'D.1.4.b - ZAŘÍZENÍ VZDUCH...'!F39</f>
        <v>0</v>
      </c>
      <c r="BT59" s="105" t="s">
        <v>82</v>
      </c>
      <c r="BV59" s="105" t="s">
        <v>73</v>
      </c>
      <c r="BW59" s="105" t="s">
        <v>92</v>
      </c>
      <c r="BX59" s="105" t="s">
        <v>79</v>
      </c>
      <c r="CL59" s="105" t="s">
        <v>19</v>
      </c>
    </row>
    <row r="60" spans="1:91" s="4" customFormat="1" ht="16.5" customHeight="1">
      <c r="B60" s="53"/>
      <c r="C60" s="99"/>
      <c r="D60" s="99"/>
      <c r="E60" s="364" t="s">
        <v>93</v>
      </c>
      <c r="F60" s="364"/>
      <c r="G60" s="364"/>
      <c r="H60" s="364"/>
      <c r="I60" s="364"/>
      <c r="J60" s="99"/>
      <c r="K60" s="364" t="s">
        <v>94</v>
      </c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8">
        <f>ROUND(SUM(AG61:AG69),2)</f>
        <v>0</v>
      </c>
      <c r="AH60" s="367"/>
      <c r="AI60" s="367"/>
      <c r="AJ60" s="367"/>
      <c r="AK60" s="367"/>
      <c r="AL60" s="367"/>
      <c r="AM60" s="367"/>
      <c r="AN60" s="366">
        <f t="shared" si="0"/>
        <v>0</v>
      </c>
      <c r="AO60" s="367"/>
      <c r="AP60" s="367"/>
      <c r="AQ60" s="100" t="s">
        <v>81</v>
      </c>
      <c r="AR60" s="55"/>
      <c r="AS60" s="101">
        <f>ROUND(SUM(AS61:AS69),2)</f>
        <v>0</v>
      </c>
      <c r="AT60" s="102">
        <f t="shared" si="1"/>
        <v>0</v>
      </c>
      <c r="AU60" s="103">
        <f>ROUND(SUM(AU61:AU69),5)</f>
        <v>0</v>
      </c>
      <c r="AV60" s="102">
        <f>ROUND(AZ60*L29,2)</f>
        <v>0</v>
      </c>
      <c r="AW60" s="102">
        <f>ROUND(BA60*L30,2)</f>
        <v>0</v>
      </c>
      <c r="AX60" s="102">
        <f>ROUND(BB60*L29,2)</f>
        <v>0</v>
      </c>
      <c r="AY60" s="102">
        <f>ROUND(BC60*L30,2)</f>
        <v>0</v>
      </c>
      <c r="AZ60" s="102">
        <f>ROUND(SUM(AZ61:AZ69),2)</f>
        <v>0</v>
      </c>
      <c r="BA60" s="102">
        <f>ROUND(SUM(BA61:BA69),2)</f>
        <v>0</v>
      </c>
      <c r="BB60" s="102">
        <f>ROUND(SUM(BB61:BB69),2)</f>
        <v>0</v>
      </c>
      <c r="BC60" s="102">
        <f>ROUND(SUM(BC61:BC69),2)</f>
        <v>0</v>
      </c>
      <c r="BD60" s="104">
        <f>ROUND(SUM(BD61:BD69),2)</f>
        <v>0</v>
      </c>
      <c r="BS60" s="105" t="s">
        <v>70</v>
      </c>
      <c r="BT60" s="105" t="s">
        <v>82</v>
      </c>
      <c r="BU60" s="105" t="s">
        <v>72</v>
      </c>
      <c r="BV60" s="105" t="s">
        <v>73</v>
      </c>
      <c r="BW60" s="105" t="s">
        <v>95</v>
      </c>
      <c r="BX60" s="105" t="s">
        <v>79</v>
      </c>
      <c r="CL60" s="105" t="s">
        <v>19</v>
      </c>
    </row>
    <row r="61" spans="1:91" s="4" customFormat="1" ht="23.25" customHeight="1">
      <c r="A61" s="98" t="s">
        <v>80</v>
      </c>
      <c r="B61" s="53"/>
      <c r="C61" s="99"/>
      <c r="D61" s="99"/>
      <c r="E61" s="99"/>
      <c r="F61" s="364" t="s">
        <v>96</v>
      </c>
      <c r="G61" s="364"/>
      <c r="H61" s="364"/>
      <c r="I61" s="364"/>
      <c r="J61" s="364"/>
      <c r="K61" s="99"/>
      <c r="L61" s="364" t="s">
        <v>97</v>
      </c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  <c r="Z61" s="364"/>
      <c r="AA61" s="364"/>
      <c r="AB61" s="364"/>
      <c r="AC61" s="364"/>
      <c r="AD61" s="364"/>
      <c r="AE61" s="364"/>
      <c r="AF61" s="364"/>
      <c r="AG61" s="366">
        <f>'2020-22-01 - Elektroinsta...'!J34</f>
        <v>0</v>
      </c>
      <c r="AH61" s="367"/>
      <c r="AI61" s="367"/>
      <c r="AJ61" s="367"/>
      <c r="AK61" s="367"/>
      <c r="AL61" s="367"/>
      <c r="AM61" s="367"/>
      <c r="AN61" s="366">
        <f t="shared" si="0"/>
        <v>0</v>
      </c>
      <c r="AO61" s="367"/>
      <c r="AP61" s="367"/>
      <c r="AQ61" s="100" t="s">
        <v>81</v>
      </c>
      <c r="AR61" s="55"/>
      <c r="AS61" s="101">
        <v>0</v>
      </c>
      <c r="AT61" s="102">
        <f t="shared" si="1"/>
        <v>0</v>
      </c>
      <c r="AU61" s="103">
        <f>'2020-22-01 - Elektroinsta...'!P96</f>
        <v>0</v>
      </c>
      <c r="AV61" s="102">
        <f>'2020-22-01 - Elektroinsta...'!J37</f>
        <v>0</v>
      </c>
      <c r="AW61" s="102">
        <f>'2020-22-01 - Elektroinsta...'!J38</f>
        <v>0</v>
      </c>
      <c r="AX61" s="102">
        <f>'2020-22-01 - Elektroinsta...'!J39</f>
        <v>0</v>
      </c>
      <c r="AY61" s="102">
        <f>'2020-22-01 - Elektroinsta...'!J40</f>
        <v>0</v>
      </c>
      <c r="AZ61" s="102">
        <f>'2020-22-01 - Elektroinsta...'!F37</f>
        <v>0</v>
      </c>
      <c r="BA61" s="102">
        <f>'2020-22-01 - Elektroinsta...'!F38</f>
        <v>0</v>
      </c>
      <c r="BB61" s="102">
        <f>'2020-22-01 - Elektroinsta...'!F39</f>
        <v>0</v>
      </c>
      <c r="BC61" s="102">
        <f>'2020-22-01 - Elektroinsta...'!F40</f>
        <v>0</v>
      </c>
      <c r="BD61" s="104">
        <f>'2020-22-01 - Elektroinsta...'!F41</f>
        <v>0</v>
      </c>
      <c r="BT61" s="105" t="s">
        <v>98</v>
      </c>
      <c r="BV61" s="105" t="s">
        <v>73</v>
      </c>
      <c r="BW61" s="105" t="s">
        <v>99</v>
      </c>
      <c r="BX61" s="105" t="s">
        <v>95</v>
      </c>
      <c r="CL61" s="105" t="s">
        <v>19</v>
      </c>
    </row>
    <row r="62" spans="1:91" s="4" customFormat="1" ht="23.25" customHeight="1">
      <c r="A62" s="98" t="s">
        <v>80</v>
      </c>
      <c r="B62" s="53"/>
      <c r="C62" s="99"/>
      <c r="D62" s="99"/>
      <c r="E62" s="99"/>
      <c r="F62" s="364" t="s">
        <v>100</v>
      </c>
      <c r="G62" s="364"/>
      <c r="H62" s="364"/>
      <c r="I62" s="364"/>
      <c r="J62" s="364"/>
      <c r="K62" s="99"/>
      <c r="L62" s="364" t="s">
        <v>101</v>
      </c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364"/>
      <c r="AG62" s="366">
        <f>'2020-22-02 - Hromosvod a ...'!J34</f>
        <v>0</v>
      </c>
      <c r="AH62" s="367"/>
      <c r="AI62" s="367"/>
      <c r="AJ62" s="367"/>
      <c r="AK62" s="367"/>
      <c r="AL62" s="367"/>
      <c r="AM62" s="367"/>
      <c r="AN62" s="366">
        <f t="shared" si="0"/>
        <v>0</v>
      </c>
      <c r="AO62" s="367"/>
      <c r="AP62" s="367"/>
      <c r="AQ62" s="100" t="s">
        <v>81</v>
      </c>
      <c r="AR62" s="55"/>
      <c r="AS62" s="101">
        <v>0</v>
      </c>
      <c r="AT62" s="102">
        <f t="shared" si="1"/>
        <v>0</v>
      </c>
      <c r="AU62" s="103">
        <f>'2020-22-02 - Hromosvod a ...'!P99</f>
        <v>0</v>
      </c>
      <c r="AV62" s="102">
        <f>'2020-22-02 - Hromosvod a ...'!J37</f>
        <v>0</v>
      </c>
      <c r="AW62" s="102">
        <f>'2020-22-02 - Hromosvod a ...'!J38</f>
        <v>0</v>
      </c>
      <c r="AX62" s="102">
        <f>'2020-22-02 - Hromosvod a ...'!J39</f>
        <v>0</v>
      </c>
      <c r="AY62" s="102">
        <f>'2020-22-02 - Hromosvod a ...'!J40</f>
        <v>0</v>
      </c>
      <c r="AZ62" s="102">
        <f>'2020-22-02 - Hromosvod a ...'!F37</f>
        <v>0</v>
      </c>
      <c r="BA62" s="102">
        <f>'2020-22-02 - Hromosvod a ...'!F38</f>
        <v>0</v>
      </c>
      <c r="BB62" s="102">
        <f>'2020-22-02 - Hromosvod a ...'!F39</f>
        <v>0</v>
      </c>
      <c r="BC62" s="102">
        <f>'2020-22-02 - Hromosvod a ...'!F40</f>
        <v>0</v>
      </c>
      <c r="BD62" s="104">
        <f>'2020-22-02 - Hromosvod a ...'!F41</f>
        <v>0</v>
      </c>
      <c r="BT62" s="105" t="s">
        <v>98</v>
      </c>
      <c r="BV62" s="105" t="s">
        <v>73</v>
      </c>
      <c r="BW62" s="105" t="s">
        <v>102</v>
      </c>
      <c r="BX62" s="105" t="s">
        <v>95</v>
      </c>
      <c r="CL62" s="105" t="s">
        <v>19</v>
      </c>
    </row>
    <row r="63" spans="1:91" s="4" customFormat="1" ht="23.25" customHeight="1">
      <c r="A63" s="98" t="s">
        <v>80</v>
      </c>
      <c r="B63" s="53"/>
      <c r="C63" s="99"/>
      <c r="D63" s="99"/>
      <c r="E63" s="99"/>
      <c r="F63" s="364" t="s">
        <v>103</v>
      </c>
      <c r="G63" s="364"/>
      <c r="H63" s="364"/>
      <c r="I63" s="364"/>
      <c r="J63" s="364"/>
      <c r="K63" s="99"/>
      <c r="L63" s="364" t="s">
        <v>104</v>
      </c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364"/>
      <c r="AE63" s="364"/>
      <c r="AF63" s="364"/>
      <c r="AG63" s="366">
        <f>'2020-22-03 - Rozváděče RB...'!J34</f>
        <v>0</v>
      </c>
      <c r="AH63" s="367"/>
      <c r="AI63" s="367"/>
      <c r="AJ63" s="367"/>
      <c r="AK63" s="367"/>
      <c r="AL63" s="367"/>
      <c r="AM63" s="367"/>
      <c r="AN63" s="366">
        <f t="shared" si="0"/>
        <v>0</v>
      </c>
      <c r="AO63" s="367"/>
      <c r="AP63" s="367"/>
      <c r="AQ63" s="100" t="s">
        <v>81</v>
      </c>
      <c r="AR63" s="55"/>
      <c r="AS63" s="101">
        <v>0</v>
      </c>
      <c r="AT63" s="102">
        <f t="shared" si="1"/>
        <v>0</v>
      </c>
      <c r="AU63" s="103">
        <f>'2020-22-03 - Rozváděče RB...'!P93</f>
        <v>0</v>
      </c>
      <c r="AV63" s="102">
        <f>'2020-22-03 - Rozváděče RB...'!J37</f>
        <v>0</v>
      </c>
      <c r="AW63" s="102">
        <f>'2020-22-03 - Rozváděče RB...'!J38</f>
        <v>0</v>
      </c>
      <c r="AX63" s="102">
        <f>'2020-22-03 - Rozváděče RB...'!J39</f>
        <v>0</v>
      </c>
      <c r="AY63" s="102">
        <f>'2020-22-03 - Rozváděče RB...'!J40</f>
        <v>0</v>
      </c>
      <c r="AZ63" s="102">
        <f>'2020-22-03 - Rozváděče RB...'!F37</f>
        <v>0</v>
      </c>
      <c r="BA63" s="102">
        <f>'2020-22-03 - Rozváděče RB...'!F38</f>
        <v>0</v>
      </c>
      <c r="BB63" s="102">
        <f>'2020-22-03 - Rozváděče RB...'!F39</f>
        <v>0</v>
      </c>
      <c r="BC63" s="102">
        <f>'2020-22-03 - Rozváděče RB...'!F40</f>
        <v>0</v>
      </c>
      <c r="BD63" s="104">
        <f>'2020-22-03 - Rozváděče RB...'!F41</f>
        <v>0</v>
      </c>
      <c r="BT63" s="105" t="s">
        <v>98</v>
      </c>
      <c r="BV63" s="105" t="s">
        <v>73</v>
      </c>
      <c r="BW63" s="105" t="s">
        <v>105</v>
      </c>
      <c r="BX63" s="105" t="s">
        <v>95</v>
      </c>
      <c r="CL63" s="105" t="s">
        <v>19</v>
      </c>
    </row>
    <row r="64" spans="1:91" s="4" customFormat="1" ht="23.25" customHeight="1">
      <c r="A64" s="98" t="s">
        <v>80</v>
      </c>
      <c r="B64" s="53"/>
      <c r="C64" s="99"/>
      <c r="D64" s="99"/>
      <c r="E64" s="99"/>
      <c r="F64" s="364" t="s">
        <v>106</v>
      </c>
      <c r="G64" s="364"/>
      <c r="H64" s="364"/>
      <c r="I64" s="364"/>
      <c r="J64" s="364"/>
      <c r="K64" s="99"/>
      <c r="L64" s="364" t="s">
        <v>107</v>
      </c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364"/>
      <c r="AA64" s="364"/>
      <c r="AB64" s="364"/>
      <c r="AC64" s="364"/>
      <c r="AD64" s="364"/>
      <c r="AE64" s="364"/>
      <c r="AF64" s="364"/>
      <c r="AG64" s="366">
        <f>'2020-22-04 - Rozváděče RB...'!J34</f>
        <v>0</v>
      </c>
      <c r="AH64" s="367"/>
      <c r="AI64" s="367"/>
      <c r="AJ64" s="367"/>
      <c r="AK64" s="367"/>
      <c r="AL64" s="367"/>
      <c r="AM64" s="367"/>
      <c r="AN64" s="366">
        <f t="shared" si="0"/>
        <v>0</v>
      </c>
      <c r="AO64" s="367"/>
      <c r="AP64" s="367"/>
      <c r="AQ64" s="100" t="s">
        <v>81</v>
      </c>
      <c r="AR64" s="55"/>
      <c r="AS64" s="101">
        <v>0</v>
      </c>
      <c r="AT64" s="102">
        <f t="shared" si="1"/>
        <v>0</v>
      </c>
      <c r="AU64" s="103">
        <f>'2020-22-04 - Rozváděče RB...'!P93</f>
        <v>0</v>
      </c>
      <c r="AV64" s="102">
        <f>'2020-22-04 - Rozváděče RB...'!J37</f>
        <v>0</v>
      </c>
      <c r="AW64" s="102">
        <f>'2020-22-04 - Rozváděče RB...'!J38</f>
        <v>0</v>
      </c>
      <c r="AX64" s="102">
        <f>'2020-22-04 - Rozváděče RB...'!J39</f>
        <v>0</v>
      </c>
      <c r="AY64" s="102">
        <f>'2020-22-04 - Rozváděče RB...'!J40</f>
        <v>0</v>
      </c>
      <c r="AZ64" s="102">
        <f>'2020-22-04 - Rozváděče RB...'!F37</f>
        <v>0</v>
      </c>
      <c r="BA64" s="102">
        <f>'2020-22-04 - Rozváděče RB...'!F38</f>
        <v>0</v>
      </c>
      <c r="BB64" s="102">
        <f>'2020-22-04 - Rozváděče RB...'!F39</f>
        <v>0</v>
      </c>
      <c r="BC64" s="102">
        <f>'2020-22-04 - Rozváděče RB...'!F40</f>
        <v>0</v>
      </c>
      <c r="BD64" s="104">
        <f>'2020-22-04 - Rozváděče RB...'!F41</f>
        <v>0</v>
      </c>
      <c r="BT64" s="105" t="s">
        <v>98</v>
      </c>
      <c r="BV64" s="105" t="s">
        <v>73</v>
      </c>
      <c r="BW64" s="105" t="s">
        <v>108</v>
      </c>
      <c r="BX64" s="105" t="s">
        <v>95</v>
      </c>
      <c r="CL64" s="105" t="s">
        <v>19</v>
      </c>
    </row>
    <row r="65" spans="1:91" s="4" customFormat="1" ht="23.25" customHeight="1">
      <c r="A65" s="98" t="s">
        <v>80</v>
      </c>
      <c r="B65" s="53"/>
      <c r="C65" s="99"/>
      <c r="D65" s="99"/>
      <c r="E65" s="99"/>
      <c r="F65" s="364" t="s">
        <v>109</v>
      </c>
      <c r="G65" s="364"/>
      <c r="H65" s="364"/>
      <c r="I65" s="364"/>
      <c r="J65" s="364"/>
      <c r="K65" s="99"/>
      <c r="L65" s="364" t="s">
        <v>110</v>
      </c>
      <c r="M65" s="364"/>
      <c r="N65" s="364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4"/>
      <c r="Z65" s="364"/>
      <c r="AA65" s="364"/>
      <c r="AB65" s="364"/>
      <c r="AC65" s="364"/>
      <c r="AD65" s="364"/>
      <c r="AE65" s="364"/>
      <c r="AF65" s="364"/>
      <c r="AG65" s="366">
        <f>'2020-22-05 - Rozváděč RE 1'!J34</f>
        <v>0</v>
      </c>
      <c r="AH65" s="367"/>
      <c r="AI65" s="367"/>
      <c r="AJ65" s="367"/>
      <c r="AK65" s="367"/>
      <c r="AL65" s="367"/>
      <c r="AM65" s="367"/>
      <c r="AN65" s="366">
        <f t="shared" si="0"/>
        <v>0</v>
      </c>
      <c r="AO65" s="367"/>
      <c r="AP65" s="367"/>
      <c r="AQ65" s="100" t="s">
        <v>81</v>
      </c>
      <c r="AR65" s="55"/>
      <c r="AS65" s="101">
        <v>0</v>
      </c>
      <c r="AT65" s="102">
        <f t="shared" si="1"/>
        <v>0</v>
      </c>
      <c r="AU65" s="103">
        <f>'2020-22-05 - Rozváděč RE 1'!P93</f>
        <v>0</v>
      </c>
      <c r="AV65" s="102">
        <f>'2020-22-05 - Rozváděč RE 1'!J37</f>
        <v>0</v>
      </c>
      <c r="AW65" s="102">
        <f>'2020-22-05 - Rozváděč RE 1'!J38</f>
        <v>0</v>
      </c>
      <c r="AX65" s="102">
        <f>'2020-22-05 - Rozváděč RE 1'!J39</f>
        <v>0</v>
      </c>
      <c r="AY65" s="102">
        <f>'2020-22-05 - Rozváděč RE 1'!J40</f>
        <v>0</v>
      </c>
      <c r="AZ65" s="102">
        <f>'2020-22-05 - Rozváděč RE 1'!F37</f>
        <v>0</v>
      </c>
      <c r="BA65" s="102">
        <f>'2020-22-05 - Rozváděč RE 1'!F38</f>
        <v>0</v>
      </c>
      <c r="BB65" s="102">
        <f>'2020-22-05 - Rozváděč RE 1'!F39</f>
        <v>0</v>
      </c>
      <c r="BC65" s="102">
        <f>'2020-22-05 - Rozváděč RE 1'!F40</f>
        <v>0</v>
      </c>
      <c r="BD65" s="104">
        <f>'2020-22-05 - Rozváděč RE 1'!F41</f>
        <v>0</v>
      </c>
      <c r="BT65" s="105" t="s">
        <v>98</v>
      </c>
      <c r="BV65" s="105" t="s">
        <v>73</v>
      </c>
      <c r="BW65" s="105" t="s">
        <v>111</v>
      </c>
      <c r="BX65" s="105" t="s">
        <v>95</v>
      </c>
      <c r="CL65" s="105" t="s">
        <v>19</v>
      </c>
    </row>
    <row r="66" spans="1:91" s="4" customFormat="1" ht="23.25" customHeight="1">
      <c r="A66" s="98" t="s">
        <v>80</v>
      </c>
      <c r="B66" s="53"/>
      <c r="C66" s="99"/>
      <c r="D66" s="99"/>
      <c r="E66" s="99"/>
      <c r="F66" s="364" t="s">
        <v>112</v>
      </c>
      <c r="G66" s="364"/>
      <c r="H66" s="364"/>
      <c r="I66" s="364"/>
      <c r="J66" s="364"/>
      <c r="K66" s="99"/>
      <c r="L66" s="364" t="s">
        <v>113</v>
      </c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  <c r="AG66" s="366">
        <f>'2020-22-06 - Rozváděče RE...'!J34</f>
        <v>0</v>
      </c>
      <c r="AH66" s="367"/>
      <c r="AI66" s="367"/>
      <c r="AJ66" s="367"/>
      <c r="AK66" s="367"/>
      <c r="AL66" s="367"/>
      <c r="AM66" s="367"/>
      <c r="AN66" s="366">
        <f t="shared" si="0"/>
        <v>0</v>
      </c>
      <c r="AO66" s="367"/>
      <c r="AP66" s="367"/>
      <c r="AQ66" s="100" t="s">
        <v>81</v>
      </c>
      <c r="AR66" s="55"/>
      <c r="AS66" s="101">
        <v>0</v>
      </c>
      <c r="AT66" s="102">
        <f t="shared" si="1"/>
        <v>0</v>
      </c>
      <c r="AU66" s="103">
        <f>'2020-22-06 - Rozváděče RE...'!P93</f>
        <v>0</v>
      </c>
      <c r="AV66" s="102">
        <f>'2020-22-06 - Rozváděče RE...'!J37</f>
        <v>0</v>
      </c>
      <c r="AW66" s="102">
        <f>'2020-22-06 - Rozváděče RE...'!J38</f>
        <v>0</v>
      </c>
      <c r="AX66" s="102">
        <f>'2020-22-06 - Rozváděče RE...'!J39</f>
        <v>0</v>
      </c>
      <c r="AY66" s="102">
        <f>'2020-22-06 - Rozváděče RE...'!J40</f>
        <v>0</v>
      </c>
      <c r="AZ66" s="102">
        <f>'2020-22-06 - Rozváděče RE...'!F37</f>
        <v>0</v>
      </c>
      <c r="BA66" s="102">
        <f>'2020-22-06 - Rozváděče RE...'!F38</f>
        <v>0</v>
      </c>
      <c r="BB66" s="102">
        <f>'2020-22-06 - Rozváděče RE...'!F39</f>
        <v>0</v>
      </c>
      <c r="BC66" s="102">
        <f>'2020-22-06 - Rozváděče RE...'!F40</f>
        <v>0</v>
      </c>
      <c r="BD66" s="104">
        <f>'2020-22-06 - Rozváděče RE...'!F41</f>
        <v>0</v>
      </c>
      <c r="BT66" s="105" t="s">
        <v>98</v>
      </c>
      <c r="BV66" s="105" t="s">
        <v>73</v>
      </c>
      <c r="BW66" s="105" t="s">
        <v>114</v>
      </c>
      <c r="BX66" s="105" t="s">
        <v>95</v>
      </c>
      <c r="CL66" s="105" t="s">
        <v>19</v>
      </c>
    </row>
    <row r="67" spans="1:91" s="4" customFormat="1" ht="23.25" customHeight="1">
      <c r="A67" s="98" t="s">
        <v>80</v>
      </c>
      <c r="B67" s="53"/>
      <c r="C67" s="99"/>
      <c r="D67" s="99"/>
      <c r="E67" s="99"/>
      <c r="F67" s="364" t="s">
        <v>115</v>
      </c>
      <c r="G67" s="364"/>
      <c r="H67" s="364"/>
      <c r="I67" s="364"/>
      <c r="J67" s="364"/>
      <c r="K67" s="99"/>
      <c r="L67" s="364" t="s">
        <v>116</v>
      </c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6">
        <f>'2020-22-07 - Rozváděč R T...'!J34</f>
        <v>0</v>
      </c>
      <c r="AH67" s="367"/>
      <c r="AI67" s="367"/>
      <c r="AJ67" s="367"/>
      <c r="AK67" s="367"/>
      <c r="AL67" s="367"/>
      <c r="AM67" s="367"/>
      <c r="AN67" s="366">
        <f t="shared" si="0"/>
        <v>0</v>
      </c>
      <c r="AO67" s="367"/>
      <c r="AP67" s="367"/>
      <c r="AQ67" s="100" t="s">
        <v>81</v>
      </c>
      <c r="AR67" s="55"/>
      <c r="AS67" s="101">
        <v>0</v>
      </c>
      <c r="AT67" s="102">
        <f t="shared" si="1"/>
        <v>0</v>
      </c>
      <c r="AU67" s="103">
        <f>'2020-22-07 - Rozváděč R T...'!P93</f>
        <v>0</v>
      </c>
      <c r="AV67" s="102">
        <f>'2020-22-07 - Rozváděč R T...'!J37</f>
        <v>0</v>
      </c>
      <c r="AW67" s="102">
        <f>'2020-22-07 - Rozváděč R T...'!J38</f>
        <v>0</v>
      </c>
      <c r="AX67" s="102">
        <f>'2020-22-07 - Rozváděč R T...'!J39</f>
        <v>0</v>
      </c>
      <c r="AY67" s="102">
        <f>'2020-22-07 - Rozváděč R T...'!J40</f>
        <v>0</v>
      </c>
      <c r="AZ67" s="102">
        <f>'2020-22-07 - Rozváděč R T...'!F37</f>
        <v>0</v>
      </c>
      <c r="BA67" s="102">
        <f>'2020-22-07 - Rozváděč R T...'!F38</f>
        <v>0</v>
      </c>
      <c r="BB67" s="102">
        <f>'2020-22-07 - Rozváděč R T...'!F39</f>
        <v>0</v>
      </c>
      <c r="BC67" s="102">
        <f>'2020-22-07 - Rozváděč R T...'!F40</f>
        <v>0</v>
      </c>
      <c r="BD67" s="104">
        <f>'2020-22-07 - Rozváděč R T...'!F41</f>
        <v>0</v>
      </c>
      <c r="BT67" s="105" t="s">
        <v>98</v>
      </c>
      <c r="BV67" s="105" t="s">
        <v>73</v>
      </c>
      <c r="BW67" s="105" t="s">
        <v>117</v>
      </c>
      <c r="BX67" s="105" t="s">
        <v>95</v>
      </c>
      <c r="CL67" s="105" t="s">
        <v>19</v>
      </c>
    </row>
    <row r="68" spans="1:91" s="4" customFormat="1" ht="23.25" customHeight="1">
      <c r="A68" s="98" t="s">
        <v>80</v>
      </c>
      <c r="B68" s="53"/>
      <c r="C68" s="99"/>
      <c r="D68" s="99"/>
      <c r="E68" s="99"/>
      <c r="F68" s="364" t="s">
        <v>118</v>
      </c>
      <c r="G68" s="364"/>
      <c r="H68" s="364"/>
      <c r="I68" s="364"/>
      <c r="J68" s="364"/>
      <c r="K68" s="99"/>
      <c r="L68" s="364" t="s">
        <v>119</v>
      </c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  <c r="Z68" s="364"/>
      <c r="AA68" s="364"/>
      <c r="AB68" s="364"/>
      <c r="AC68" s="364"/>
      <c r="AD68" s="364"/>
      <c r="AE68" s="364"/>
      <c r="AF68" s="364"/>
      <c r="AG68" s="366">
        <f>'2020-22-08 - Rozváděče RS'!J34</f>
        <v>0</v>
      </c>
      <c r="AH68" s="367"/>
      <c r="AI68" s="367"/>
      <c r="AJ68" s="367"/>
      <c r="AK68" s="367"/>
      <c r="AL68" s="367"/>
      <c r="AM68" s="367"/>
      <c r="AN68" s="366">
        <f t="shared" si="0"/>
        <v>0</v>
      </c>
      <c r="AO68" s="367"/>
      <c r="AP68" s="367"/>
      <c r="AQ68" s="100" t="s">
        <v>81</v>
      </c>
      <c r="AR68" s="55"/>
      <c r="AS68" s="101">
        <v>0</v>
      </c>
      <c r="AT68" s="102">
        <f t="shared" si="1"/>
        <v>0</v>
      </c>
      <c r="AU68" s="103">
        <f>'2020-22-08 - Rozváděče RS'!P93</f>
        <v>0</v>
      </c>
      <c r="AV68" s="102">
        <f>'2020-22-08 - Rozváděče RS'!J37</f>
        <v>0</v>
      </c>
      <c r="AW68" s="102">
        <f>'2020-22-08 - Rozváděče RS'!J38</f>
        <v>0</v>
      </c>
      <c r="AX68" s="102">
        <f>'2020-22-08 - Rozváděče RS'!J39</f>
        <v>0</v>
      </c>
      <c r="AY68" s="102">
        <f>'2020-22-08 - Rozváděče RS'!J40</f>
        <v>0</v>
      </c>
      <c r="AZ68" s="102">
        <f>'2020-22-08 - Rozváděče RS'!F37</f>
        <v>0</v>
      </c>
      <c r="BA68" s="102">
        <f>'2020-22-08 - Rozváděče RS'!F38</f>
        <v>0</v>
      </c>
      <c r="BB68" s="102">
        <f>'2020-22-08 - Rozváděče RS'!F39</f>
        <v>0</v>
      </c>
      <c r="BC68" s="102">
        <f>'2020-22-08 - Rozváděče RS'!F40</f>
        <v>0</v>
      </c>
      <c r="BD68" s="104">
        <f>'2020-22-08 - Rozváděče RS'!F41</f>
        <v>0</v>
      </c>
      <c r="BT68" s="105" t="s">
        <v>98</v>
      </c>
      <c r="BV68" s="105" t="s">
        <v>73</v>
      </c>
      <c r="BW68" s="105" t="s">
        <v>120</v>
      </c>
      <c r="BX68" s="105" t="s">
        <v>95</v>
      </c>
      <c r="CL68" s="105" t="s">
        <v>19</v>
      </c>
    </row>
    <row r="69" spans="1:91" s="4" customFormat="1" ht="23.25" customHeight="1">
      <c r="A69" s="98" t="s">
        <v>80</v>
      </c>
      <c r="B69" s="53"/>
      <c r="C69" s="99"/>
      <c r="D69" s="99"/>
      <c r="E69" s="99"/>
      <c r="F69" s="364" t="s">
        <v>121</v>
      </c>
      <c r="G69" s="364"/>
      <c r="H69" s="364"/>
      <c r="I69" s="364"/>
      <c r="J69" s="364"/>
      <c r="K69" s="99"/>
      <c r="L69" s="364" t="s">
        <v>122</v>
      </c>
      <c r="M69" s="364"/>
      <c r="N69" s="364"/>
      <c r="O69" s="364"/>
      <c r="P69" s="364"/>
      <c r="Q69" s="364"/>
      <c r="R69" s="364"/>
      <c r="S69" s="364"/>
      <c r="T69" s="364"/>
      <c r="U69" s="364"/>
      <c r="V69" s="364"/>
      <c r="W69" s="364"/>
      <c r="X69" s="364"/>
      <c r="Y69" s="364"/>
      <c r="Z69" s="364"/>
      <c r="AA69" s="364"/>
      <c r="AB69" s="364"/>
      <c r="AC69" s="364"/>
      <c r="AD69" s="364"/>
      <c r="AE69" s="364"/>
      <c r="AF69" s="364"/>
      <c r="AG69" s="366">
        <f>'2020-22-09 - Slaboproud'!J34</f>
        <v>0</v>
      </c>
      <c r="AH69" s="367"/>
      <c r="AI69" s="367"/>
      <c r="AJ69" s="367"/>
      <c r="AK69" s="367"/>
      <c r="AL69" s="367"/>
      <c r="AM69" s="367"/>
      <c r="AN69" s="366">
        <f t="shared" si="0"/>
        <v>0</v>
      </c>
      <c r="AO69" s="367"/>
      <c r="AP69" s="367"/>
      <c r="AQ69" s="100" t="s">
        <v>81</v>
      </c>
      <c r="AR69" s="55"/>
      <c r="AS69" s="101">
        <v>0</v>
      </c>
      <c r="AT69" s="102">
        <f t="shared" si="1"/>
        <v>0</v>
      </c>
      <c r="AU69" s="103">
        <f>'2020-22-09 - Slaboproud'!P97</f>
        <v>0</v>
      </c>
      <c r="AV69" s="102">
        <f>'2020-22-09 - Slaboproud'!J37</f>
        <v>0</v>
      </c>
      <c r="AW69" s="102">
        <f>'2020-22-09 - Slaboproud'!J38</f>
        <v>0</v>
      </c>
      <c r="AX69" s="102">
        <f>'2020-22-09 - Slaboproud'!J39</f>
        <v>0</v>
      </c>
      <c r="AY69" s="102">
        <f>'2020-22-09 - Slaboproud'!J40</f>
        <v>0</v>
      </c>
      <c r="AZ69" s="102">
        <f>'2020-22-09 - Slaboproud'!F37</f>
        <v>0</v>
      </c>
      <c r="BA69" s="102">
        <f>'2020-22-09 - Slaboproud'!F38</f>
        <v>0</v>
      </c>
      <c r="BB69" s="102">
        <f>'2020-22-09 - Slaboproud'!F39</f>
        <v>0</v>
      </c>
      <c r="BC69" s="102">
        <f>'2020-22-09 - Slaboproud'!F40</f>
        <v>0</v>
      </c>
      <c r="BD69" s="104">
        <f>'2020-22-09 - Slaboproud'!F41</f>
        <v>0</v>
      </c>
      <c r="BT69" s="105" t="s">
        <v>98</v>
      </c>
      <c r="BV69" s="105" t="s">
        <v>73</v>
      </c>
      <c r="BW69" s="105" t="s">
        <v>123</v>
      </c>
      <c r="BX69" s="105" t="s">
        <v>95</v>
      </c>
      <c r="CL69" s="105" t="s">
        <v>19</v>
      </c>
    </row>
    <row r="70" spans="1:91" s="4" customFormat="1" ht="16.5" customHeight="1">
      <c r="B70" s="53"/>
      <c r="C70" s="99"/>
      <c r="D70" s="99"/>
      <c r="E70" s="364" t="s">
        <v>124</v>
      </c>
      <c r="F70" s="364"/>
      <c r="G70" s="364"/>
      <c r="H70" s="364"/>
      <c r="I70" s="364"/>
      <c r="J70" s="99"/>
      <c r="K70" s="364" t="s">
        <v>125</v>
      </c>
      <c r="L70" s="36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364"/>
      <c r="AA70" s="364"/>
      <c r="AB70" s="364"/>
      <c r="AC70" s="364"/>
      <c r="AD70" s="364"/>
      <c r="AE70" s="364"/>
      <c r="AF70" s="364"/>
      <c r="AG70" s="368">
        <f>ROUND(AG71,2)</f>
        <v>0</v>
      </c>
      <c r="AH70" s="367"/>
      <c r="AI70" s="367"/>
      <c r="AJ70" s="367"/>
      <c r="AK70" s="367"/>
      <c r="AL70" s="367"/>
      <c r="AM70" s="367"/>
      <c r="AN70" s="366">
        <f t="shared" si="0"/>
        <v>0</v>
      </c>
      <c r="AO70" s="367"/>
      <c r="AP70" s="367"/>
      <c r="AQ70" s="100" t="s">
        <v>81</v>
      </c>
      <c r="AR70" s="55"/>
      <c r="AS70" s="101">
        <f>ROUND(AS71,2)</f>
        <v>0</v>
      </c>
      <c r="AT70" s="102">
        <f t="shared" si="1"/>
        <v>0</v>
      </c>
      <c r="AU70" s="103">
        <f>ROUND(AU71,5)</f>
        <v>0</v>
      </c>
      <c r="AV70" s="102">
        <f>ROUND(AZ70*L29,2)</f>
        <v>0</v>
      </c>
      <c r="AW70" s="102">
        <f>ROUND(BA70*L30,2)</f>
        <v>0</v>
      </c>
      <c r="AX70" s="102">
        <f>ROUND(BB70*L29,2)</f>
        <v>0</v>
      </c>
      <c r="AY70" s="102">
        <f>ROUND(BC70*L30,2)</f>
        <v>0</v>
      </c>
      <c r="AZ70" s="102">
        <f>ROUND(AZ71,2)</f>
        <v>0</v>
      </c>
      <c r="BA70" s="102">
        <f>ROUND(BA71,2)</f>
        <v>0</v>
      </c>
      <c r="BB70" s="102">
        <f>ROUND(BB71,2)</f>
        <v>0</v>
      </c>
      <c r="BC70" s="102">
        <f>ROUND(BC71,2)</f>
        <v>0</v>
      </c>
      <c r="BD70" s="104">
        <f>ROUND(BD71,2)</f>
        <v>0</v>
      </c>
      <c r="BS70" s="105" t="s">
        <v>70</v>
      </c>
      <c r="BT70" s="105" t="s">
        <v>82</v>
      </c>
      <c r="BU70" s="105" t="s">
        <v>72</v>
      </c>
      <c r="BV70" s="105" t="s">
        <v>73</v>
      </c>
      <c r="BW70" s="105" t="s">
        <v>126</v>
      </c>
      <c r="BX70" s="105" t="s">
        <v>79</v>
      </c>
      <c r="CL70" s="105" t="s">
        <v>19</v>
      </c>
    </row>
    <row r="71" spans="1:91" s="4" customFormat="1" ht="35.25" customHeight="1">
      <c r="A71" s="98" t="s">
        <v>80</v>
      </c>
      <c r="B71" s="53"/>
      <c r="C71" s="99"/>
      <c r="D71" s="99"/>
      <c r="E71" s="99"/>
      <c r="F71" s="364" t="s">
        <v>127</v>
      </c>
      <c r="G71" s="364"/>
      <c r="H71" s="364"/>
      <c r="I71" s="364"/>
      <c r="J71" s="364"/>
      <c r="K71" s="99"/>
      <c r="L71" s="364" t="s">
        <v>128</v>
      </c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4"/>
      <c r="AG71" s="366">
        <f>'TI.01, TI.02, TI.03 - SPL...'!J34</f>
        <v>0</v>
      </c>
      <c r="AH71" s="367"/>
      <c r="AI71" s="367"/>
      <c r="AJ71" s="367"/>
      <c r="AK71" s="367"/>
      <c r="AL71" s="367"/>
      <c r="AM71" s="367"/>
      <c r="AN71" s="366">
        <f t="shared" si="0"/>
        <v>0</v>
      </c>
      <c r="AO71" s="367"/>
      <c r="AP71" s="367"/>
      <c r="AQ71" s="100" t="s">
        <v>81</v>
      </c>
      <c r="AR71" s="55"/>
      <c r="AS71" s="101">
        <v>0</v>
      </c>
      <c r="AT71" s="102">
        <f t="shared" si="1"/>
        <v>0</v>
      </c>
      <c r="AU71" s="103">
        <f>'TI.01, TI.02, TI.03 - SPL...'!P99</f>
        <v>0</v>
      </c>
      <c r="AV71" s="102">
        <f>'TI.01, TI.02, TI.03 - SPL...'!J37</f>
        <v>0</v>
      </c>
      <c r="AW71" s="102">
        <f>'TI.01, TI.02, TI.03 - SPL...'!J38</f>
        <v>0</v>
      </c>
      <c r="AX71" s="102">
        <f>'TI.01, TI.02, TI.03 - SPL...'!J39</f>
        <v>0</v>
      </c>
      <c r="AY71" s="102">
        <f>'TI.01, TI.02, TI.03 - SPL...'!J40</f>
        <v>0</v>
      </c>
      <c r="AZ71" s="102">
        <f>'TI.01, TI.02, TI.03 - SPL...'!F37</f>
        <v>0</v>
      </c>
      <c r="BA71" s="102">
        <f>'TI.01, TI.02, TI.03 - SPL...'!F38</f>
        <v>0</v>
      </c>
      <c r="BB71" s="102">
        <f>'TI.01, TI.02, TI.03 - SPL...'!F39</f>
        <v>0</v>
      </c>
      <c r="BC71" s="102">
        <f>'TI.01, TI.02, TI.03 - SPL...'!F40</f>
        <v>0</v>
      </c>
      <c r="BD71" s="104">
        <f>'TI.01, TI.02, TI.03 - SPL...'!F41</f>
        <v>0</v>
      </c>
      <c r="BT71" s="105" t="s">
        <v>98</v>
      </c>
      <c r="BV71" s="105" t="s">
        <v>73</v>
      </c>
      <c r="BW71" s="105" t="s">
        <v>129</v>
      </c>
      <c r="BX71" s="105" t="s">
        <v>126</v>
      </c>
      <c r="CL71" s="105" t="s">
        <v>19</v>
      </c>
    </row>
    <row r="72" spans="1:91" s="4" customFormat="1" ht="16.5" customHeight="1">
      <c r="A72" s="98" t="s">
        <v>80</v>
      </c>
      <c r="B72" s="53"/>
      <c r="C72" s="99"/>
      <c r="D72" s="99"/>
      <c r="E72" s="364" t="s">
        <v>130</v>
      </c>
      <c r="F72" s="364"/>
      <c r="G72" s="364"/>
      <c r="H72" s="364"/>
      <c r="I72" s="364"/>
      <c r="J72" s="99"/>
      <c r="K72" s="364" t="s">
        <v>131</v>
      </c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364"/>
      <c r="AD72" s="364"/>
      <c r="AE72" s="364"/>
      <c r="AF72" s="364"/>
      <c r="AG72" s="366">
        <f>'D.1.4.e - ZDRAVOTNĚ TECHN...'!J32</f>
        <v>0</v>
      </c>
      <c r="AH72" s="367"/>
      <c r="AI72" s="367"/>
      <c r="AJ72" s="367"/>
      <c r="AK72" s="367"/>
      <c r="AL72" s="367"/>
      <c r="AM72" s="367"/>
      <c r="AN72" s="366">
        <f t="shared" si="0"/>
        <v>0</v>
      </c>
      <c r="AO72" s="367"/>
      <c r="AP72" s="367"/>
      <c r="AQ72" s="100" t="s">
        <v>81</v>
      </c>
      <c r="AR72" s="55"/>
      <c r="AS72" s="101">
        <v>0</v>
      </c>
      <c r="AT72" s="102">
        <f t="shared" si="1"/>
        <v>0</v>
      </c>
      <c r="AU72" s="103">
        <f>'D.1.4.e - ZDRAVOTNĚ TECHN...'!P97</f>
        <v>0</v>
      </c>
      <c r="AV72" s="102">
        <f>'D.1.4.e - ZDRAVOTNĚ TECHN...'!J35</f>
        <v>0</v>
      </c>
      <c r="AW72" s="102">
        <f>'D.1.4.e - ZDRAVOTNĚ TECHN...'!J36</f>
        <v>0</v>
      </c>
      <c r="AX72" s="102">
        <f>'D.1.4.e - ZDRAVOTNĚ TECHN...'!J37</f>
        <v>0</v>
      </c>
      <c r="AY72" s="102">
        <f>'D.1.4.e - ZDRAVOTNĚ TECHN...'!J38</f>
        <v>0</v>
      </c>
      <c r="AZ72" s="102">
        <f>'D.1.4.e - ZDRAVOTNĚ TECHN...'!F35</f>
        <v>0</v>
      </c>
      <c r="BA72" s="102">
        <f>'D.1.4.e - ZDRAVOTNĚ TECHN...'!F36</f>
        <v>0</v>
      </c>
      <c r="BB72" s="102">
        <f>'D.1.4.e - ZDRAVOTNĚ TECHN...'!F37</f>
        <v>0</v>
      </c>
      <c r="BC72" s="102">
        <f>'D.1.4.e - ZDRAVOTNĚ TECHN...'!F38</f>
        <v>0</v>
      </c>
      <c r="BD72" s="104">
        <f>'D.1.4.e - ZDRAVOTNĚ TECHN...'!F39</f>
        <v>0</v>
      </c>
      <c r="BT72" s="105" t="s">
        <v>82</v>
      </c>
      <c r="BV72" s="105" t="s">
        <v>73</v>
      </c>
      <c r="BW72" s="105" t="s">
        <v>132</v>
      </c>
      <c r="BX72" s="105" t="s">
        <v>79</v>
      </c>
      <c r="CL72" s="105" t="s">
        <v>19</v>
      </c>
    </row>
    <row r="73" spans="1:91" s="7" customFormat="1" ht="16.5" customHeight="1">
      <c r="A73" s="98" t="s">
        <v>80</v>
      </c>
      <c r="B73" s="88"/>
      <c r="C73" s="89"/>
      <c r="D73" s="365" t="s">
        <v>133</v>
      </c>
      <c r="E73" s="365"/>
      <c r="F73" s="365"/>
      <c r="G73" s="365"/>
      <c r="H73" s="365"/>
      <c r="I73" s="90"/>
      <c r="J73" s="365" t="s">
        <v>134</v>
      </c>
      <c r="K73" s="365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  <c r="AF73" s="365"/>
      <c r="AG73" s="369">
        <f>'SO.02 - KOLÁRNA'!J30</f>
        <v>0</v>
      </c>
      <c r="AH73" s="370"/>
      <c r="AI73" s="370"/>
      <c r="AJ73" s="370"/>
      <c r="AK73" s="370"/>
      <c r="AL73" s="370"/>
      <c r="AM73" s="370"/>
      <c r="AN73" s="369">
        <f t="shared" si="0"/>
        <v>0</v>
      </c>
      <c r="AO73" s="370"/>
      <c r="AP73" s="370"/>
      <c r="AQ73" s="91" t="s">
        <v>77</v>
      </c>
      <c r="AR73" s="92"/>
      <c r="AS73" s="93">
        <v>0</v>
      </c>
      <c r="AT73" s="94">
        <f t="shared" si="1"/>
        <v>0</v>
      </c>
      <c r="AU73" s="95">
        <f>'SO.02 - KOLÁRNA'!P95</f>
        <v>0</v>
      </c>
      <c r="AV73" s="94">
        <f>'SO.02 - KOLÁRNA'!J33</f>
        <v>0</v>
      </c>
      <c r="AW73" s="94">
        <f>'SO.02 - KOLÁRNA'!J34</f>
        <v>0</v>
      </c>
      <c r="AX73" s="94">
        <f>'SO.02 - KOLÁRNA'!J35</f>
        <v>0</v>
      </c>
      <c r="AY73" s="94">
        <f>'SO.02 - KOLÁRNA'!J36</f>
        <v>0</v>
      </c>
      <c r="AZ73" s="94">
        <f>'SO.02 - KOLÁRNA'!F33</f>
        <v>0</v>
      </c>
      <c r="BA73" s="94">
        <f>'SO.02 - KOLÁRNA'!F34</f>
        <v>0</v>
      </c>
      <c r="BB73" s="94">
        <f>'SO.02 - KOLÁRNA'!F35</f>
        <v>0</v>
      </c>
      <c r="BC73" s="94">
        <f>'SO.02 - KOLÁRNA'!F36</f>
        <v>0</v>
      </c>
      <c r="BD73" s="96">
        <f>'SO.02 - KOLÁRNA'!F37</f>
        <v>0</v>
      </c>
      <c r="BT73" s="97" t="s">
        <v>78</v>
      </c>
      <c r="BV73" s="97" t="s">
        <v>73</v>
      </c>
      <c r="BW73" s="97" t="s">
        <v>135</v>
      </c>
      <c r="BX73" s="97" t="s">
        <v>5</v>
      </c>
      <c r="CL73" s="97" t="s">
        <v>19</v>
      </c>
      <c r="CM73" s="97" t="s">
        <v>78</v>
      </c>
    </row>
    <row r="74" spans="1:91" s="7" customFormat="1" ht="16.5" customHeight="1">
      <c r="A74" s="98" t="s">
        <v>80</v>
      </c>
      <c r="B74" s="88"/>
      <c r="C74" s="89"/>
      <c r="D74" s="365" t="s">
        <v>136</v>
      </c>
      <c r="E74" s="365"/>
      <c r="F74" s="365"/>
      <c r="G74" s="365"/>
      <c r="H74" s="365"/>
      <c r="I74" s="90"/>
      <c r="J74" s="365" t="s">
        <v>137</v>
      </c>
      <c r="K74" s="365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  <c r="AF74" s="365"/>
      <c r="AG74" s="369">
        <f>'SO.03 - OPLOCENÍ'!J30</f>
        <v>0</v>
      </c>
      <c r="AH74" s="370"/>
      <c r="AI74" s="370"/>
      <c r="AJ74" s="370"/>
      <c r="AK74" s="370"/>
      <c r="AL74" s="370"/>
      <c r="AM74" s="370"/>
      <c r="AN74" s="369">
        <f t="shared" si="0"/>
        <v>0</v>
      </c>
      <c r="AO74" s="370"/>
      <c r="AP74" s="370"/>
      <c r="AQ74" s="91" t="s">
        <v>77</v>
      </c>
      <c r="AR74" s="92"/>
      <c r="AS74" s="93">
        <v>0</v>
      </c>
      <c r="AT74" s="94">
        <f t="shared" si="1"/>
        <v>0</v>
      </c>
      <c r="AU74" s="95">
        <f>'SO.03 - OPLOCENÍ'!P91</f>
        <v>0</v>
      </c>
      <c r="AV74" s="94">
        <f>'SO.03 - OPLOCENÍ'!J33</f>
        <v>0</v>
      </c>
      <c r="AW74" s="94">
        <f>'SO.03 - OPLOCENÍ'!J34</f>
        <v>0</v>
      </c>
      <c r="AX74" s="94">
        <f>'SO.03 - OPLOCENÍ'!J35</f>
        <v>0</v>
      </c>
      <c r="AY74" s="94">
        <f>'SO.03 - OPLOCENÍ'!J36</f>
        <v>0</v>
      </c>
      <c r="AZ74" s="94">
        <f>'SO.03 - OPLOCENÍ'!F33</f>
        <v>0</v>
      </c>
      <c r="BA74" s="94">
        <f>'SO.03 - OPLOCENÍ'!F34</f>
        <v>0</v>
      </c>
      <c r="BB74" s="94">
        <f>'SO.03 - OPLOCENÍ'!F35</f>
        <v>0</v>
      </c>
      <c r="BC74" s="94">
        <f>'SO.03 - OPLOCENÍ'!F36</f>
        <v>0</v>
      </c>
      <c r="BD74" s="96">
        <f>'SO.03 - OPLOCENÍ'!F37</f>
        <v>0</v>
      </c>
      <c r="BT74" s="97" t="s">
        <v>78</v>
      </c>
      <c r="BV74" s="97" t="s">
        <v>73</v>
      </c>
      <c r="BW74" s="97" t="s">
        <v>138</v>
      </c>
      <c r="BX74" s="97" t="s">
        <v>5</v>
      </c>
      <c r="CL74" s="97" t="s">
        <v>19</v>
      </c>
      <c r="CM74" s="97" t="s">
        <v>78</v>
      </c>
    </row>
    <row r="75" spans="1:91" s="7" customFormat="1" ht="16.5" customHeight="1">
      <c r="A75" s="98" t="s">
        <v>80</v>
      </c>
      <c r="B75" s="88"/>
      <c r="C75" s="89"/>
      <c r="D75" s="365" t="s">
        <v>139</v>
      </c>
      <c r="E75" s="365"/>
      <c r="F75" s="365"/>
      <c r="G75" s="365"/>
      <c r="H75" s="365"/>
      <c r="I75" s="90"/>
      <c r="J75" s="365" t="s">
        <v>140</v>
      </c>
      <c r="K75" s="365"/>
      <c r="L75" s="365"/>
      <c r="M75" s="365"/>
      <c r="N75" s="365"/>
      <c r="O75" s="365"/>
      <c r="P75" s="365"/>
      <c r="Q75" s="365"/>
      <c r="R75" s="365"/>
      <c r="S75" s="365"/>
      <c r="T75" s="365"/>
      <c r="U75" s="365"/>
      <c r="V75" s="365"/>
      <c r="W75" s="365"/>
      <c r="X75" s="365"/>
      <c r="Y75" s="365"/>
      <c r="Z75" s="365"/>
      <c r="AA75" s="365"/>
      <c r="AB75" s="365"/>
      <c r="AC75" s="365"/>
      <c r="AD75" s="365"/>
      <c r="AE75" s="365"/>
      <c r="AF75" s="365"/>
      <c r="AG75" s="369">
        <f>'SO.04 - ZPEVNĚNÉ PLOCHY'!J30</f>
        <v>0</v>
      </c>
      <c r="AH75" s="370"/>
      <c r="AI75" s="370"/>
      <c r="AJ75" s="370"/>
      <c r="AK75" s="370"/>
      <c r="AL75" s="370"/>
      <c r="AM75" s="370"/>
      <c r="AN75" s="369">
        <f t="shared" si="0"/>
        <v>0</v>
      </c>
      <c r="AO75" s="370"/>
      <c r="AP75" s="370"/>
      <c r="AQ75" s="91" t="s">
        <v>77</v>
      </c>
      <c r="AR75" s="92"/>
      <c r="AS75" s="93">
        <v>0</v>
      </c>
      <c r="AT75" s="94">
        <f t="shared" si="1"/>
        <v>0</v>
      </c>
      <c r="AU75" s="95">
        <f>'SO.04 - ZPEVNĚNÉ PLOCHY'!P91</f>
        <v>0</v>
      </c>
      <c r="AV75" s="94">
        <f>'SO.04 - ZPEVNĚNÉ PLOCHY'!J33</f>
        <v>0</v>
      </c>
      <c r="AW75" s="94">
        <f>'SO.04 - ZPEVNĚNÉ PLOCHY'!J34</f>
        <v>0</v>
      </c>
      <c r="AX75" s="94">
        <f>'SO.04 - ZPEVNĚNÉ PLOCHY'!J35</f>
        <v>0</v>
      </c>
      <c r="AY75" s="94">
        <f>'SO.04 - ZPEVNĚNÉ PLOCHY'!J36</f>
        <v>0</v>
      </c>
      <c r="AZ75" s="94">
        <f>'SO.04 - ZPEVNĚNÉ PLOCHY'!F33</f>
        <v>0</v>
      </c>
      <c r="BA75" s="94">
        <f>'SO.04 - ZPEVNĚNÉ PLOCHY'!F34</f>
        <v>0</v>
      </c>
      <c r="BB75" s="94">
        <f>'SO.04 - ZPEVNĚNÉ PLOCHY'!F35</f>
        <v>0</v>
      </c>
      <c r="BC75" s="94">
        <f>'SO.04 - ZPEVNĚNÉ PLOCHY'!F36</f>
        <v>0</v>
      </c>
      <c r="BD75" s="96">
        <f>'SO.04 - ZPEVNĚNÉ PLOCHY'!F37</f>
        <v>0</v>
      </c>
      <c r="BT75" s="97" t="s">
        <v>78</v>
      </c>
      <c r="BV75" s="97" t="s">
        <v>73</v>
      </c>
      <c r="BW75" s="97" t="s">
        <v>141</v>
      </c>
      <c r="BX75" s="97" t="s">
        <v>5</v>
      </c>
      <c r="CL75" s="97" t="s">
        <v>19</v>
      </c>
      <c r="CM75" s="97" t="s">
        <v>78</v>
      </c>
    </row>
    <row r="76" spans="1:91" s="7" customFormat="1" ht="16.5" customHeight="1">
      <c r="B76" s="88"/>
      <c r="C76" s="89"/>
      <c r="D76" s="365" t="s">
        <v>142</v>
      </c>
      <c r="E76" s="365"/>
      <c r="F76" s="365"/>
      <c r="G76" s="365"/>
      <c r="H76" s="365"/>
      <c r="I76" s="90"/>
      <c r="J76" s="365" t="s">
        <v>143</v>
      </c>
      <c r="K76" s="365"/>
      <c r="L76" s="365"/>
      <c r="M76" s="365"/>
      <c r="N76" s="365"/>
      <c r="O76" s="365"/>
      <c r="P76" s="365"/>
      <c r="Q76" s="365"/>
      <c r="R76" s="365"/>
      <c r="S76" s="365"/>
      <c r="T76" s="365"/>
      <c r="U76" s="365"/>
      <c r="V76" s="365"/>
      <c r="W76" s="365"/>
      <c r="X76" s="365"/>
      <c r="Y76" s="365"/>
      <c r="Z76" s="365"/>
      <c r="AA76" s="365"/>
      <c r="AB76" s="365"/>
      <c r="AC76" s="365"/>
      <c r="AD76" s="365"/>
      <c r="AE76" s="365"/>
      <c r="AF76" s="365"/>
      <c r="AG76" s="371">
        <f>ROUND(SUM(AG77:AG79),2)</f>
        <v>0</v>
      </c>
      <c r="AH76" s="370"/>
      <c r="AI76" s="370"/>
      <c r="AJ76" s="370"/>
      <c r="AK76" s="370"/>
      <c r="AL76" s="370"/>
      <c r="AM76" s="370"/>
      <c r="AN76" s="369">
        <f t="shared" si="0"/>
        <v>0</v>
      </c>
      <c r="AO76" s="370"/>
      <c r="AP76" s="370"/>
      <c r="AQ76" s="91" t="s">
        <v>77</v>
      </c>
      <c r="AR76" s="92"/>
      <c r="AS76" s="93">
        <f>ROUND(SUM(AS77:AS79),2)</f>
        <v>0</v>
      </c>
      <c r="AT76" s="94">
        <f t="shared" si="1"/>
        <v>0</v>
      </c>
      <c r="AU76" s="95">
        <f>ROUND(SUM(AU77:AU79),5)</f>
        <v>0</v>
      </c>
      <c r="AV76" s="94">
        <f>ROUND(AZ76*L29,2)</f>
        <v>0</v>
      </c>
      <c r="AW76" s="94">
        <f>ROUND(BA76*L30,2)</f>
        <v>0</v>
      </c>
      <c r="AX76" s="94">
        <f>ROUND(BB76*L29,2)</f>
        <v>0</v>
      </c>
      <c r="AY76" s="94">
        <f>ROUND(BC76*L30,2)</f>
        <v>0</v>
      </c>
      <c r="AZ76" s="94">
        <f>ROUND(SUM(AZ77:AZ79),2)</f>
        <v>0</v>
      </c>
      <c r="BA76" s="94">
        <f>ROUND(SUM(BA77:BA79),2)</f>
        <v>0</v>
      </c>
      <c r="BB76" s="94">
        <f>ROUND(SUM(BB77:BB79),2)</f>
        <v>0</v>
      </c>
      <c r="BC76" s="94">
        <f>ROUND(SUM(BC77:BC79),2)</f>
        <v>0</v>
      </c>
      <c r="BD76" s="96">
        <f>ROUND(SUM(BD77:BD79),2)</f>
        <v>0</v>
      </c>
      <c r="BS76" s="97" t="s">
        <v>70</v>
      </c>
      <c r="BT76" s="97" t="s">
        <v>78</v>
      </c>
      <c r="BU76" s="97" t="s">
        <v>72</v>
      </c>
      <c r="BV76" s="97" t="s">
        <v>73</v>
      </c>
      <c r="BW76" s="97" t="s">
        <v>144</v>
      </c>
      <c r="BX76" s="97" t="s">
        <v>5</v>
      </c>
      <c r="CL76" s="97" t="s">
        <v>19</v>
      </c>
      <c r="CM76" s="97" t="s">
        <v>78</v>
      </c>
    </row>
    <row r="77" spans="1:91" s="4" customFormat="1" ht="16.5" customHeight="1">
      <c r="A77" s="98" t="s">
        <v>80</v>
      </c>
      <c r="B77" s="53"/>
      <c r="C77" s="99"/>
      <c r="D77" s="99"/>
      <c r="E77" s="364" t="s">
        <v>145</v>
      </c>
      <c r="F77" s="364"/>
      <c r="G77" s="364"/>
      <c r="H77" s="364"/>
      <c r="I77" s="364"/>
      <c r="J77" s="99"/>
      <c r="K77" s="364" t="s">
        <v>146</v>
      </c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6">
        <f>'SO.05.01 -  rostlinný mat...'!J32</f>
        <v>0</v>
      </c>
      <c r="AH77" s="367"/>
      <c r="AI77" s="367"/>
      <c r="AJ77" s="367"/>
      <c r="AK77" s="367"/>
      <c r="AL77" s="367"/>
      <c r="AM77" s="367"/>
      <c r="AN77" s="366">
        <f t="shared" si="0"/>
        <v>0</v>
      </c>
      <c r="AO77" s="367"/>
      <c r="AP77" s="367"/>
      <c r="AQ77" s="100" t="s">
        <v>81</v>
      </c>
      <c r="AR77" s="55"/>
      <c r="AS77" s="101">
        <v>0</v>
      </c>
      <c r="AT77" s="102">
        <f t="shared" si="1"/>
        <v>0</v>
      </c>
      <c r="AU77" s="103">
        <f>'SO.05.01 -  rostlinný mat...'!P88</f>
        <v>0</v>
      </c>
      <c r="AV77" s="102">
        <f>'SO.05.01 -  rostlinný mat...'!J35</f>
        <v>0</v>
      </c>
      <c r="AW77" s="102">
        <f>'SO.05.01 -  rostlinný mat...'!J36</f>
        <v>0</v>
      </c>
      <c r="AX77" s="102">
        <f>'SO.05.01 -  rostlinný mat...'!J37</f>
        <v>0</v>
      </c>
      <c r="AY77" s="102">
        <f>'SO.05.01 -  rostlinný mat...'!J38</f>
        <v>0</v>
      </c>
      <c r="AZ77" s="102">
        <f>'SO.05.01 -  rostlinný mat...'!F35</f>
        <v>0</v>
      </c>
      <c r="BA77" s="102">
        <f>'SO.05.01 -  rostlinný mat...'!F36</f>
        <v>0</v>
      </c>
      <c r="BB77" s="102">
        <f>'SO.05.01 -  rostlinný mat...'!F37</f>
        <v>0</v>
      </c>
      <c r="BC77" s="102">
        <f>'SO.05.01 -  rostlinný mat...'!F38</f>
        <v>0</v>
      </c>
      <c r="BD77" s="104">
        <f>'SO.05.01 -  rostlinný mat...'!F39</f>
        <v>0</v>
      </c>
      <c r="BT77" s="105" t="s">
        <v>82</v>
      </c>
      <c r="BV77" s="105" t="s">
        <v>73</v>
      </c>
      <c r="BW77" s="105" t="s">
        <v>147</v>
      </c>
      <c r="BX77" s="105" t="s">
        <v>144</v>
      </c>
      <c r="CL77" s="105" t="s">
        <v>19</v>
      </c>
    </row>
    <row r="78" spans="1:91" s="4" customFormat="1" ht="16.5" customHeight="1">
      <c r="A78" s="98" t="s">
        <v>80</v>
      </c>
      <c r="B78" s="53"/>
      <c r="C78" s="99"/>
      <c r="D78" s="99"/>
      <c r="E78" s="364" t="s">
        <v>148</v>
      </c>
      <c r="F78" s="364"/>
      <c r="G78" s="364"/>
      <c r="H78" s="364"/>
      <c r="I78" s="364"/>
      <c r="J78" s="99"/>
      <c r="K78" s="364" t="s">
        <v>149</v>
      </c>
      <c r="L78" s="364"/>
      <c r="M78" s="364"/>
      <c r="N78" s="364"/>
      <c r="O78" s="364"/>
      <c r="P78" s="364"/>
      <c r="Q78" s="364"/>
      <c r="R78" s="364"/>
      <c r="S78" s="364"/>
      <c r="T78" s="364"/>
      <c r="U78" s="364"/>
      <c r="V78" s="364"/>
      <c r="W78" s="364"/>
      <c r="X78" s="364"/>
      <c r="Y78" s="364"/>
      <c r="Z78" s="364"/>
      <c r="AA78" s="364"/>
      <c r="AB78" s="364"/>
      <c r="AC78" s="364"/>
      <c r="AD78" s="364"/>
      <c r="AE78" s="364"/>
      <c r="AF78" s="364"/>
      <c r="AG78" s="366">
        <f>'SO.05.02 - ostatní materiál'!J32</f>
        <v>0</v>
      </c>
      <c r="AH78" s="367"/>
      <c r="AI78" s="367"/>
      <c r="AJ78" s="367"/>
      <c r="AK78" s="367"/>
      <c r="AL78" s="367"/>
      <c r="AM78" s="367"/>
      <c r="AN78" s="366">
        <f t="shared" si="0"/>
        <v>0</v>
      </c>
      <c r="AO78" s="367"/>
      <c r="AP78" s="367"/>
      <c r="AQ78" s="100" t="s">
        <v>81</v>
      </c>
      <c r="AR78" s="55"/>
      <c r="AS78" s="101">
        <v>0</v>
      </c>
      <c r="AT78" s="102">
        <f t="shared" si="1"/>
        <v>0</v>
      </c>
      <c r="AU78" s="103">
        <f>'SO.05.02 - ostatní materiál'!P93</f>
        <v>0</v>
      </c>
      <c r="AV78" s="102">
        <f>'SO.05.02 - ostatní materiál'!J35</f>
        <v>0</v>
      </c>
      <c r="AW78" s="102">
        <f>'SO.05.02 - ostatní materiál'!J36</f>
        <v>0</v>
      </c>
      <c r="AX78" s="102">
        <f>'SO.05.02 - ostatní materiál'!J37</f>
        <v>0</v>
      </c>
      <c r="AY78" s="102">
        <f>'SO.05.02 - ostatní materiál'!J38</f>
        <v>0</v>
      </c>
      <c r="AZ78" s="102">
        <f>'SO.05.02 - ostatní materiál'!F35</f>
        <v>0</v>
      </c>
      <c r="BA78" s="102">
        <f>'SO.05.02 - ostatní materiál'!F36</f>
        <v>0</v>
      </c>
      <c r="BB78" s="102">
        <f>'SO.05.02 - ostatní materiál'!F37</f>
        <v>0</v>
      </c>
      <c r="BC78" s="102">
        <f>'SO.05.02 - ostatní materiál'!F38</f>
        <v>0</v>
      </c>
      <c r="BD78" s="104">
        <f>'SO.05.02 - ostatní materiál'!F39</f>
        <v>0</v>
      </c>
      <c r="BT78" s="105" t="s">
        <v>82</v>
      </c>
      <c r="BV78" s="105" t="s">
        <v>73</v>
      </c>
      <c r="BW78" s="105" t="s">
        <v>150</v>
      </c>
      <c r="BX78" s="105" t="s">
        <v>144</v>
      </c>
      <c r="CL78" s="105" t="s">
        <v>19</v>
      </c>
    </row>
    <row r="79" spans="1:91" s="4" customFormat="1" ht="16.5" customHeight="1">
      <c r="A79" s="98" t="s">
        <v>80</v>
      </c>
      <c r="B79" s="53"/>
      <c r="C79" s="99"/>
      <c r="D79" s="99"/>
      <c r="E79" s="364" t="s">
        <v>151</v>
      </c>
      <c r="F79" s="364"/>
      <c r="G79" s="364"/>
      <c r="H79" s="364"/>
      <c r="I79" s="364"/>
      <c r="J79" s="99"/>
      <c r="K79" s="364" t="s">
        <v>152</v>
      </c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4"/>
      <c r="AG79" s="366">
        <f>'SO.05.03 - zahradnické práce'!J32</f>
        <v>0</v>
      </c>
      <c r="AH79" s="367"/>
      <c r="AI79" s="367"/>
      <c r="AJ79" s="367"/>
      <c r="AK79" s="367"/>
      <c r="AL79" s="367"/>
      <c r="AM79" s="367"/>
      <c r="AN79" s="366">
        <f t="shared" si="0"/>
        <v>0</v>
      </c>
      <c r="AO79" s="367"/>
      <c r="AP79" s="367"/>
      <c r="AQ79" s="100" t="s">
        <v>81</v>
      </c>
      <c r="AR79" s="55"/>
      <c r="AS79" s="106">
        <v>0</v>
      </c>
      <c r="AT79" s="107">
        <f t="shared" si="1"/>
        <v>0</v>
      </c>
      <c r="AU79" s="108">
        <f>'SO.05.03 - zahradnické práce'!P94</f>
        <v>0</v>
      </c>
      <c r="AV79" s="107">
        <f>'SO.05.03 - zahradnické práce'!J35</f>
        <v>0</v>
      </c>
      <c r="AW79" s="107">
        <f>'SO.05.03 - zahradnické práce'!J36</f>
        <v>0</v>
      </c>
      <c r="AX79" s="107">
        <f>'SO.05.03 - zahradnické práce'!J37</f>
        <v>0</v>
      </c>
      <c r="AY79" s="107">
        <f>'SO.05.03 - zahradnické práce'!J38</f>
        <v>0</v>
      </c>
      <c r="AZ79" s="107">
        <f>'SO.05.03 - zahradnické práce'!F35</f>
        <v>0</v>
      </c>
      <c r="BA79" s="107">
        <f>'SO.05.03 - zahradnické práce'!F36</f>
        <v>0</v>
      </c>
      <c r="BB79" s="107">
        <f>'SO.05.03 - zahradnické práce'!F37</f>
        <v>0</v>
      </c>
      <c r="BC79" s="107">
        <f>'SO.05.03 - zahradnické práce'!F38</f>
        <v>0</v>
      </c>
      <c r="BD79" s="109">
        <f>'SO.05.03 - zahradnické práce'!F39</f>
        <v>0</v>
      </c>
      <c r="BT79" s="105" t="s">
        <v>82</v>
      </c>
      <c r="BV79" s="105" t="s">
        <v>73</v>
      </c>
      <c r="BW79" s="105" t="s">
        <v>153</v>
      </c>
      <c r="BX79" s="105" t="s">
        <v>144</v>
      </c>
      <c r="CL79" s="105" t="s">
        <v>19</v>
      </c>
    </row>
    <row r="80" spans="1:91" s="2" customFormat="1" ht="30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41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s="2" customFormat="1" ht="6.95" customHeight="1">
      <c r="A81" s="36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41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</sheetData>
  <sheetProtection algorithmName="SHA-512" hashValue="91dBWG2woV2StYGXQa3jfpzkr2XkpKTRXUjfOefedi33geTQ9U5xAK9X5nDL785zPhYLL660l2+5BVyz2yZHSg==" saltValue="O8w0eYHdfO3HPBhhqJc2uc2TIoYhVvjh0R7QXnNFN8pmGY4CkgWqGUijyvpmjL+mDHf9ycAGFB27VabBEHQG3g==" spinCount="100000" sheet="1" objects="1" scenarios="1" formatColumns="0" formatRows="0"/>
  <mergeCells count="138">
    <mergeCell ref="L33:P33"/>
    <mergeCell ref="AK33:AO33"/>
    <mergeCell ref="W33:AE33"/>
    <mergeCell ref="AK35:AO35"/>
    <mergeCell ref="X35:AB35"/>
    <mergeCell ref="AR2:BE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F62:J62"/>
    <mergeCell ref="F63:J63"/>
    <mergeCell ref="L63:AF63"/>
    <mergeCell ref="AM47:AN47"/>
    <mergeCell ref="AM49:AP49"/>
    <mergeCell ref="AS49:AT51"/>
    <mergeCell ref="AM50:AP50"/>
    <mergeCell ref="AN52:AP52"/>
    <mergeCell ref="AG52:AM52"/>
    <mergeCell ref="AN55:AP55"/>
    <mergeCell ref="AG55:AM55"/>
    <mergeCell ref="AN56:AP56"/>
    <mergeCell ref="AG56:AM56"/>
    <mergeCell ref="AG57:AM57"/>
    <mergeCell ref="AN57:AP57"/>
    <mergeCell ref="AN58:AP58"/>
    <mergeCell ref="AG58:AM58"/>
    <mergeCell ref="AG59:AM59"/>
    <mergeCell ref="AN59:AP59"/>
    <mergeCell ref="AG60:AM60"/>
    <mergeCell ref="AN60:AP60"/>
    <mergeCell ref="AG54:AM54"/>
    <mergeCell ref="AN54:AP54"/>
    <mergeCell ref="AN77:AP77"/>
    <mergeCell ref="AG77:AM77"/>
    <mergeCell ref="AN78:AP78"/>
    <mergeCell ref="AG78:AM78"/>
    <mergeCell ref="AN79:AP79"/>
    <mergeCell ref="AG79:AM79"/>
    <mergeCell ref="L45:AO45"/>
    <mergeCell ref="C52:G52"/>
    <mergeCell ref="I52:AF52"/>
    <mergeCell ref="D55:H55"/>
    <mergeCell ref="J55:AF55"/>
    <mergeCell ref="E56:I56"/>
    <mergeCell ref="K56:AF56"/>
    <mergeCell ref="K57:AF57"/>
    <mergeCell ref="E57:I57"/>
    <mergeCell ref="E58:I58"/>
    <mergeCell ref="K58:AF58"/>
    <mergeCell ref="K59:AF59"/>
    <mergeCell ref="E59:I59"/>
    <mergeCell ref="E60:I60"/>
    <mergeCell ref="K60:AF60"/>
    <mergeCell ref="L61:AF61"/>
    <mergeCell ref="F61:J61"/>
    <mergeCell ref="L62:AF62"/>
    <mergeCell ref="AG72:AM72"/>
    <mergeCell ref="AN72:AP72"/>
    <mergeCell ref="AG73:AM73"/>
    <mergeCell ref="AN73:AP73"/>
    <mergeCell ref="AN74:AP74"/>
    <mergeCell ref="AG74:AM74"/>
    <mergeCell ref="AG75:AM75"/>
    <mergeCell ref="AN75:AP75"/>
    <mergeCell ref="AN76:AP76"/>
    <mergeCell ref="AG76:AM76"/>
    <mergeCell ref="E79:I79"/>
    <mergeCell ref="K79:AF79"/>
    <mergeCell ref="AN61:AP61"/>
    <mergeCell ref="AG61:AM61"/>
    <mergeCell ref="AG62:AM62"/>
    <mergeCell ref="AN62:AP62"/>
    <mergeCell ref="AG63:AM63"/>
    <mergeCell ref="AN63:AP63"/>
    <mergeCell ref="AG64:AM64"/>
    <mergeCell ref="AN64:AP64"/>
    <mergeCell ref="AN65:AP65"/>
    <mergeCell ref="AG65:AM65"/>
    <mergeCell ref="AN66:AP66"/>
    <mergeCell ref="AG66:AM66"/>
    <mergeCell ref="AG67:AM67"/>
    <mergeCell ref="AN67:AP67"/>
    <mergeCell ref="AN68:AP68"/>
    <mergeCell ref="AG68:AM68"/>
    <mergeCell ref="AN69:AP69"/>
    <mergeCell ref="AG69:AM69"/>
    <mergeCell ref="AG70:AM70"/>
    <mergeCell ref="AN70:AP70"/>
    <mergeCell ref="AG71:AM71"/>
    <mergeCell ref="AN71:AP71"/>
    <mergeCell ref="D74:H74"/>
    <mergeCell ref="J74:AF74"/>
    <mergeCell ref="J75:AF75"/>
    <mergeCell ref="D75:H75"/>
    <mergeCell ref="J76:AF76"/>
    <mergeCell ref="D76:H76"/>
    <mergeCell ref="K77:AF77"/>
    <mergeCell ref="E77:I77"/>
    <mergeCell ref="E78:I78"/>
    <mergeCell ref="K78:AF78"/>
    <mergeCell ref="L69:AF69"/>
    <mergeCell ref="F69:J69"/>
    <mergeCell ref="K70:AF70"/>
    <mergeCell ref="E70:I70"/>
    <mergeCell ref="F71:J71"/>
    <mergeCell ref="L71:AF71"/>
    <mergeCell ref="E72:I72"/>
    <mergeCell ref="K72:AF72"/>
    <mergeCell ref="J73:AF73"/>
    <mergeCell ref="D73:H73"/>
    <mergeCell ref="L64:AF64"/>
    <mergeCell ref="F64:J64"/>
    <mergeCell ref="L65:AF65"/>
    <mergeCell ref="F65:J65"/>
    <mergeCell ref="F66:J66"/>
    <mergeCell ref="L66:AF66"/>
    <mergeCell ref="L67:AF67"/>
    <mergeCell ref="F67:J67"/>
    <mergeCell ref="L68:AF68"/>
    <mergeCell ref="F68:J68"/>
  </mergeCells>
  <hyperlinks>
    <hyperlink ref="A56" location="'SO.01 - BYTOVÝ DŮM'!C2" display="/" xr:uid="{00000000-0004-0000-0000-000000000000}"/>
    <hyperlink ref="A57" location="'D.1.4.f - PLYNOVÁ ZAŘÍZENÍ'!C2" display="/" xr:uid="{00000000-0004-0000-0000-000001000000}"/>
    <hyperlink ref="A58" location="'D.1.4.a - ZAŘÍZENÍ PRO VY...'!C2" display="/" xr:uid="{00000000-0004-0000-0000-000002000000}"/>
    <hyperlink ref="A59" location="'D.1.4.b - ZAŘÍZENÍ VZDUCH...'!C2" display="/" xr:uid="{00000000-0004-0000-0000-000003000000}"/>
    <hyperlink ref="A61" location="'2020-22-01 - Elektroinsta...'!C2" display="/" xr:uid="{00000000-0004-0000-0000-000004000000}"/>
    <hyperlink ref="A62" location="'2020-22-02 - Hromosvod a ...'!C2" display="/" xr:uid="{00000000-0004-0000-0000-000005000000}"/>
    <hyperlink ref="A63" location="'2020-22-03 - Rozváděče RB...'!C2" display="/" xr:uid="{00000000-0004-0000-0000-000006000000}"/>
    <hyperlink ref="A64" location="'2020-22-04 - Rozváděče RB...'!C2" display="/" xr:uid="{00000000-0004-0000-0000-000007000000}"/>
    <hyperlink ref="A65" location="'2020-22-05 - Rozváděč RE 1'!C2" display="/" xr:uid="{00000000-0004-0000-0000-000008000000}"/>
    <hyperlink ref="A66" location="'2020-22-06 - Rozváděče RE...'!C2" display="/" xr:uid="{00000000-0004-0000-0000-000009000000}"/>
    <hyperlink ref="A67" location="'2020-22-07 - Rozváděč R T...'!C2" display="/" xr:uid="{00000000-0004-0000-0000-00000A000000}"/>
    <hyperlink ref="A68" location="'2020-22-08 - Rozváděče RS'!C2" display="/" xr:uid="{00000000-0004-0000-0000-00000B000000}"/>
    <hyperlink ref="A69" location="'2020-22-09 - Slaboproud'!C2" display="/" xr:uid="{00000000-0004-0000-0000-00000C000000}"/>
    <hyperlink ref="A71" location="'TI.01, TI.02, TI.03 - SPL...'!C2" display="/" xr:uid="{00000000-0004-0000-0000-00000D000000}"/>
    <hyperlink ref="A72" location="'D.1.4.e - ZDRAVOTNĚ TECHN...'!C2" display="/" xr:uid="{00000000-0004-0000-0000-00000E000000}"/>
    <hyperlink ref="A73" location="'SO.02 - KOLÁRNA'!C2" display="/" xr:uid="{00000000-0004-0000-0000-00000F000000}"/>
    <hyperlink ref="A74" location="'SO.03 - OPLOCENÍ'!C2" display="/" xr:uid="{00000000-0004-0000-0000-000010000000}"/>
    <hyperlink ref="A75" location="'SO.04 - ZPEVNĚNÉ PLOCHY'!C2" display="/" xr:uid="{00000000-0004-0000-0000-000011000000}"/>
    <hyperlink ref="A77" location="'SO.05.01 -  rostlinný mat...'!C2" display="/" xr:uid="{00000000-0004-0000-0000-000012000000}"/>
    <hyperlink ref="A78" location="'SO.05.02 - ostatní materiál'!C2" display="/" xr:uid="{00000000-0004-0000-0000-000013000000}"/>
    <hyperlink ref="A79" location="'SO.05.03 - zahradnické práce'!C2" display="/" xr:uid="{00000000-0004-0000-00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111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3270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ROUND(J93,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ROUND((SUM(BE93:BE119)),  2)</f>
        <v>0</v>
      </c>
      <c r="G37" s="36"/>
      <c r="H37" s="36"/>
      <c r="I37" s="126">
        <v>0.21</v>
      </c>
      <c r="J37" s="125">
        <f>ROUND(((SUM(BE93:BE119))*I37),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ROUND((SUM(BF93:BF119)),  2)</f>
        <v>0</v>
      </c>
      <c r="G38" s="36"/>
      <c r="H38" s="36"/>
      <c r="I38" s="126">
        <v>0.15</v>
      </c>
      <c r="J38" s="125">
        <f>ROUND(((SUM(BF93:BF119))*I38),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ROUND((SUM(BG93:BG119)),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ROUND((SUM(BH93:BH119)),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ROUND((SUM(BI93:BI119)),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2020-22-05 - Rozváděč RE 1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J93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J107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J108</f>
        <v>0</v>
      </c>
      <c r="K69" s="99"/>
      <c r="L69" s="152"/>
    </row>
    <row r="70" spans="1:47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47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47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47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1" customFormat="1" ht="16.5" customHeight="1">
      <c r="B81" s="23"/>
      <c r="C81" s="24"/>
      <c r="D81" s="24"/>
      <c r="E81" s="416" t="s">
        <v>156</v>
      </c>
      <c r="F81" s="393"/>
      <c r="G81" s="393"/>
      <c r="H81" s="393"/>
      <c r="I81" s="24"/>
      <c r="J81" s="24"/>
      <c r="K81" s="24"/>
      <c r="L81" s="22"/>
    </row>
    <row r="82" spans="1:65" s="1" customFormat="1" ht="12" customHeight="1">
      <c r="B82" s="23"/>
      <c r="C82" s="31" t="s">
        <v>2142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20" t="s">
        <v>2641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2642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E13</f>
        <v>2020-22-05 - Rozváděč RE 1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F16</f>
        <v>Nový Bydžov</v>
      </c>
      <c r="G87" s="38"/>
      <c r="H87" s="38"/>
      <c r="I87" s="31" t="s">
        <v>23</v>
      </c>
      <c r="J87" s="61" t="str">
        <f>IF(J16="","",J16)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E19</f>
        <v>Město Nový Bydžov</v>
      </c>
      <c r="G89" s="38"/>
      <c r="H89" s="38"/>
      <c r="I89" s="31" t="s">
        <v>31</v>
      </c>
      <c r="J89" s="34" t="str">
        <f>E25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IF(E22="","",E22)</f>
        <v>Vyplň údaj</v>
      </c>
      <c r="G90" s="38"/>
      <c r="H90" s="38"/>
      <c r="I90" s="31" t="s">
        <v>34</v>
      </c>
      <c r="J90" s="34" t="str">
        <f>E28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P94+SUM(P95:P107)</f>
        <v>0</v>
      </c>
      <c r="Q93" s="74"/>
      <c r="R93" s="161">
        <f>R94+SUM(R95:R107)</f>
        <v>0.95742999999999989</v>
      </c>
      <c r="S93" s="74"/>
      <c r="T93" s="162">
        <f>T94+SUM(T95:T107)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BK94+SUM(BK95:BK107)</f>
        <v>0</v>
      </c>
    </row>
    <row r="94" spans="1:65" s="2" customFormat="1" ht="14.45" customHeight="1">
      <c r="A94" s="36"/>
      <c r="B94" s="37"/>
      <c r="C94" s="226" t="s">
        <v>854</v>
      </c>
      <c r="D94" s="226" t="s">
        <v>370</v>
      </c>
      <c r="E94" s="227" t="s">
        <v>3271</v>
      </c>
      <c r="F94" s="228" t="s">
        <v>3272</v>
      </c>
      <c r="G94" s="229" t="s">
        <v>367</v>
      </c>
      <c r="H94" s="230">
        <v>2</v>
      </c>
      <c r="I94" s="231"/>
      <c r="J94" s="232">
        <f t="shared" ref="J94:J106" si="0">ROUND(I94*H94,2)</f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ref="P94:P106" si="1">O94*H94</f>
        <v>0</v>
      </c>
      <c r="Q94" s="189">
        <v>0</v>
      </c>
      <c r="R94" s="189">
        <f t="shared" ref="R94:R106" si="2">Q94*H94</f>
        <v>0</v>
      </c>
      <c r="S94" s="189">
        <v>0</v>
      </c>
      <c r="T94" s="190">
        <f t="shared" ref="T94:T106" si="3"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373</v>
      </c>
      <c r="AT94" s="191" t="s">
        <v>370</v>
      </c>
      <c r="AU94" s="191" t="s">
        <v>71</v>
      </c>
      <c r="AY94" s="19" t="s">
        <v>208</v>
      </c>
      <c r="BE94" s="192">
        <f t="shared" ref="BE94:BE106" si="4">IF(N94="základní",J94,0)</f>
        <v>0</v>
      </c>
      <c r="BF94" s="192">
        <f t="shared" ref="BF94:BF106" si="5">IF(N94="snížená",J94,0)</f>
        <v>0</v>
      </c>
      <c r="BG94" s="192">
        <f t="shared" ref="BG94:BG106" si="6">IF(N94="zákl. přenesená",J94,0)</f>
        <v>0</v>
      </c>
      <c r="BH94" s="192">
        <f t="shared" ref="BH94:BH106" si="7">IF(N94="sníž. přenesená",J94,0)</f>
        <v>0</v>
      </c>
      <c r="BI94" s="192">
        <f t="shared" ref="BI94:BI106" si="8">IF(N94="nulová",J94,0)</f>
        <v>0</v>
      </c>
      <c r="BJ94" s="19" t="s">
        <v>82</v>
      </c>
      <c r="BK94" s="192">
        <f t="shared" ref="BK94:BK106" si="9">ROUND(I94*H94,2)</f>
        <v>0</v>
      </c>
      <c r="BL94" s="19" t="s">
        <v>215</v>
      </c>
      <c r="BM94" s="191" t="s">
        <v>3273</v>
      </c>
    </row>
    <row r="95" spans="1:65" s="2" customFormat="1" ht="14.45" customHeight="1">
      <c r="A95" s="36"/>
      <c r="B95" s="37"/>
      <c r="C95" s="226" t="s">
        <v>865</v>
      </c>
      <c r="D95" s="226" t="s">
        <v>370</v>
      </c>
      <c r="E95" s="227" t="s">
        <v>3274</v>
      </c>
      <c r="F95" s="228" t="s">
        <v>3275</v>
      </c>
      <c r="G95" s="229" t="s">
        <v>367</v>
      </c>
      <c r="H95" s="230">
        <v>1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373</v>
      </c>
      <c r="AT95" s="191" t="s">
        <v>370</v>
      </c>
      <c r="AU95" s="191" t="s">
        <v>71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215</v>
      </c>
      <c r="BM95" s="191" t="s">
        <v>3276</v>
      </c>
    </row>
    <row r="96" spans="1:65" s="2" customFormat="1" ht="14.45" customHeight="1">
      <c r="A96" s="36"/>
      <c r="B96" s="37"/>
      <c r="C96" s="226" t="s">
        <v>870</v>
      </c>
      <c r="D96" s="226" t="s">
        <v>370</v>
      </c>
      <c r="E96" s="227" t="s">
        <v>3277</v>
      </c>
      <c r="F96" s="228" t="s">
        <v>3278</v>
      </c>
      <c r="G96" s="229" t="s">
        <v>367</v>
      </c>
      <c r="H96" s="230">
        <v>1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0</v>
      </c>
      <c r="R96" s="189">
        <f t="shared" si="2"/>
        <v>0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373</v>
      </c>
      <c r="AT96" s="191" t="s">
        <v>370</v>
      </c>
      <c r="AU96" s="191" t="s">
        <v>71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215</v>
      </c>
      <c r="BM96" s="191" t="s">
        <v>3279</v>
      </c>
    </row>
    <row r="97" spans="1:65" s="2" customFormat="1" ht="14.45" customHeight="1">
      <c r="A97" s="36"/>
      <c r="B97" s="37"/>
      <c r="C97" s="226" t="s">
        <v>2246</v>
      </c>
      <c r="D97" s="226" t="s">
        <v>370</v>
      </c>
      <c r="E97" s="227" t="s">
        <v>3280</v>
      </c>
      <c r="F97" s="228" t="s">
        <v>3281</v>
      </c>
      <c r="G97" s="229" t="s">
        <v>367</v>
      </c>
      <c r="H97" s="230">
        <v>3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373</v>
      </c>
      <c r="AT97" s="191" t="s">
        <v>370</v>
      </c>
      <c r="AU97" s="191" t="s">
        <v>71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215</v>
      </c>
      <c r="BM97" s="191" t="s">
        <v>3282</v>
      </c>
    </row>
    <row r="98" spans="1:65" s="2" customFormat="1" ht="14.45" customHeight="1">
      <c r="A98" s="36"/>
      <c r="B98" s="37"/>
      <c r="C98" s="226" t="s">
        <v>2202</v>
      </c>
      <c r="D98" s="226" t="s">
        <v>370</v>
      </c>
      <c r="E98" s="227" t="s">
        <v>3283</v>
      </c>
      <c r="F98" s="228" t="s">
        <v>3284</v>
      </c>
      <c r="G98" s="229" t="s">
        <v>367</v>
      </c>
      <c r="H98" s="230">
        <v>3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0</v>
      </c>
      <c r="R98" s="189">
        <f t="shared" si="2"/>
        <v>0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373</v>
      </c>
      <c r="AT98" s="191" t="s">
        <v>370</v>
      </c>
      <c r="AU98" s="191" t="s">
        <v>71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215</v>
      </c>
      <c r="BM98" s="191" t="s">
        <v>3285</v>
      </c>
    </row>
    <row r="99" spans="1:65" s="2" customFormat="1" ht="14.45" customHeight="1">
      <c r="A99" s="36"/>
      <c r="B99" s="37"/>
      <c r="C99" s="226" t="s">
        <v>901</v>
      </c>
      <c r="D99" s="226" t="s">
        <v>370</v>
      </c>
      <c r="E99" s="227" t="s">
        <v>3286</v>
      </c>
      <c r="F99" s="228" t="s">
        <v>3287</v>
      </c>
      <c r="G99" s="229" t="s">
        <v>367</v>
      </c>
      <c r="H99" s="230">
        <v>1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373</v>
      </c>
      <c r="AT99" s="191" t="s">
        <v>370</v>
      </c>
      <c r="AU99" s="191" t="s">
        <v>71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215</v>
      </c>
      <c r="BM99" s="191" t="s">
        <v>3288</v>
      </c>
    </row>
    <row r="100" spans="1:65" s="2" customFormat="1" ht="14.45" customHeight="1">
      <c r="A100" s="36"/>
      <c r="B100" s="37"/>
      <c r="C100" s="226" t="s">
        <v>907</v>
      </c>
      <c r="D100" s="226" t="s">
        <v>370</v>
      </c>
      <c r="E100" s="227" t="s">
        <v>3289</v>
      </c>
      <c r="F100" s="228" t="s">
        <v>3290</v>
      </c>
      <c r="G100" s="229" t="s">
        <v>367</v>
      </c>
      <c r="H100" s="230">
        <v>1</v>
      </c>
      <c r="I100" s="231"/>
      <c r="J100" s="232">
        <f t="shared" si="0"/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si="1"/>
        <v>0</v>
      </c>
      <c r="Q100" s="189">
        <v>4.2999999999999999E-4</v>
      </c>
      <c r="R100" s="189">
        <f t="shared" si="2"/>
        <v>4.2999999999999999E-4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373</v>
      </c>
      <c r="AT100" s="191" t="s">
        <v>370</v>
      </c>
      <c r="AU100" s="191" t="s">
        <v>71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215</v>
      </c>
      <c r="BM100" s="191" t="s">
        <v>3291</v>
      </c>
    </row>
    <row r="101" spans="1:65" s="2" customFormat="1" ht="14.45" customHeight="1">
      <c r="A101" s="36"/>
      <c r="B101" s="37"/>
      <c r="C101" s="226" t="s">
        <v>878</v>
      </c>
      <c r="D101" s="226" t="s">
        <v>370</v>
      </c>
      <c r="E101" s="227" t="s">
        <v>3292</v>
      </c>
      <c r="F101" s="228" t="s">
        <v>3293</v>
      </c>
      <c r="G101" s="229" t="s">
        <v>367</v>
      </c>
      <c r="H101" s="230">
        <v>1</v>
      </c>
      <c r="I101" s="231"/>
      <c r="J101" s="232">
        <f t="shared" si="0"/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373</v>
      </c>
      <c r="AT101" s="191" t="s">
        <v>370</v>
      </c>
      <c r="AU101" s="191" t="s">
        <v>71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3294</v>
      </c>
    </row>
    <row r="102" spans="1:65" s="2" customFormat="1" ht="14.45" customHeight="1">
      <c r="A102" s="36"/>
      <c r="B102" s="37"/>
      <c r="C102" s="226" t="s">
        <v>895</v>
      </c>
      <c r="D102" s="226" t="s">
        <v>370</v>
      </c>
      <c r="E102" s="227" t="s">
        <v>3295</v>
      </c>
      <c r="F102" s="228" t="s">
        <v>3296</v>
      </c>
      <c r="G102" s="229" t="s">
        <v>367</v>
      </c>
      <c r="H102" s="230">
        <v>1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1.0000000000000001E-5</v>
      </c>
      <c r="R102" s="189">
        <f t="shared" si="2"/>
        <v>1.0000000000000001E-5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373</v>
      </c>
      <c r="AT102" s="191" t="s">
        <v>370</v>
      </c>
      <c r="AU102" s="191" t="s">
        <v>71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3297</v>
      </c>
    </row>
    <row r="103" spans="1:65" s="2" customFormat="1" ht="14.45" customHeight="1">
      <c r="A103" s="36"/>
      <c r="B103" s="37"/>
      <c r="C103" s="226" t="s">
        <v>2257</v>
      </c>
      <c r="D103" s="226" t="s">
        <v>370</v>
      </c>
      <c r="E103" s="227" t="s">
        <v>3298</v>
      </c>
      <c r="F103" s="228" t="s">
        <v>3299</v>
      </c>
      <c r="G103" s="229" t="s">
        <v>3300</v>
      </c>
      <c r="H103" s="230">
        <v>2</v>
      </c>
      <c r="I103" s="231"/>
      <c r="J103" s="232">
        <f t="shared" si="0"/>
        <v>0</v>
      </c>
      <c r="K103" s="228" t="s">
        <v>19</v>
      </c>
      <c r="L103" s="233"/>
      <c r="M103" s="234" t="s">
        <v>19</v>
      </c>
      <c r="N103" s="235" t="s">
        <v>43</v>
      </c>
      <c r="O103" s="66"/>
      <c r="P103" s="189">
        <f t="shared" si="1"/>
        <v>0</v>
      </c>
      <c r="Q103" s="189">
        <v>5.0000000000000002E-5</v>
      </c>
      <c r="R103" s="189">
        <f t="shared" si="2"/>
        <v>1E-4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373</v>
      </c>
      <c r="AT103" s="191" t="s">
        <v>370</v>
      </c>
      <c r="AU103" s="191" t="s">
        <v>71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3301</v>
      </c>
    </row>
    <row r="104" spans="1:65" s="2" customFormat="1" ht="14.45" customHeight="1">
      <c r="A104" s="36"/>
      <c r="B104" s="37"/>
      <c r="C104" s="226" t="s">
        <v>250</v>
      </c>
      <c r="D104" s="226" t="s">
        <v>370</v>
      </c>
      <c r="E104" s="227" t="s">
        <v>3171</v>
      </c>
      <c r="F104" s="228" t="s">
        <v>3172</v>
      </c>
      <c r="G104" s="229" t="s">
        <v>3092</v>
      </c>
      <c r="H104" s="230">
        <v>8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373</v>
      </c>
      <c r="AT104" s="191" t="s">
        <v>370</v>
      </c>
      <c r="AU104" s="191" t="s">
        <v>71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3302</v>
      </c>
    </row>
    <row r="105" spans="1:65" s="2" customFormat="1" ht="14.45" customHeight="1">
      <c r="A105" s="36"/>
      <c r="B105" s="37"/>
      <c r="C105" s="226" t="s">
        <v>373</v>
      </c>
      <c r="D105" s="226" t="s">
        <v>370</v>
      </c>
      <c r="E105" s="227" t="s">
        <v>3174</v>
      </c>
      <c r="F105" s="228" t="s">
        <v>3175</v>
      </c>
      <c r="G105" s="229" t="s">
        <v>3092</v>
      </c>
      <c r="H105" s="230">
        <v>8</v>
      </c>
      <c r="I105" s="231"/>
      <c r="J105" s="232">
        <f t="shared" si="0"/>
        <v>0</v>
      </c>
      <c r="K105" s="228" t="s">
        <v>19</v>
      </c>
      <c r="L105" s="233"/>
      <c r="M105" s="234" t="s">
        <v>19</v>
      </c>
      <c r="N105" s="235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373</v>
      </c>
      <c r="AT105" s="191" t="s">
        <v>370</v>
      </c>
      <c r="AU105" s="191" t="s">
        <v>71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215</v>
      </c>
      <c r="BM105" s="191" t="s">
        <v>3303</v>
      </c>
    </row>
    <row r="106" spans="1:65" s="2" customFormat="1" ht="14.45" customHeight="1">
      <c r="A106" s="36"/>
      <c r="B106" s="37"/>
      <c r="C106" s="226" t="s">
        <v>732</v>
      </c>
      <c r="D106" s="226" t="s">
        <v>370</v>
      </c>
      <c r="E106" s="227" t="s">
        <v>3177</v>
      </c>
      <c r="F106" s="228" t="s">
        <v>3178</v>
      </c>
      <c r="G106" s="229" t="s">
        <v>3092</v>
      </c>
      <c r="H106" s="230">
        <v>2</v>
      </c>
      <c r="I106" s="231"/>
      <c r="J106" s="232">
        <f t="shared" si="0"/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373</v>
      </c>
      <c r="AT106" s="191" t="s">
        <v>370</v>
      </c>
      <c r="AU106" s="191" t="s">
        <v>71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215</v>
      </c>
      <c r="BM106" s="191" t="s">
        <v>3304</v>
      </c>
    </row>
    <row r="107" spans="1:65" s="12" customFormat="1" ht="25.9" customHeight="1">
      <c r="B107" s="164"/>
      <c r="C107" s="165"/>
      <c r="D107" s="166" t="s">
        <v>70</v>
      </c>
      <c r="E107" s="167" t="s">
        <v>1027</v>
      </c>
      <c r="F107" s="167" t="s">
        <v>1028</v>
      </c>
      <c r="G107" s="165"/>
      <c r="H107" s="165"/>
      <c r="I107" s="168"/>
      <c r="J107" s="169">
        <f>BK107</f>
        <v>0</v>
      </c>
      <c r="K107" s="165"/>
      <c r="L107" s="170"/>
      <c r="M107" s="171"/>
      <c r="N107" s="172"/>
      <c r="O107" s="172"/>
      <c r="P107" s="173">
        <f>P108</f>
        <v>0</v>
      </c>
      <c r="Q107" s="172"/>
      <c r="R107" s="173">
        <f>R108</f>
        <v>0.95688999999999991</v>
      </c>
      <c r="S107" s="172"/>
      <c r="T107" s="174">
        <f>T108</f>
        <v>0</v>
      </c>
      <c r="AR107" s="175" t="s">
        <v>82</v>
      </c>
      <c r="AT107" s="176" t="s">
        <v>70</v>
      </c>
      <c r="AU107" s="176" t="s">
        <v>71</v>
      </c>
      <c r="AY107" s="175" t="s">
        <v>208</v>
      </c>
      <c r="BK107" s="177">
        <f>BK108</f>
        <v>0</v>
      </c>
    </row>
    <row r="108" spans="1:65" s="12" customFormat="1" ht="22.9" customHeight="1">
      <c r="B108" s="164"/>
      <c r="C108" s="165"/>
      <c r="D108" s="166" t="s">
        <v>70</v>
      </c>
      <c r="E108" s="178" t="s">
        <v>2647</v>
      </c>
      <c r="F108" s="178" t="s">
        <v>2648</v>
      </c>
      <c r="G108" s="165"/>
      <c r="H108" s="165"/>
      <c r="I108" s="168"/>
      <c r="J108" s="179">
        <f>BK108</f>
        <v>0</v>
      </c>
      <c r="K108" s="165"/>
      <c r="L108" s="170"/>
      <c r="M108" s="171"/>
      <c r="N108" s="172"/>
      <c r="O108" s="172"/>
      <c r="P108" s="173">
        <f>SUM(P109:P119)</f>
        <v>0</v>
      </c>
      <c r="Q108" s="172"/>
      <c r="R108" s="173">
        <f>SUM(R109:R119)</f>
        <v>0.95688999999999991</v>
      </c>
      <c r="S108" s="172"/>
      <c r="T108" s="174">
        <f>SUM(T109:T119)</f>
        <v>0</v>
      </c>
      <c r="AR108" s="175" t="s">
        <v>82</v>
      </c>
      <c r="AT108" s="176" t="s">
        <v>70</v>
      </c>
      <c r="AU108" s="176" t="s">
        <v>78</v>
      </c>
      <c r="AY108" s="175" t="s">
        <v>208</v>
      </c>
      <c r="BK108" s="177">
        <f>SUM(BK109:BK119)</f>
        <v>0</v>
      </c>
    </row>
    <row r="109" spans="1:65" s="2" customFormat="1" ht="14.45" customHeight="1">
      <c r="A109" s="36"/>
      <c r="B109" s="37"/>
      <c r="C109" s="180" t="s">
        <v>8</v>
      </c>
      <c r="D109" s="180" t="s">
        <v>210</v>
      </c>
      <c r="E109" s="181" t="s">
        <v>2671</v>
      </c>
      <c r="F109" s="182" t="s">
        <v>2672</v>
      </c>
      <c r="G109" s="183" t="s">
        <v>395</v>
      </c>
      <c r="H109" s="184">
        <v>8</v>
      </c>
      <c r="I109" s="185"/>
      <c r="J109" s="186">
        <f t="shared" ref="J109:J119" si="10">ROUND(I109*H109,2)</f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 t="shared" ref="P109:P119" si="11">O109*H109</f>
        <v>0</v>
      </c>
      <c r="Q109" s="189">
        <v>0</v>
      </c>
      <c r="R109" s="189">
        <f t="shared" ref="R109:R119" si="12">Q109*H109</f>
        <v>0</v>
      </c>
      <c r="S109" s="189">
        <v>0</v>
      </c>
      <c r="T109" s="190">
        <f t="shared" ref="T109:T119" si="13"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1034</v>
      </c>
      <c r="AT109" s="191" t="s">
        <v>210</v>
      </c>
      <c r="AU109" s="191" t="s">
        <v>82</v>
      </c>
      <c r="AY109" s="19" t="s">
        <v>208</v>
      </c>
      <c r="BE109" s="192">
        <f t="shared" ref="BE109:BE119" si="14">IF(N109="základní",J109,0)</f>
        <v>0</v>
      </c>
      <c r="BF109" s="192">
        <f t="shared" ref="BF109:BF119" si="15">IF(N109="snížená",J109,0)</f>
        <v>0</v>
      </c>
      <c r="BG109" s="192">
        <f t="shared" ref="BG109:BG119" si="16">IF(N109="zákl. přenesená",J109,0)</f>
        <v>0</v>
      </c>
      <c r="BH109" s="192">
        <f t="shared" ref="BH109:BH119" si="17">IF(N109="sníž. přenesená",J109,0)</f>
        <v>0</v>
      </c>
      <c r="BI109" s="192">
        <f t="shared" ref="BI109:BI119" si="18">IF(N109="nulová",J109,0)</f>
        <v>0</v>
      </c>
      <c r="BJ109" s="19" t="s">
        <v>82</v>
      </c>
      <c r="BK109" s="192">
        <f t="shared" ref="BK109:BK119" si="19">ROUND(I109*H109,2)</f>
        <v>0</v>
      </c>
      <c r="BL109" s="19" t="s">
        <v>1034</v>
      </c>
      <c r="BM109" s="191" t="s">
        <v>3305</v>
      </c>
    </row>
    <row r="110" spans="1:65" s="2" customFormat="1" ht="14.45" customHeight="1">
      <c r="A110" s="36"/>
      <c r="B110" s="37"/>
      <c r="C110" s="226" t="s">
        <v>850</v>
      </c>
      <c r="D110" s="226" t="s">
        <v>370</v>
      </c>
      <c r="E110" s="227" t="s">
        <v>3306</v>
      </c>
      <c r="F110" s="228" t="s">
        <v>3307</v>
      </c>
      <c r="G110" s="229" t="s">
        <v>395</v>
      </c>
      <c r="H110" s="230">
        <v>8</v>
      </c>
      <c r="I110" s="231"/>
      <c r="J110" s="232">
        <f t="shared" si="10"/>
        <v>0</v>
      </c>
      <c r="K110" s="228" t="s">
        <v>19</v>
      </c>
      <c r="L110" s="233"/>
      <c r="M110" s="234" t="s">
        <v>19</v>
      </c>
      <c r="N110" s="235" t="s">
        <v>43</v>
      </c>
      <c r="O110" s="66"/>
      <c r="P110" s="189">
        <f t="shared" si="11"/>
        <v>0</v>
      </c>
      <c r="Q110" s="189">
        <v>1.2E-4</v>
      </c>
      <c r="R110" s="189">
        <f t="shared" si="12"/>
        <v>9.6000000000000002E-4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829</v>
      </c>
      <c r="AT110" s="191" t="s">
        <v>370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3308</v>
      </c>
    </row>
    <row r="111" spans="1:65" s="2" customFormat="1" ht="14.45" customHeight="1">
      <c r="A111" s="36"/>
      <c r="B111" s="37"/>
      <c r="C111" s="226" t="s">
        <v>2192</v>
      </c>
      <c r="D111" s="226" t="s">
        <v>370</v>
      </c>
      <c r="E111" s="227" t="s">
        <v>3197</v>
      </c>
      <c r="F111" s="228" t="s">
        <v>3198</v>
      </c>
      <c r="G111" s="229" t="s">
        <v>395</v>
      </c>
      <c r="H111" s="230">
        <v>2</v>
      </c>
      <c r="I111" s="231"/>
      <c r="J111" s="232">
        <f t="shared" si="10"/>
        <v>0</v>
      </c>
      <c r="K111" s="228" t="s">
        <v>19</v>
      </c>
      <c r="L111" s="233"/>
      <c r="M111" s="234" t="s">
        <v>19</v>
      </c>
      <c r="N111" s="235" t="s">
        <v>43</v>
      </c>
      <c r="O111" s="66"/>
      <c r="P111" s="189">
        <f t="shared" si="11"/>
        <v>0</v>
      </c>
      <c r="Q111" s="189">
        <v>0.47</v>
      </c>
      <c r="R111" s="189">
        <f t="shared" si="12"/>
        <v>0.94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829</v>
      </c>
      <c r="AT111" s="191" t="s">
        <v>370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3309</v>
      </c>
    </row>
    <row r="112" spans="1:65" s="2" customFormat="1" ht="14.45" customHeight="1">
      <c r="A112" s="36"/>
      <c r="B112" s="37"/>
      <c r="C112" s="226" t="s">
        <v>765</v>
      </c>
      <c r="D112" s="226" t="s">
        <v>370</v>
      </c>
      <c r="E112" s="227" t="s">
        <v>3206</v>
      </c>
      <c r="F112" s="228" t="s">
        <v>3207</v>
      </c>
      <c r="G112" s="229" t="s">
        <v>2997</v>
      </c>
      <c r="H112" s="230">
        <v>2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0</v>
      </c>
      <c r="R112" s="189">
        <f t="shared" si="12"/>
        <v>0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829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1034</v>
      </c>
      <c r="BM112" s="191" t="s">
        <v>3310</v>
      </c>
    </row>
    <row r="113" spans="1:65" s="2" customFormat="1" ht="14.45" customHeight="1">
      <c r="A113" s="36"/>
      <c r="B113" s="37"/>
      <c r="C113" s="180" t="s">
        <v>770</v>
      </c>
      <c r="D113" s="180" t="s">
        <v>210</v>
      </c>
      <c r="E113" s="181" t="s">
        <v>2748</v>
      </c>
      <c r="F113" s="182" t="s">
        <v>2749</v>
      </c>
      <c r="G113" s="183" t="s">
        <v>367</v>
      </c>
      <c r="H113" s="184">
        <v>16</v>
      </c>
      <c r="I113" s="185"/>
      <c r="J113" s="186">
        <f t="shared" si="10"/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 t="shared" si="11"/>
        <v>0</v>
      </c>
      <c r="Q113" s="189">
        <v>0</v>
      </c>
      <c r="R113" s="189">
        <f t="shared" si="12"/>
        <v>0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1034</v>
      </c>
      <c r="AT113" s="191" t="s">
        <v>210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3311</v>
      </c>
    </row>
    <row r="114" spans="1:65" s="2" customFormat="1" ht="14.45" customHeight="1">
      <c r="A114" s="36"/>
      <c r="B114" s="37"/>
      <c r="C114" s="180" t="s">
        <v>840</v>
      </c>
      <c r="D114" s="180" t="s">
        <v>210</v>
      </c>
      <c r="E114" s="181" t="s">
        <v>3312</v>
      </c>
      <c r="F114" s="182" t="s">
        <v>3313</v>
      </c>
      <c r="G114" s="183" t="s">
        <v>367</v>
      </c>
      <c r="H114" s="184">
        <v>8</v>
      </c>
      <c r="I114" s="185"/>
      <c r="J114" s="186">
        <f t="shared" si="10"/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1034</v>
      </c>
      <c r="AT114" s="191" t="s">
        <v>210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3314</v>
      </c>
    </row>
    <row r="115" spans="1:65" s="2" customFormat="1" ht="14.45" customHeight="1">
      <c r="A115" s="36"/>
      <c r="B115" s="37"/>
      <c r="C115" s="180" t="s">
        <v>835</v>
      </c>
      <c r="D115" s="180" t="s">
        <v>210</v>
      </c>
      <c r="E115" s="181" t="s">
        <v>3315</v>
      </c>
      <c r="F115" s="182" t="s">
        <v>3316</v>
      </c>
      <c r="G115" s="183" t="s">
        <v>367</v>
      </c>
      <c r="H115" s="184">
        <v>1</v>
      </c>
      <c r="I115" s="185"/>
      <c r="J115" s="186">
        <f t="shared" si="10"/>
        <v>0</v>
      </c>
      <c r="K115" s="182" t="s">
        <v>19</v>
      </c>
      <c r="L115" s="41"/>
      <c r="M115" s="187" t="s">
        <v>19</v>
      </c>
      <c r="N115" s="188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1034</v>
      </c>
      <c r="AT115" s="191" t="s">
        <v>210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3317</v>
      </c>
    </row>
    <row r="116" spans="1:65" s="2" customFormat="1" ht="14.45" customHeight="1">
      <c r="A116" s="36"/>
      <c r="B116" s="37"/>
      <c r="C116" s="226" t="s">
        <v>752</v>
      </c>
      <c r="D116" s="226" t="s">
        <v>370</v>
      </c>
      <c r="E116" s="227" t="s">
        <v>3220</v>
      </c>
      <c r="F116" s="228" t="s">
        <v>3221</v>
      </c>
      <c r="G116" s="229" t="s">
        <v>367</v>
      </c>
      <c r="H116" s="230">
        <v>1</v>
      </c>
      <c r="I116" s="231"/>
      <c r="J116" s="232">
        <f t="shared" si="1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829</v>
      </c>
      <c r="AT116" s="191" t="s">
        <v>370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3318</v>
      </c>
    </row>
    <row r="117" spans="1:65" s="2" customFormat="1" ht="14.45" customHeight="1">
      <c r="A117" s="36"/>
      <c r="B117" s="37"/>
      <c r="C117" s="226" t="s">
        <v>756</v>
      </c>
      <c r="D117" s="226" t="s">
        <v>370</v>
      </c>
      <c r="E117" s="227" t="s">
        <v>3223</v>
      </c>
      <c r="F117" s="228" t="s">
        <v>3224</v>
      </c>
      <c r="G117" s="229" t="s">
        <v>367</v>
      </c>
      <c r="H117" s="230">
        <v>1</v>
      </c>
      <c r="I117" s="231"/>
      <c r="J117" s="232">
        <f t="shared" si="10"/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3319</v>
      </c>
    </row>
    <row r="118" spans="1:65" s="2" customFormat="1" ht="14.45" customHeight="1">
      <c r="A118" s="36"/>
      <c r="B118" s="37"/>
      <c r="C118" s="180" t="s">
        <v>994</v>
      </c>
      <c r="D118" s="180" t="s">
        <v>210</v>
      </c>
      <c r="E118" s="181" t="s">
        <v>3226</v>
      </c>
      <c r="F118" s="182" t="s">
        <v>3227</v>
      </c>
      <c r="G118" s="183" t="s">
        <v>367</v>
      </c>
      <c r="H118" s="184">
        <v>2</v>
      </c>
      <c r="I118" s="185"/>
      <c r="J118" s="186">
        <f t="shared" si="10"/>
        <v>0</v>
      </c>
      <c r="K118" s="182" t="s">
        <v>19</v>
      </c>
      <c r="L118" s="41"/>
      <c r="M118" s="187" t="s">
        <v>19</v>
      </c>
      <c r="N118" s="188" t="s">
        <v>43</v>
      </c>
      <c r="O118" s="66"/>
      <c r="P118" s="189">
        <f t="shared" si="11"/>
        <v>0</v>
      </c>
      <c r="Q118" s="189">
        <v>0</v>
      </c>
      <c r="R118" s="189">
        <f t="shared" si="12"/>
        <v>0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1034</v>
      </c>
      <c r="AT118" s="191" t="s">
        <v>210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3320</v>
      </c>
    </row>
    <row r="119" spans="1:65" s="2" customFormat="1" ht="14.45" customHeight="1">
      <c r="A119" s="36"/>
      <c r="B119" s="37"/>
      <c r="C119" s="226" t="s">
        <v>829</v>
      </c>
      <c r="D119" s="226" t="s">
        <v>370</v>
      </c>
      <c r="E119" s="227" t="s">
        <v>3235</v>
      </c>
      <c r="F119" s="228" t="s">
        <v>3321</v>
      </c>
      <c r="G119" s="229" t="s">
        <v>367</v>
      </c>
      <c r="H119" s="230">
        <v>1</v>
      </c>
      <c r="I119" s="231"/>
      <c r="J119" s="232">
        <f t="shared" si="10"/>
        <v>0</v>
      </c>
      <c r="K119" s="228" t="s">
        <v>19</v>
      </c>
      <c r="L119" s="233"/>
      <c r="M119" s="260" t="s">
        <v>19</v>
      </c>
      <c r="N119" s="261" t="s">
        <v>43</v>
      </c>
      <c r="O119" s="254"/>
      <c r="P119" s="255">
        <f t="shared" si="11"/>
        <v>0</v>
      </c>
      <c r="Q119" s="255">
        <v>1.593E-2</v>
      </c>
      <c r="R119" s="255">
        <f t="shared" si="12"/>
        <v>1.593E-2</v>
      </c>
      <c r="S119" s="255">
        <v>0</v>
      </c>
      <c r="T119" s="256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829</v>
      </c>
      <c r="AT119" s="191" t="s">
        <v>370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3322</v>
      </c>
    </row>
    <row r="120" spans="1:65" s="2" customFormat="1" ht="6.95" customHeight="1">
      <c r="A120" s="36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1"/>
      <c r="M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</sheetData>
  <sheetProtection algorithmName="SHA-512" hashValue="q/PyXmtb2OpEAbF4Y983F1FwqeHMKTFoCCLNbxOeZ0/c4Lj6sj1cb6xhdxJ0LbNxDUdGpzJgEduAbBpYDvuZMw==" saltValue="fcKZMJruN7y8GbXZsyMTGw9cqEQtzPasj+3MaZk2NpNkLde7HiqHlLrgIngrjgg6tx92gpY5ZCiTIS6cG90nZA==" spinCount="100000" sheet="1" objects="1" scenarios="1" formatColumns="0" formatRows="0" autoFilter="0"/>
  <autoFilter ref="C92:K119" xr:uid="{00000000-0009-0000-0000-000009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114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3323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ROUND(J93,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ROUND((SUM(BE93:BE119)),  2)</f>
        <v>0</v>
      </c>
      <c r="G37" s="36"/>
      <c r="H37" s="36"/>
      <c r="I37" s="126">
        <v>0.21</v>
      </c>
      <c r="J37" s="125">
        <f>ROUND(((SUM(BE93:BE119))*I37),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ROUND((SUM(BF93:BF119)),  2)</f>
        <v>0</v>
      </c>
      <c r="G38" s="36"/>
      <c r="H38" s="36"/>
      <c r="I38" s="126">
        <v>0.15</v>
      </c>
      <c r="J38" s="125">
        <f>ROUND(((SUM(BF93:BF119))*I38),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ROUND((SUM(BG93:BG119)),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ROUND((SUM(BH93:BH119)),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ROUND((SUM(BI93:BI119)),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2020-22-06 - Rozváděče RE 2,3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J93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J107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J108</f>
        <v>0</v>
      </c>
      <c r="K69" s="99"/>
      <c r="L69" s="152"/>
    </row>
    <row r="70" spans="1:47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47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47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47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1" customFormat="1" ht="16.5" customHeight="1">
      <c r="B81" s="23"/>
      <c r="C81" s="24"/>
      <c r="D81" s="24"/>
      <c r="E81" s="416" t="s">
        <v>156</v>
      </c>
      <c r="F81" s="393"/>
      <c r="G81" s="393"/>
      <c r="H81" s="393"/>
      <c r="I81" s="24"/>
      <c r="J81" s="24"/>
      <c r="K81" s="24"/>
      <c r="L81" s="22"/>
    </row>
    <row r="82" spans="1:65" s="1" customFormat="1" ht="12" customHeight="1">
      <c r="B82" s="23"/>
      <c r="C82" s="31" t="s">
        <v>2142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20" t="s">
        <v>2641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2642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E13</f>
        <v>2020-22-06 - Rozváděče RE 2,3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F16</f>
        <v>Nový Bydžov</v>
      </c>
      <c r="G87" s="38"/>
      <c r="H87" s="38"/>
      <c r="I87" s="31" t="s">
        <v>23</v>
      </c>
      <c r="J87" s="61" t="str">
        <f>IF(J16="","",J16)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E19</f>
        <v>Město Nový Bydžov</v>
      </c>
      <c r="G89" s="38"/>
      <c r="H89" s="38"/>
      <c r="I89" s="31" t="s">
        <v>31</v>
      </c>
      <c r="J89" s="34" t="str">
        <f>E25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IF(E22="","",E22)</f>
        <v>Vyplň údaj</v>
      </c>
      <c r="G90" s="38"/>
      <c r="H90" s="38"/>
      <c r="I90" s="31" t="s">
        <v>34</v>
      </c>
      <c r="J90" s="34" t="str">
        <f>E28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P94+SUM(P95:P107)</f>
        <v>0</v>
      </c>
      <c r="Q93" s="74"/>
      <c r="R93" s="161">
        <f>R94+SUM(R95:R107)</f>
        <v>5.6918600000000001</v>
      </c>
      <c r="S93" s="74"/>
      <c r="T93" s="162">
        <f>T94+SUM(T95:T107)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BK94+SUM(BK95:BK107)</f>
        <v>0</v>
      </c>
    </row>
    <row r="94" spans="1:65" s="2" customFormat="1" ht="14.45" customHeight="1">
      <c r="A94" s="36"/>
      <c r="B94" s="37"/>
      <c r="C94" s="226" t="s">
        <v>854</v>
      </c>
      <c r="D94" s="226" t="s">
        <v>370</v>
      </c>
      <c r="E94" s="227" t="s">
        <v>3271</v>
      </c>
      <c r="F94" s="228" t="s">
        <v>3272</v>
      </c>
      <c r="G94" s="229" t="s">
        <v>367</v>
      </c>
      <c r="H94" s="230">
        <v>12</v>
      </c>
      <c r="I94" s="231"/>
      <c r="J94" s="232">
        <f t="shared" ref="J94:J106" si="0">ROUND(I94*H94,2)</f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ref="P94:P106" si="1">O94*H94</f>
        <v>0</v>
      </c>
      <c r="Q94" s="189">
        <v>0</v>
      </c>
      <c r="R94" s="189">
        <f t="shared" ref="R94:R106" si="2">Q94*H94</f>
        <v>0</v>
      </c>
      <c r="S94" s="189">
        <v>0</v>
      </c>
      <c r="T94" s="190">
        <f t="shared" ref="T94:T106" si="3"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373</v>
      </c>
      <c r="AT94" s="191" t="s">
        <v>370</v>
      </c>
      <c r="AU94" s="191" t="s">
        <v>71</v>
      </c>
      <c r="AY94" s="19" t="s">
        <v>208</v>
      </c>
      <c r="BE94" s="192">
        <f t="shared" ref="BE94:BE106" si="4">IF(N94="základní",J94,0)</f>
        <v>0</v>
      </c>
      <c r="BF94" s="192">
        <f t="shared" ref="BF94:BF106" si="5">IF(N94="snížená",J94,0)</f>
        <v>0</v>
      </c>
      <c r="BG94" s="192">
        <f t="shared" ref="BG94:BG106" si="6">IF(N94="zákl. přenesená",J94,0)</f>
        <v>0</v>
      </c>
      <c r="BH94" s="192">
        <f t="shared" ref="BH94:BH106" si="7">IF(N94="sníž. přenesená",J94,0)</f>
        <v>0</v>
      </c>
      <c r="BI94" s="192">
        <f t="shared" ref="BI94:BI106" si="8">IF(N94="nulová",J94,0)</f>
        <v>0</v>
      </c>
      <c r="BJ94" s="19" t="s">
        <v>82</v>
      </c>
      <c r="BK94" s="192">
        <f t="shared" ref="BK94:BK106" si="9">ROUND(I94*H94,2)</f>
        <v>0</v>
      </c>
      <c r="BL94" s="19" t="s">
        <v>215</v>
      </c>
      <c r="BM94" s="191" t="s">
        <v>3324</v>
      </c>
    </row>
    <row r="95" spans="1:65" s="2" customFormat="1" ht="14.45" customHeight="1">
      <c r="A95" s="36"/>
      <c r="B95" s="37"/>
      <c r="C95" s="226" t="s">
        <v>870</v>
      </c>
      <c r="D95" s="226" t="s">
        <v>370</v>
      </c>
      <c r="E95" s="227" t="s">
        <v>3277</v>
      </c>
      <c r="F95" s="228" t="s">
        <v>3278</v>
      </c>
      <c r="G95" s="229" t="s">
        <v>367</v>
      </c>
      <c r="H95" s="230">
        <v>2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373</v>
      </c>
      <c r="AT95" s="191" t="s">
        <v>370</v>
      </c>
      <c r="AU95" s="191" t="s">
        <v>71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215</v>
      </c>
      <c r="BM95" s="191" t="s">
        <v>3325</v>
      </c>
    </row>
    <row r="96" spans="1:65" s="2" customFormat="1" ht="14.45" customHeight="1">
      <c r="A96" s="36"/>
      <c r="B96" s="37"/>
      <c r="C96" s="226" t="s">
        <v>1003</v>
      </c>
      <c r="D96" s="226" t="s">
        <v>370</v>
      </c>
      <c r="E96" s="227" t="s">
        <v>3326</v>
      </c>
      <c r="F96" s="228" t="s">
        <v>3327</v>
      </c>
      <c r="G96" s="229" t="s">
        <v>367</v>
      </c>
      <c r="H96" s="230">
        <v>4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3.1800000000000001E-3</v>
      </c>
      <c r="R96" s="189">
        <f t="shared" si="2"/>
        <v>1.272E-2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373</v>
      </c>
      <c r="AT96" s="191" t="s">
        <v>370</v>
      </c>
      <c r="AU96" s="191" t="s">
        <v>71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215</v>
      </c>
      <c r="BM96" s="191" t="s">
        <v>3328</v>
      </c>
    </row>
    <row r="97" spans="1:65" s="2" customFormat="1" ht="14.45" customHeight="1">
      <c r="A97" s="36"/>
      <c r="B97" s="37"/>
      <c r="C97" s="226" t="s">
        <v>2246</v>
      </c>
      <c r="D97" s="226" t="s">
        <v>370</v>
      </c>
      <c r="E97" s="227" t="s">
        <v>3280</v>
      </c>
      <c r="F97" s="228" t="s">
        <v>3281</v>
      </c>
      <c r="G97" s="229" t="s">
        <v>367</v>
      </c>
      <c r="H97" s="230">
        <v>6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373</v>
      </c>
      <c r="AT97" s="191" t="s">
        <v>370</v>
      </c>
      <c r="AU97" s="191" t="s">
        <v>71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215</v>
      </c>
      <c r="BM97" s="191" t="s">
        <v>3329</v>
      </c>
    </row>
    <row r="98" spans="1:65" s="2" customFormat="1" ht="14.45" customHeight="1">
      <c r="A98" s="36"/>
      <c r="B98" s="37"/>
      <c r="C98" s="226" t="s">
        <v>2202</v>
      </c>
      <c r="D98" s="226" t="s">
        <v>370</v>
      </c>
      <c r="E98" s="227" t="s">
        <v>3283</v>
      </c>
      <c r="F98" s="228" t="s">
        <v>3284</v>
      </c>
      <c r="G98" s="229" t="s">
        <v>367</v>
      </c>
      <c r="H98" s="230">
        <v>6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0</v>
      </c>
      <c r="R98" s="189">
        <f t="shared" si="2"/>
        <v>0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373</v>
      </c>
      <c r="AT98" s="191" t="s">
        <v>370</v>
      </c>
      <c r="AU98" s="191" t="s">
        <v>71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215</v>
      </c>
      <c r="BM98" s="191" t="s">
        <v>3330</v>
      </c>
    </row>
    <row r="99" spans="1:65" s="2" customFormat="1" ht="14.45" customHeight="1">
      <c r="A99" s="36"/>
      <c r="B99" s="37"/>
      <c r="C99" s="226" t="s">
        <v>901</v>
      </c>
      <c r="D99" s="226" t="s">
        <v>370</v>
      </c>
      <c r="E99" s="227" t="s">
        <v>3286</v>
      </c>
      <c r="F99" s="228" t="s">
        <v>3287</v>
      </c>
      <c r="G99" s="229" t="s">
        <v>367</v>
      </c>
      <c r="H99" s="230">
        <v>2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373</v>
      </c>
      <c r="AT99" s="191" t="s">
        <v>370</v>
      </c>
      <c r="AU99" s="191" t="s">
        <v>71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215</v>
      </c>
      <c r="BM99" s="191" t="s">
        <v>3331</v>
      </c>
    </row>
    <row r="100" spans="1:65" s="2" customFormat="1" ht="14.45" customHeight="1">
      <c r="A100" s="36"/>
      <c r="B100" s="37"/>
      <c r="C100" s="226" t="s">
        <v>907</v>
      </c>
      <c r="D100" s="226" t="s">
        <v>370</v>
      </c>
      <c r="E100" s="227" t="s">
        <v>3289</v>
      </c>
      <c r="F100" s="228" t="s">
        <v>3290</v>
      </c>
      <c r="G100" s="229" t="s">
        <v>367</v>
      </c>
      <c r="H100" s="230">
        <v>2</v>
      </c>
      <c r="I100" s="231"/>
      <c r="J100" s="232">
        <f t="shared" si="0"/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si="1"/>
        <v>0</v>
      </c>
      <c r="Q100" s="189">
        <v>4.2999999999999999E-4</v>
      </c>
      <c r="R100" s="189">
        <f t="shared" si="2"/>
        <v>8.5999999999999998E-4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373</v>
      </c>
      <c r="AT100" s="191" t="s">
        <v>370</v>
      </c>
      <c r="AU100" s="191" t="s">
        <v>71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215</v>
      </c>
      <c r="BM100" s="191" t="s">
        <v>3332</v>
      </c>
    </row>
    <row r="101" spans="1:65" s="2" customFormat="1" ht="14.45" customHeight="1">
      <c r="A101" s="36"/>
      <c r="B101" s="37"/>
      <c r="C101" s="226" t="s">
        <v>878</v>
      </c>
      <c r="D101" s="226" t="s">
        <v>370</v>
      </c>
      <c r="E101" s="227" t="s">
        <v>3292</v>
      </c>
      <c r="F101" s="228" t="s">
        <v>3333</v>
      </c>
      <c r="G101" s="229" t="s">
        <v>367</v>
      </c>
      <c r="H101" s="230">
        <v>2</v>
      </c>
      <c r="I101" s="231"/>
      <c r="J101" s="232">
        <f t="shared" si="0"/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373</v>
      </c>
      <c r="AT101" s="191" t="s">
        <v>370</v>
      </c>
      <c r="AU101" s="191" t="s">
        <v>71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3334</v>
      </c>
    </row>
    <row r="102" spans="1:65" s="2" customFormat="1" ht="14.45" customHeight="1">
      <c r="A102" s="36"/>
      <c r="B102" s="37"/>
      <c r="C102" s="226" t="s">
        <v>895</v>
      </c>
      <c r="D102" s="226" t="s">
        <v>370</v>
      </c>
      <c r="E102" s="227" t="s">
        <v>3295</v>
      </c>
      <c r="F102" s="228" t="s">
        <v>3296</v>
      </c>
      <c r="G102" s="229" t="s">
        <v>367</v>
      </c>
      <c r="H102" s="230">
        <v>2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1.0000000000000001E-5</v>
      </c>
      <c r="R102" s="189">
        <f t="shared" si="2"/>
        <v>2.0000000000000002E-5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373</v>
      </c>
      <c r="AT102" s="191" t="s">
        <v>370</v>
      </c>
      <c r="AU102" s="191" t="s">
        <v>71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3335</v>
      </c>
    </row>
    <row r="103" spans="1:65" s="2" customFormat="1" ht="14.45" customHeight="1">
      <c r="A103" s="36"/>
      <c r="B103" s="37"/>
      <c r="C103" s="226" t="s">
        <v>2257</v>
      </c>
      <c r="D103" s="226" t="s">
        <v>370</v>
      </c>
      <c r="E103" s="227" t="s">
        <v>3298</v>
      </c>
      <c r="F103" s="228" t="s">
        <v>3299</v>
      </c>
      <c r="G103" s="229" t="s">
        <v>3300</v>
      </c>
      <c r="H103" s="230">
        <v>8</v>
      </c>
      <c r="I103" s="231"/>
      <c r="J103" s="232">
        <f t="shared" si="0"/>
        <v>0</v>
      </c>
      <c r="K103" s="228" t="s">
        <v>19</v>
      </c>
      <c r="L103" s="233"/>
      <c r="M103" s="234" t="s">
        <v>19</v>
      </c>
      <c r="N103" s="235" t="s">
        <v>43</v>
      </c>
      <c r="O103" s="66"/>
      <c r="P103" s="189">
        <f t="shared" si="1"/>
        <v>0</v>
      </c>
      <c r="Q103" s="189">
        <v>5.0000000000000002E-5</v>
      </c>
      <c r="R103" s="189">
        <f t="shared" si="2"/>
        <v>4.0000000000000002E-4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373</v>
      </c>
      <c r="AT103" s="191" t="s">
        <v>370</v>
      </c>
      <c r="AU103" s="191" t="s">
        <v>71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3336</v>
      </c>
    </row>
    <row r="104" spans="1:65" s="2" customFormat="1" ht="14.45" customHeight="1">
      <c r="A104" s="36"/>
      <c r="B104" s="37"/>
      <c r="C104" s="226" t="s">
        <v>250</v>
      </c>
      <c r="D104" s="226" t="s">
        <v>370</v>
      </c>
      <c r="E104" s="227" t="s">
        <v>3171</v>
      </c>
      <c r="F104" s="228" t="s">
        <v>3172</v>
      </c>
      <c r="G104" s="229" t="s">
        <v>3092</v>
      </c>
      <c r="H104" s="230">
        <v>48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373</v>
      </c>
      <c r="AT104" s="191" t="s">
        <v>370</v>
      </c>
      <c r="AU104" s="191" t="s">
        <v>71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3337</v>
      </c>
    </row>
    <row r="105" spans="1:65" s="2" customFormat="1" ht="14.45" customHeight="1">
      <c r="A105" s="36"/>
      <c r="B105" s="37"/>
      <c r="C105" s="226" t="s">
        <v>373</v>
      </c>
      <c r="D105" s="226" t="s">
        <v>370</v>
      </c>
      <c r="E105" s="227" t="s">
        <v>3174</v>
      </c>
      <c r="F105" s="228" t="s">
        <v>3175</v>
      </c>
      <c r="G105" s="229" t="s">
        <v>3092</v>
      </c>
      <c r="H105" s="230">
        <v>48</v>
      </c>
      <c r="I105" s="231"/>
      <c r="J105" s="232">
        <f t="shared" si="0"/>
        <v>0</v>
      </c>
      <c r="K105" s="228" t="s">
        <v>19</v>
      </c>
      <c r="L105" s="233"/>
      <c r="M105" s="234" t="s">
        <v>19</v>
      </c>
      <c r="N105" s="235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373</v>
      </c>
      <c r="AT105" s="191" t="s">
        <v>370</v>
      </c>
      <c r="AU105" s="191" t="s">
        <v>71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215</v>
      </c>
      <c r="BM105" s="191" t="s">
        <v>3338</v>
      </c>
    </row>
    <row r="106" spans="1:65" s="2" customFormat="1" ht="14.45" customHeight="1">
      <c r="A106" s="36"/>
      <c r="B106" s="37"/>
      <c r="C106" s="226" t="s">
        <v>732</v>
      </c>
      <c r="D106" s="226" t="s">
        <v>370</v>
      </c>
      <c r="E106" s="227" t="s">
        <v>3177</v>
      </c>
      <c r="F106" s="228" t="s">
        <v>3178</v>
      </c>
      <c r="G106" s="229" t="s">
        <v>3092</v>
      </c>
      <c r="H106" s="230">
        <v>4</v>
      </c>
      <c r="I106" s="231"/>
      <c r="J106" s="232">
        <f t="shared" si="0"/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373</v>
      </c>
      <c r="AT106" s="191" t="s">
        <v>370</v>
      </c>
      <c r="AU106" s="191" t="s">
        <v>71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215</v>
      </c>
      <c r="BM106" s="191" t="s">
        <v>3339</v>
      </c>
    </row>
    <row r="107" spans="1:65" s="12" customFormat="1" ht="25.9" customHeight="1">
      <c r="B107" s="164"/>
      <c r="C107" s="165"/>
      <c r="D107" s="166" t="s">
        <v>70</v>
      </c>
      <c r="E107" s="167" t="s">
        <v>1027</v>
      </c>
      <c r="F107" s="167" t="s">
        <v>1028</v>
      </c>
      <c r="G107" s="165"/>
      <c r="H107" s="165"/>
      <c r="I107" s="168"/>
      <c r="J107" s="169">
        <f>BK107</f>
        <v>0</v>
      </c>
      <c r="K107" s="165"/>
      <c r="L107" s="170"/>
      <c r="M107" s="171"/>
      <c r="N107" s="172"/>
      <c r="O107" s="172"/>
      <c r="P107" s="173">
        <f>P108</f>
        <v>0</v>
      </c>
      <c r="Q107" s="172"/>
      <c r="R107" s="173">
        <f>R108</f>
        <v>5.6778599999999999</v>
      </c>
      <c r="S107" s="172"/>
      <c r="T107" s="174">
        <f>T108</f>
        <v>0</v>
      </c>
      <c r="AR107" s="175" t="s">
        <v>82</v>
      </c>
      <c r="AT107" s="176" t="s">
        <v>70</v>
      </c>
      <c r="AU107" s="176" t="s">
        <v>71</v>
      </c>
      <c r="AY107" s="175" t="s">
        <v>208</v>
      </c>
      <c r="BK107" s="177">
        <f>BK108</f>
        <v>0</v>
      </c>
    </row>
    <row r="108" spans="1:65" s="12" customFormat="1" ht="22.9" customHeight="1">
      <c r="B108" s="164"/>
      <c r="C108" s="165"/>
      <c r="D108" s="166" t="s">
        <v>70</v>
      </c>
      <c r="E108" s="178" t="s">
        <v>2647</v>
      </c>
      <c r="F108" s="178" t="s">
        <v>2648</v>
      </c>
      <c r="G108" s="165"/>
      <c r="H108" s="165"/>
      <c r="I108" s="168"/>
      <c r="J108" s="179">
        <f>BK108</f>
        <v>0</v>
      </c>
      <c r="K108" s="165"/>
      <c r="L108" s="170"/>
      <c r="M108" s="171"/>
      <c r="N108" s="172"/>
      <c r="O108" s="172"/>
      <c r="P108" s="173">
        <f>SUM(P109:P119)</f>
        <v>0</v>
      </c>
      <c r="Q108" s="172"/>
      <c r="R108" s="173">
        <f>SUM(R109:R119)</f>
        <v>5.6778599999999999</v>
      </c>
      <c r="S108" s="172"/>
      <c r="T108" s="174">
        <f>SUM(T109:T119)</f>
        <v>0</v>
      </c>
      <c r="AR108" s="175" t="s">
        <v>82</v>
      </c>
      <c r="AT108" s="176" t="s">
        <v>70</v>
      </c>
      <c r="AU108" s="176" t="s">
        <v>78</v>
      </c>
      <c r="AY108" s="175" t="s">
        <v>208</v>
      </c>
      <c r="BK108" s="177">
        <f>SUM(BK109:BK119)</f>
        <v>0</v>
      </c>
    </row>
    <row r="109" spans="1:65" s="2" customFormat="1" ht="14.45" customHeight="1">
      <c r="A109" s="36"/>
      <c r="B109" s="37"/>
      <c r="C109" s="180" t="s">
        <v>8</v>
      </c>
      <c r="D109" s="180" t="s">
        <v>210</v>
      </c>
      <c r="E109" s="181" t="s">
        <v>2671</v>
      </c>
      <c r="F109" s="182" t="s">
        <v>2672</v>
      </c>
      <c r="G109" s="183" t="s">
        <v>395</v>
      </c>
      <c r="H109" s="184">
        <v>50</v>
      </c>
      <c r="I109" s="185"/>
      <c r="J109" s="186">
        <f t="shared" ref="J109:J119" si="10">ROUND(I109*H109,2)</f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 t="shared" ref="P109:P119" si="11">O109*H109</f>
        <v>0</v>
      </c>
      <c r="Q109" s="189">
        <v>0</v>
      </c>
      <c r="R109" s="189">
        <f t="shared" ref="R109:R119" si="12">Q109*H109</f>
        <v>0</v>
      </c>
      <c r="S109" s="189">
        <v>0</v>
      </c>
      <c r="T109" s="190">
        <f t="shared" ref="T109:T119" si="13"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1034</v>
      </c>
      <c r="AT109" s="191" t="s">
        <v>210</v>
      </c>
      <c r="AU109" s="191" t="s">
        <v>82</v>
      </c>
      <c r="AY109" s="19" t="s">
        <v>208</v>
      </c>
      <c r="BE109" s="192">
        <f t="shared" ref="BE109:BE119" si="14">IF(N109="základní",J109,0)</f>
        <v>0</v>
      </c>
      <c r="BF109" s="192">
        <f t="shared" ref="BF109:BF119" si="15">IF(N109="snížená",J109,0)</f>
        <v>0</v>
      </c>
      <c r="BG109" s="192">
        <f t="shared" ref="BG109:BG119" si="16">IF(N109="zákl. přenesená",J109,0)</f>
        <v>0</v>
      </c>
      <c r="BH109" s="192">
        <f t="shared" ref="BH109:BH119" si="17">IF(N109="sníž. přenesená",J109,0)</f>
        <v>0</v>
      </c>
      <c r="BI109" s="192">
        <f t="shared" ref="BI109:BI119" si="18">IF(N109="nulová",J109,0)</f>
        <v>0</v>
      </c>
      <c r="BJ109" s="19" t="s">
        <v>82</v>
      </c>
      <c r="BK109" s="192">
        <f t="shared" ref="BK109:BK119" si="19">ROUND(I109*H109,2)</f>
        <v>0</v>
      </c>
      <c r="BL109" s="19" t="s">
        <v>1034</v>
      </c>
      <c r="BM109" s="191" t="s">
        <v>3340</v>
      </c>
    </row>
    <row r="110" spans="1:65" s="2" customFormat="1" ht="14.45" customHeight="1">
      <c r="A110" s="36"/>
      <c r="B110" s="37"/>
      <c r="C110" s="226" t="s">
        <v>850</v>
      </c>
      <c r="D110" s="226" t="s">
        <v>370</v>
      </c>
      <c r="E110" s="227" t="s">
        <v>3306</v>
      </c>
      <c r="F110" s="228" t="s">
        <v>3307</v>
      </c>
      <c r="G110" s="229" t="s">
        <v>395</v>
      </c>
      <c r="H110" s="230">
        <v>50</v>
      </c>
      <c r="I110" s="231"/>
      <c r="J110" s="232">
        <f t="shared" si="10"/>
        <v>0</v>
      </c>
      <c r="K110" s="228" t="s">
        <v>19</v>
      </c>
      <c r="L110" s="233"/>
      <c r="M110" s="234" t="s">
        <v>19</v>
      </c>
      <c r="N110" s="235" t="s">
        <v>43</v>
      </c>
      <c r="O110" s="66"/>
      <c r="P110" s="189">
        <f t="shared" si="11"/>
        <v>0</v>
      </c>
      <c r="Q110" s="189">
        <v>1.2E-4</v>
      </c>
      <c r="R110" s="189">
        <f t="shared" si="12"/>
        <v>6.0000000000000001E-3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829</v>
      </c>
      <c r="AT110" s="191" t="s">
        <v>370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3341</v>
      </c>
    </row>
    <row r="111" spans="1:65" s="2" customFormat="1" ht="14.45" customHeight="1">
      <c r="A111" s="36"/>
      <c r="B111" s="37"/>
      <c r="C111" s="226" t="s">
        <v>2192</v>
      </c>
      <c r="D111" s="226" t="s">
        <v>370</v>
      </c>
      <c r="E111" s="227" t="s">
        <v>3197</v>
      </c>
      <c r="F111" s="228" t="s">
        <v>3198</v>
      </c>
      <c r="G111" s="229" t="s">
        <v>395</v>
      </c>
      <c r="H111" s="230">
        <v>12</v>
      </c>
      <c r="I111" s="231"/>
      <c r="J111" s="232">
        <f t="shared" si="10"/>
        <v>0</v>
      </c>
      <c r="K111" s="228" t="s">
        <v>19</v>
      </c>
      <c r="L111" s="233"/>
      <c r="M111" s="234" t="s">
        <v>19</v>
      </c>
      <c r="N111" s="235" t="s">
        <v>43</v>
      </c>
      <c r="O111" s="66"/>
      <c r="P111" s="189">
        <f t="shared" si="11"/>
        <v>0</v>
      </c>
      <c r="Q111" s="189">
        <v>0.47</v>
      </c>
      <c r="R111" s="189">
        <f t="shared" si="12"/>
        <v>5.64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829</v>
      </c>
      <c r="AT111" s="191" t="s">
        <v>370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3342</v>
      </c>
    </row>
    <row r="112" spans="1:65" s="2" customFormat="1" ht="14.45" customHeight="1">
      <c r="A112" s="36"/>
      <c r="B112" s="37"/>
      <c r="C112" s="226" t="s">
        <v>765</v>
      </c>
      <c r="D112" s="226" t="s">
        <v>370</v>
      </c>
      <c r="E112" s="227" t="s">
        <v>3206</v>
      </c>
      <c r="F112" s="228" t="s">
        <v>3207</v>
      </c>
      <c r="G112" s="229" t="s">
        <v>2997</v>
      </c>
      <c r="H112" s="230">
        <v>4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0</v>
      </c>
      <c r="R112" s="189">
        <f t="shared" si="12"/>
        <v>0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829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1034</v>
      </c>
      <c r="BM112" s="191" t="s">
        <v>3343</v>
      </c>
    </row>
    <row r="113" spans="1:65" s="2" customFormat="1" ht="14.45" customHeight="1">
      <c r="A113" s="36"/>
      <c r="B113" s="37"/>
      <c r="C113" s="180" t="s">
        <v>770</v>
      </c>
      <c r="D113" s="180" t="s">
        <v>210</v>
      </c>
      <c r="E113" s="181" t="s">
        <v>2748</v>
      </c>
      <c r="F113" s="182" t="s">
        <v>2749</v>
      </c>
      <c r="G113" s="183" t="s">
        <v>367</v>
      </c>
      <c r="H113" s="184">
        <v>48</v>
      </c>
      <c r="I113" s="185"/>
      <c r="J113" s="186">
        <f t="shared" si="10"/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 t="shared" si="11"/>
        <v>0</v>
      </c>
      <c r="Q113" s="189">
        <v>0</v>
      </c>
      <c r="R113" s="189">
        <f t="shared" si="12"/>
        <v>0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1034</v>
      </c>
      <c r="AT113" s="191" t="s">
        <v>210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3344</v>
      </c>
    </row>
    <row r="114" spans="1:65" s="2" customFormat="1" ht="14.45" customHeight="1">
      <c r="A114" s="36"/>
      <c r="B114" s="37"/>
      <c r="C114" s="180" t="s">
        <v>840</v>
      </c>
      <c r="D114" s="180" t="s">
        <v>210</v>
      </c>
      <c r="E114" s="181" t="s">
        <v>3312</v>
      </c>
      <c r="F114" s="182" t="s">
        <v>3313</v>
      </c>
      <c r="G114" s="183" t="s">
        <v>367</v>
      </c>
      <c r="H114" s="184">
        <v>16</v>
      </c>
      <c r="I114" s="185"/>
      <c r="J114" s="186">
        <f t="shared" si="10"/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1034</v>
      </c>
      <c r="AT114" s="191" t="s">
        <v>210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3345</v>
      </c>
    </row>
    <row r="115" spans="1:65" s="2" customFormat="1" ht="14.45" customHeight="1">
      <c r="A115" s="36"/>
      <c r="B115" s="37"/>
      <c r="C115" s="180" t="s">
        <v>835</v>
      </c>
      <c r="D115" s="180" t="s">
        <v>210</v>
      </c>
      <c r="E115" s="181" t="s">
        <v>3315</v>
      </c>
      <c r="F115" s="182" t="s">
        <v>3316</v>
      </c>
      <c r="G115" s="183" t="s">
        <v>367</v>
      </c>
      <c r="H115" s="184">
        <v>2</v>
      </c>
      <c r="I115" s="185"/>
      <c r="J115" s="186">
        <f t="shared" si="10"/>
        <v>0</v>
      </c>
      <c r="K115" s="182" t="s">
        <v>19</v>
      </c>
      <c r="L115" s="41"/>
      <c r="M115" s="187" t="s">
        <v>19</v>
      </c>
      <c r="N115" s="188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1034</v>
      </c>
      <c r="AT115" s="191" t="s">
        <v>210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3346</v>
      </c>
    </row>
    <row r="116" spans="1:65" s="2" customFormat="1" ht="14.45" customHeight="1">
      <c r="A116" s="36"/>
      <c r="B116" s="37"/>
      <c r="C116" s="226" t="s">
        <v>752</v>
      </c>
      <c r="D116" s="226" t="s">
        <v>370</v>
      </c>
      <c r="E116" s="227" t="s">
        <v>3220</v>
      </c>
      <c r="F116" s="228" t="s">
        <v>3221</v>
      </c>
      <c r="G116" s="229" t="s">
        <v>367</v>
      </c>
      <c r="H116" s="230">
        <v>2</v>
      </c>
      <c r="I116" s="231"/>
      <c r="J116" s="232">
        <f t="shared" si="1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829</v>
      </c>
      <c r="AT116" s="191" t="s">
        <v>370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3347</v>
      </c>
    </row>
    <row r="117" spans="1:65" s="2" customFormat="1" ht="14.45" customHeight="1">
      <c r="A117" s="36"/>
      <c r="B117" s="37"/>
      <c r="C117" s="226" t="s">
        <v>756</v>
      </c>
      <c r="D117" s="226" t="s">
        <v>370</v>
      </c>
      <c r="E117" s="227" t="s">
        <v>3223</v>
      </c>
      <c r="F117" s="228" t="s">
        <v>3224</v>
      </c>
      <c r="G117" s="229" t="s">
        <v>367</v>
      </c>
      <c r="H117" s="230">
        <v>2</v>
      </c>
      <c r="I117" s="231"/>
      <c r="J117" s="232">
        <f t="shared" si="10"/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3348</v>
      </c>
    </row>
    <row r="118" spans="1:65" s="2" customFormat="1" ht="14.45" customHeight="1">
      <c r="A118" s="36"/>
      <c r="B118" s="37"/>
      <c r="C118" s="180" t="s">
        <v>994</v>
      </c>
      <c r="D118" s="180" t="s">
        <v>210</v>
      </c>
      <c r="E118" s="181" t="s">
        <v>3226</v>
      </c>
      <c r="F118" s="182" t="s">
        <v>3227</v>
      </c>
      <c r="G118" s="183" t="s">
        <v>367</v>
      </c>
      <c r="H118" s="184">
        <v>12</v>
      </c>
      <c r="I118" s="185"/>
      <c r="J118" s="186">
        <f t="shared" si="10"/>
        <v>0</v>
      </c>
      <c r="K118" s="182" t="s">
        <v>19</v>
      </c>
      <c r="L118" s="41"/>
      <c r="M118" s="187" t="s">
        <v>19</v>
      </c>
      <c r="N118" s="188" t="s">
        <v>43</v>
      </c>
      <c r="O118" s="66"/>
      <c r="P118" s="189">
        <f t="shared" si="11"/>
        <v>0</v>
      </c>
      <c r="Q118" s="189">
        <v>0</v>
      </c>
      <c r="R118" s="189">
        <f t="shared" si="12"/>
        <v>0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1034</v>
      </c>
      <c r="AT118" s="191" t="s">
        <v>210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3349</v>
      </c>
    </row>
    <row r="119" spans="1:65" s="2" customFormat="1" ht="14.45" customHeight="1">
      <c r="A119" s="36"/>
      <c r="B119" s="37"/>
      <c r="C119" s="226" t="s">
        <v>829</v>
      </c>
      <c r="D119" s="226" t="s">
        <v>370</v>
      </c>
      <c r="E119" s="227" t="s">
        <v>3235</v>
      </c>
      <c r="F119" s="228" t="s">
        <v>3350</v>
      </c>
      <c r="G119" s="229" t="s">
        <v>367</v>
      </c>
      <c r="H119" s="230">
        <v>2</v>
      </c>
      <c r="I119" s="231"/>
      <c r="J119" s="232">
        <f t="shared" si="10"/>
        <v>0</v>
      </c>
      <c r="K119" s="228" t="s">
        <v>19</v>
      </c>
      <c r="L119" s="233"/>
      <c r="M119" s="260" t="s">
        <v>19</v>
      </c>
      <c r="N119" s="261" t="s">
        <v>43</v>
      </c>
      <c r="O119" s="254"/>
      <c r="P119" s="255">
        <f t="shared" si="11"/>
        <v>0</v>
      </c>
      <c r="Q119" s="255">
        <v>1.593E-2</v>
      </c>
      <c r="R119" s="255">
        <f t="shared" si="12"/>
        <v>3.1859999999999999E-2</v>
      </c>
      <c r="S119" s="255">
        <v>0</v>
      </c>
      <c r="T119" s="256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829</v>
      </c>
      <c r="AT119" s="191" t="s">
        <v>370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3351</v>
      </c>
    </row>
    <row r="120" spans="1:65" s="2" customFormat="1" ht="6.95" customHeight="1">
      <c r="A120" s="36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1"/>
      <c r="M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</sheetData>
  <sheetProtection algorithmName="SHA-512" hashValue="w0+oy1kkBmf2xuBP4kCsQamp+M2C/+FeIgbhKqedbqi+irDqtxzM/7w+66a8iJBySlnoZ/SUzqQTjSt1Wu5oSg==" saltValue="KoQgnb10Uv96A0YLibxL1NGvtCkOa+3VI+T34HJM5UXzGPxwpmuaEJu95jDZ85IQeMsFRS3PVob9AepAeO78OA==" spinCount="100000" sheet="1" objects="1" scenarios="1" formatColumns="0" formatRows="0" autoFilter="0"/>
  <autoFilter ref="C92:K119" xr:uid="{00000000-0009-0000-0000-00000A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1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117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3352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ROUND(J93,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ROUND((SUM(BE93:BE117)),  2)</f>
        <v>0</v>
      </c>
      <c r="G37" s="36"/>
      <c r="H37" s="36"/>
      <c r="I37" s="126">
        <v>0.21</v>
      </c>
      <c r="J37" s="125">
        <f>ROUND(((SUM(BE93:BE117))*I37),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ROUND((SUM(BF93:BF117)),  2)</f>
        <v>0</v>
      </c>
      <c r="G38" s="36"/>
      <c r="H38" s="36"/>
      <c r="I38" s="126">
        <v>0.15</v>
      </c>
      <c r="J38" s="125">
        <f>ROUND(((SUM(BF93:BF117))*I38),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ROUND((SUM(BG93:BG117)),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ROUND((SUM(BH93:BH117)),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ROUND((SUM(BI93:BI117)),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2020-22-07 - Rozváděč R TOTÁL STOP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J93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J103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J104</f>
        <v>0</v>
      </c>
      <c r="K69" s="99"/>
      <c r="L69" s="152"/>
    </row>
    <row r="70" spans="1:47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47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47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47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1" customFormat="1" ht="16.5" customHeight="1">
      <c r="B81" s="23"/>
      <c r="C81" s="24"/>
      <c r="D81" s="24"/>
      <c r="E81" s="416" t="s">
        <v>156</v>
      </c>
      <c r="F81" s="393"/>
      <c r="G81" s="393"/>
      <c r="H81" s="393"/>
      <c r="I81" s="24"/>
      <c r="J81" s="24"/>
      <c r="K81" s="24"/>
      <c r="L81" s="22"/>
    </row>
    <row r="82" spans="1:65" s="1" customFormat="1" ht="12" customHeight="1">
      <c r="B82" s="23"/>
      <c r="C82" s="31" t="s">
        <v>2142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20" t="s">
        <v>2641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2642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E13</f>
        <v>2020-22-07 - Rozváděč R TOTÁL STOP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F16</f>
        <v>Nový Bydžov</v>
      </c>
      <c r="G87" s="38"/>
      <c r="H87" s="38"/>
      <c r="I87" s="31" t="s">
        <v>23</v>
      </c>
      <c r="J87" s="61" t="str">
        <f>IF(J16="","",J16)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E19</f>
        <v>Město Nový Bydžov</v>
      </c>
      <c r="G89" s="38"/>
      <c r="H89" s="38"/>
      <c r="I89" s="31" t="s">
        <v>31</v>
      </c>
      <c r="J89" s="34" t="str">
        <f>E25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IF(E22="","",E22)</f>
        <v>Vyplň údaj</v>
      </c>
      <c r="G90" s="38"/>
      <c r="H90" s="38"/>
      <c r="I90" s="31" t="s">
        <v>34</v>
      </c>
      <c r="J90" s="34" t="str">
        <f>E28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P94+SUM(P95:P103)</f>
        <v>0</v>
      </c>
      <c r="Q93" s="74"/>
      <c r="R93" s="161">
        <f>R94+SUM(R95:R103)</f>
        <v>0.95960999999999985</v>
      </c>
      <c r="S93" s="74"/>
      <c r="T93" s="162">
        <f>T94+SUM(T95:T103)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BK94+SUM(BK95:BK103)</f>
        <v>0</v>
      </c>
    </row>
    <row r="94" spans="1:65" s="2" customFormat="1" ht="14.45" customHeight="1">
      <c r="A94" s="36"/>
      <c r="B94" s="37"/>
      <c r="C94" s="226" t="s">
        <v>870</v>
      </c>
      <c r="D94" s="226" t="s">
        <v>370</v>
      </c>
      <c r="E94" s="227" t="s">
        <v>3277</v>
      </c>
      <c r="F94" s="228" t="s">
        <v>3278</v>
      </c>
      <c r="G94" s="229" t="s">
        <v>367</v>
      </c>
      <c r="H94" s="230">
        <v>1</v>
      </c>
      <c r="I94" s="231"/>
      <c r="J94" s="232">
        <f t="shared" ref="J94:J102" si="0">ROUND(I94*H94,2)</f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ref="P94:P102" si="1">O94*H94</f>
        <v>0</v>
      </c>
      <c r="Q94" s="189">
        <v>0</v>
      </c>
      <c r="R94" s="189">
        <f t="shared" ref="R94:R102" si="2">Q94*H94</f>
        <v>0</v>
      </c>
      <c r="S94" s="189">
        <v>0</v>
      </c>
      <c r="T94" s="190">
        <f t="shared" ref="T94:T102" si="3"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373</v>
      </c>
      <c r="AT94" s="191" t="s">
        <v>370</v>
      </c>
      <c r="AU94" s="191" t="s">
        <v>71</v>
      </c>
      <c r="AY94" s="19" t="s">
        <v>208</v>
      </c>
      <c r="BE94" s="192">
        <f t="shared" ref="BE94:BE102" si="4">IF(N94="základní",J94,0)</f>
        <v>0</v>
      </c>
      <c r="BF94" s="192">
        <f t="shared" ref="BF94:BF102" si="5">IF(N94="snížená",J94,0)</f>
        <v>0</v>
      </c>
      <c r="BG94" s="192">
        <f t="shared" ref="BG94:BG102" si="6">IF(N94="zákl. přenesená",J94,0)</f>
        <v>0</v>
      </c>
      <c r="BH94" s="192">
        <f t="shared" ref="BH94:BH102" si="7">IF(N94="sníž. přenesená",J94,0)</f>
        <v>0</v>
      </c>
      <c r="BI94" s="192">
        <f t="shared" ref="BI94:BI102" si="8">IF(N94="nulová",J94,0)</f>
        <v>0</v>
      </c>
      <c r="BJ94" s="19" t="s">
        <v>82</v>
      </c>
      <c r="BK94" s="192">
        <f t="shared" ref="BK94:BK102" si="9">ROUND(I94*H94,2)</f>
        <v>0</v>
      </c>
      <c r="BL94" s="19" t="s">
        <v>215</v>
      </c>
      <c r="BM94" s="191" t="s">
        <v>3353</v>
      </c>
    </row>
    <row r="95" spans="1:65" s="2" customFormat="1" ht="14.45" customHeight="1">
      <c r="A95" s="36"/>
      <c r="B95" s="37"/>
      <c r="C95" s="226" t="s">
        <v>2246</v>
      </c>
      <c r="D95" s="226" t="s">
        <v>370</v>
      </c>
      <c r="E95" s="227" t="s">
        <v>3280</v>
      </c>
      <c r="F95" s="228" t="s">
        <v>3281</v>
      </c>
      <c r="G95" s="229" t="s">
        <v>367</v>
      </c>
      <c r="H95" s="230">
        <v>7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373</v>
      </c>
      <c r="AT95" s="191" t="s">
        <v>370</v>
      </c>
      <c r="AU95" s="191" t="s">
        <v>71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215</v>
      </c>
      <c r="BM95" s="191" t="s">
        <v>3354</v>
      </c>
    </row>
    <row r="96" spans="1:65" s="2" customFormat="1" ht="14.45" customHeight="1">
      <c r="A96" s="36"/>
      <c r="B96" s="37"/>
      <c r="C96" s="226" t="s">
        <v>901</v>
      </c>
      <c r="D96" s="226" t="s">
        <v>370</v>
      </c>
      <c r="E96" s="227" t="s">
        <v>3286</v>
      </c>
      <c r="F96" s="228" t="s">
        <v>3287</v>
      </c>
      <c r="G96" s="229" t="s">
        <v>367</v>
      </c>
      <c r="H96" s="230">
        <v>1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0</v>
      </c>
      <c r="R96" s="189">
        <f t="shared" si="2"/>
        <v>0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373</v>
      </c>
      <c r="AT96" s="191" t="s">
        <v>370</v>
      </c>
      <c r="AU96" s="191" t="s">
        <v>71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215</v>
      </c>
      <c r="BM96" s="191" t="s">
        <v>3355</v>
      </c>
    </row>
    <row r="97" spans="1:65" s="2" customFormat="1" ht="14.45" customHeight="1">
      <c r="A97" s="36"/>
      <c r="B97" s="37"/>
      <c r="C97" s="226" t="s">
        <v>1016</v>
      </c>
      <c r="D97" s="226" t="s">
        <v>370</v>
      </c>
      <c r="E97" s="227" t="s">
        <v>3356</v>
      </c>
      <c r="F97" s="228" t="s">
        <v>3357</v>
      </c>
      <c r="G97" s="229" t="s">
        <v>367</v>
      </c>
      <c r="H97" s="230">
        <v>1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373</v>
      </c>
      <c r="AT97" s="191" t="s">
        <v>370</v>
      </c>
      <c r="AU97" s="191" t="s">
        <v>71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215</v>
      </c>
      <c r="BM97" s="191" t="s">
        <v>3358</v>
      </c>
    </row>
    <row r="98" spans="1:65" s="2" customFormat="1" ht="14.45" customHeight="1">
      <c r="A98" s="36"/>
      <c r="B98" s="37"/>
      <c r="C98" s="226" t="s">
        <v>907</v>
      </c>
      <c r="D98" s="226" t="s">
        <v>370</v>
      </c>
      <c r="E98" s="227" t="s">
        <v>3289</v>
      </c>
      <c r="F98" s="228" t="s">
        <v>3290</v>
      </c>
      <c r="G98" s="229" t="s">
        <v>367</v>
      </c>
      <c r="H98" s="230">
        <v>1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4.2999999999999999E-4</v>
      </c>
      <c r="R98" s="189">
        <f t="shared" si="2"/>
        <v>4.2999999999999999E-4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373</v>
      </c>
      <c r="AT98" s="191" t="s">
        <v>370</v>
      </c>
      <c r="AU98" s="191" t="s">
        <v>71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215</v>
      </c>
      <c r="BM98" s="191" t="s">
        <v>3359</v>
      </c>
    </row>
    <row r="99" spans="1:65" s="2" customFormat="1" ht="14.45" customHeight="1">
      <c r="A99" s="36"/>
      <c r="B99" s="37"/>
      <c r="C99" s="226" t="s">
        <v>878</v>
      </c>
      <c r="D99" s="226" t="s">
        <v>370</v>
      </c>
      <c r="E99" s="227" t="s">
        <v>3292</v>
      </c>
      <c r="F99" s="228" t="s">
        <v>3360</v>
      </c>
      <c r="G99" s="229" t="s">
        <v>367</v>
      </c>
      <c r="H99" s="230">
        <v>6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373</v>
      </c>
      <c r="AT99" s="191" t="s">
        <v>370</v>
      </c>
      <c r="AU99" s="191" t="s">
        <v>71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215</v>
      </c>
      <c r="BM99" s="191" t="s">
        <v>3361</v>
      </c>
    </row>
    <row r="100" spans="1:65" s="2" customFormat="1" ht="14.45" customHeight="1">
      <c r="A100" s="36"/>
      <c r="B100" s="37"/>
      <c r="C100" s="226" t="s">
        <v>1011</v>
      </c>
      <c r="D100" s="226" t="s">
        <v>370</v>
      </c>
      <c r="E100" s="227" t="s">
        <v>3362</v>
      </c>
      <c r="F100" s="228" t="s">
        <v>3363</v>
      </c>
      <c r="G100" s="229" t="s">
        <v>367</v>
      </c>
      <c r="H100" s="230">
        <v>2</v>
      </c>
      <c r="I100" s="231"/>
      <c r="J100" s="232">
        <f t="shared" si="0"/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si="1"/>
        <v>0</v>
      </c>
      <c r="Q100" s="189">
        <v>5.0000000000000001E-4</v>
      </c>
      <c r="R100" s="189">
        <f t="shared" si="2"/>
        <v>1E-3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373</v>
      </c>
      <c r="AT100" s="191" t="s">
        <v>370</v>
      </c>
      <c r="AU100" s="191" t="s">
        <v>71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215</v>
      </c>
      <c r="BM100" s="191" t="s">
        <v>3364</v>
      </c>
    </row>
    <row r="101" spans="1:65" s="2" customFormat="1" ht="14.45" customHeight="1">
      <c r="A101" s="36"/>
      <c r="B101" s="37"/>
      <c r="C101" s="226" t="s">
        <v>895</v>
      </c>
      <c r="D101" s="226" t="s">
        <v>370</v>
      </c>
      <c r="E101" s="227" t="s">
        <v>3295</v>
      </c>
      <c r="F101" s="228" t="s">
        <v>3296</v>
      </c>
      <c r="G101" s="229" t="s">
        <v>367</v>
      </c>
      <c r="H101" s="230">
        <v>1</v>
      </c>
      <c r="I101" s="231"/>
      <c r="J101" s="232">
        <f t="shared" si="0"/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 t="shared" si="1"/>
        <v>0</v>
      </c>
      <c r="Q101" s="189">
        <v>1.0000000000000001E-5</v>
      </c>
      <c r="R101" s="189">
        <f t="shared" si="2"/>
        <v>1.0000000000000001E-5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373</v>
      </c>
      <c r="AT101" s="191" t="s">
        <v>370</v>
      </c>
      <c r="AU101" s="191" t="s">
        <v>71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3365</v>
      </c>
    </row>
    <row r="102" spans="1:65" s="2" customFormat="1" ht="14.45" customHeight="1">
      <c r="A102" s="36"/>
      <c r="B102" s="37"/>
      <c r="C102" s="226" t="s">
        <v>2257</v>
      </c>
      <c r="D102" s="226" t="s">
        <v>370</v>
      </c>
      <c r="E102" s="227" t="s">
        <v>3298</v>
      </c>
      <c r="F102" s="228" t="s">
        <v>3299</v>
      </c>
      <c r="G102" s="229" t="s">
        <v>3300</v>
      </c>
      <c r="H102" s="230">
        <v>2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5.0000000000000002E-5</v>
      </c>
      <c r="R102" s="189">
        <f t="shared" si="2"/>
        <v>1E-4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373</v>
      </c>
      <c r="AT102" s="191" t="s">
        <v>370</v>
      </c>
      <c r="AU102" s="191" t="s">
        <v>71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3366</v>
      </c>
    </row>
    <row r="103" spans="1:65" s="12" customFormat="1" ht="25.9" customHeight="1">
      <c r="B103" s="164"/>
      <c r="C103" s="165"/>
      <c r="D103" s="166" t="s">
        <v>70</v>
      </c>
      <c r="E103" s="167" t="s">
        <v>1027</v>
      </c>
      <c r="F103" s="167" t="s">
        <v>1028</v>
      </c>
      <c r="G103" s="165"/>
      <c r="H103" s="165"/>
      <c r="I103" s="168"/>
      <c r="J103" s="169">
        <f>BK103</f>
        <v>0</v>
      </c>
      <c r="K103" s="165"/>
      <c r="L103" s="170"/>
      <c r="M103" s="171"/>
      <c r="N103" s="172"/>
      <c r="O103" s="172"/>
      <c r="P103" s="173">
        <f>P104</f>
        <v>0</v>
      </c>
      <c r="Q103" s="172"/>
      <c r="R103" s="173">
        <f>R104</f>
        <v>0.95806999999999987</v>
      </c>
      <c r="S103" s="172"/>
      <c r="T103" s="174">
        <f>T104</f>
        <v>0</v>
      </c>
      <c r="AR103" s="175" t="s">
        <v>82</v>
      </c>
      <c r="AT103" s="176" t="s">
        <v>70</v>
      </c>
      <c r="AU103" s="176" t="s">
        <v>71</v>
      </c>
      <c r="AY103" s="175" t="s">
        <v>208</v>
      </c>
      <c r="BK103" s="177">
        <f>BK104</f>
        <v>0</v>
      </c>
    </row>
    <row r="104" spans="1:65" s="12" customFormat="1" ht="22.9" customHeight="1">
      <c r="B104" s="164"/>
      <c r="C104" s="165"/>
      <c r="D104" s="166" t="s">
        <v>70</v>
      </c>
      <c r="E104" s="178" t="s">
        <v>2647</v>
      </c>
      <c r="F104" s="178" t="s">
        <v>2648</v>
      </c>
      <c r="G104" s="165"/>
      <c r="H104" s="165"/>
      <c r="I104" s="168"/>
      <c r="J104" s="179">
        <f>BK104</f>
        <v>0</v>
      </c>
      <c r="K104" s="165"/>
      <c r="L104" s="170"/>
      <c r="M104" s="171"/>
      <c r="N104" s="172"/>
      <c r="O104" s="172"/>
      <c r="P104" s="173">
        <f>SUM(P105:P117)</f>
        <v>0</v>
      </c>
      <c r="Q104" s="172"/>
      <c r="R104" s="173">
        <f>SUM(R105:R117)</f>
        <v>0.95806999999999987</v>
      </c>
      <c r="S104" s="172"/>
      <c r="T104" s="174">
        <f>SUM(T105:T117)</f>
        <v>0</v>
      </c>
      <c r="AR104" s="175" t="s">
        <v>82</v>
      </c>
      <c r="AT104" s="176" t="s">
        <v>70</v>
      </c>
      <c r="AU104" s="176" t="s">
        <v>78</v>
      </c>
      <c r="AY104" s="175" t="s">
        <v>208</v>
      </c>
      <c r="BK104" s="177">
        <f>SUM(BK105:BK117)</f>
        <v>0</v>
      </c>
    </row>
    <row r="105" spans="1:65" s="2" customFormat="1" ht="14.45" customHeight="1">
      <c r="A105" s="36"/>
      <c r="B105" s="37"/>
      <c r="C105" s="180" t="s">
        <v>8</v>
      </c>
      <c r="D105" s="180" t="s">
        <v>210</v>
      </c>
      <c r="E105" s="181" t="s">
        <v>2671</v>
      </c>
      <c r="F105" s="182" t="s">
        <v>2672</v>
      </c>
      <c r="G105" s="183" t="s">
        <v>395</v>
      </c>
      <c r="H105" s="184">
        <v>8</v>
      </c>
      <c r="I105" s="185"/>
      <c r="J105" s="186">
        <f t="shared" ref="J105:J117" si="10">ROUND(I105*H105,2)</f>
        <v>0</v>
      </c>
      <c r="K105" s="182" t="s">
        <v>19</v>
      </c>
      <c r="L105" s="41"/>
      <c r="M105" s="187" t="s">
        <v>19</v>
      </c>
      <c r="N105" s="188" t="s">
        <v>43</v>
      </c>
      <c r="O105" s="66"/>
      <c r="P105" s="189">
        <f t="shared" ref="P105:P117" si="11">O105*H105</f>
        <v>0</v>
      </c>
      <c r="Q105" s="189">
        <v>0</v>
      </c>
      <c r="R105" s="189">
        <f t="shared" ref="R105:R117" si="12">Q105*H105</f>
        <v>0</v>
      </c>
      <c r="S105" s="189">
        <v>0</v>
      </c>
      <c r="T105" s="190">
        <f t="shared" ref="T105:T117" si="13"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1034</v>
      </c>
      <c r="AT105" s="191" t="s">
        <v>210</v>
      </c>
      <c r="AU105" s="191" t="s">
        <v>82</v>
      </c>
      <c r="AY105" s="19" t="s">
        <v>208</v>
      </c>
      <c r="BE105" s="192">
        <f t="shared" ref="BE105:BE117" si="14">IF(N105="základní",J105,0)</f>
        <v>0</v>
      </c>
      <c r="BF105" s="192">
        <f t="shared" ref="BF105:BF117" si="15">IF(N105="snížená",J105,0)</f>
        <v>0</v>
      </c>
      <c r="BG105" s="192">
        <f t="shared" ref="BG105:BG117" si="16">IF(N105="zákl. přenesená",J105,0)</f>
        <v>0</v>
      </c>
      <c r="BH105" s="192">
        <f t="shared" ref="BH105:BH117" si="17">IF(N105="sníž. přenesená",J105,0)</f>
        <v>0</v>
      </c>
      <c r="BI105" s="192">
        <f t="shared" ref="BI105:BI117" si="18">IF(N105="nulová",J105,0)</f>
        <v>0</v>
      </c>
      <c r="BJ105" s="19" t="s">
        <v>82</v>
      </c>
      <c r="BK105" s="192">
        <f t="shared" ref="BK105:BK117" si="19">ROUND(I105*H105,2)</f>
        <v>0</v>
      </c>
      <c r="BL105" s="19" t="s">
        <v>1034</v>
      </c>
      <c r="BM105" s="191" t="s">
        <v>3367</v>
      </c>
    </row>
    <row r="106" spans="1:65" s="2" customFormat="1" ht="14.45" customHeight="1">
      <c r="A106" s="36"/>
      <c r="B106" s="37"/>
      <c r="C106" s="226" t="s">
        <v>850</v>
      </c>
      <c r="D106" s="226" t="s">
        <v>370</v>
      </c>
      <c r="E106" s="227" t="s">
        <v>3306</v>
      </c>
      <c r="F106" s="228" t="s">
        <v>3307</v>
      </c>
      <c r="G106" s="229" t="s">
        <v>395</v>
      </c>
      <c r="H106" s="230">
        <v>8</v>
      </c>
      <c r="I106" s="231"/>
      <c r="J106" s="232">
        <f t="shared" si="10"/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 t="shared" si="11"/>
        <v>0</v>
      </c>
      <c r="Q106" s="189">
        <v>1.2E-4</v>
      </c>
      <c r="R106" s="189">
        <f t="shared" si="12"/>
        <v>9.6000000000000002E-4</v>
      </c>
      <c r="S106" s="189">
        <v>0</v>
      </c>
      <c r="T106" s="190">
        <f t="shared" si="1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829</v>
      </c>
      <c r="AT106" s="191" t="s">
        <v>370</v>
      </c>
      <c r="AU106" s="191" t="s">
        <v>82</v>
      </c>
      <c r="AY106" s="19" t="s">
        <v>208</v>
      </c>
      <c r="BE106" s="192">
        <f t="shared" si="14"/>
        <v>0</v>
      </c>
      <c r="BF106" s="192">
        <f t="shared" si="15"/>
        <v>0</v>
      </c>
      <c r="BG106" s="192">
        <f t="shared" si="16"/>
        <v>0</v>
      </c>
      <c r="BH106" s="192">
        <f t="shared" si="17"/>
        <v>0</v>
      </c>
      <c r="BI106" s="192">
        <f t="shared" si="18"/>
        <v>0</v>
      </c>
      <c r="BJ106" s="19" t="s">
        <v>82</v>
      </c>
      <c r="BK106" s="192">
        <f t="shared" si="19"/>
        <v>0</v>
      </c>
      <c r="BL106" s="19" t="s">
        <v>1034</v>
      </c>
      <c r="BM106" s="191" t="s">
        <v>3368</v>
      </c>
    </row>
    <row r="107" spans="1:65" s="2" customFormat="1" ht="14.45" customHeight="1">
      <c r="A107" s="36"/>
      <c r="B107" s="37"/>
      <c r="C107" s="226" t="s">
        <v>2192</v>
      </c>
      <c r="D107" s="226" t="s">
        <v>370</v>
      </c>
      <c r="E107" s="227" t="s">
        <v>3197</v>
      </c>
      <c r="F107" s="228" t="s">
        <v>3198</v>
      </c>
      <c r="G107" s="229" t="s">
        <v>395</v>
      </c>
      <c r="H107" s="230">
        <v>2</v>
      </c>
      <c r="I107" s="231"/>
      <c r="J107" s="232">
        <f t="shared" si="10"/>
        <v>0</v>
      </c>
      <c r="K107" s="228" t="s">
        <v>19</v>
      </c>
      <c r="L107" s="233"/>
      <c r="M107" s="234" t="s">
        <v>19</v>
      </c>
      <c r="N107" s="235" t="s">
        <v>43</v>
      </c>
      <c r="O107" s="66"/>
      <c r="P107" s="189">
        <f t="shared" si="11"/>
        <v>0</v>
      </c>
      <c r="Q107" s="189">
        <v>0.47</v>
      </c>
      <c r="R107" s="189">
        <f t="shared" si="12"/>
        <v>0.94</v>
      </c>
      <c r="S107" s="189">
        <v>0</v>
      </c>
      <c r="T107" s="190">
        <f t="shared" si="1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829</v>
      </c>
      <c r="AT107" s="191" t="s">
        <v>370</v>
      </c>
      <c r="AU107" s="191" t="s">
        <v>82</v>
      </c>
      <c r="AY107" s="19" t="s">
        <v>208</v>
      </c>
      <c r="BE107" s="192">
        <f t="shared" si="14"/>
        <v>0</v>
      </c>
      <c r="BF107" s="192">
        <f t="shared" si="15"/>
        <v>0</v>
      </c>
      <c r="BG107" s="192">
        <f t="shared" si="16"/>
        <v>0</v>
      </c>
      <c r="BH107" s="192">
        <f t="shared" si="17"/>
        <v>0</v>
      </c>
      <c r="BI107" s="192">
        <f t="shared" si="18"/>
        <v>0</v>
      </c>
      <c r="BJ107" s="19" t="s">
        <v>82</v>
      </c>
      <c r="BK107" s="192">
        <f t="shared" si="19"/>
        <v>0</v>
      </c>
      <c r="BL107" s="19" t="s">
        <v>1034</v>
      </c>
      <c r="BM107" s="191" t="s">
        <v>3369</v>
      </c>
    </row>
    <row r="108" spans="1:65" s="2" customFormat="1" ht="14.45" customHeight="1">
      <c r="A108" s="36"/>
      <c r="B108" s="37"/>
      <c r="C108" s="226" t="s">
        <v>765</v>
      </c>
      <c r="D108" s="226" t="s">
        <v>370</v>
      </c>
      <c r="E108" s="227" t="s">
        <v>3206</v>
      </c>
      <c r="F108" s="228" t="s">
        <v>3207</v>
      </c>
      <c r="G108" s="229" t="s">
        <v>2997</v>
      </c>
      <c r="H108" s="230">
        <v>2</v>
      </c>
      <c r="I108" s="231"/>
      <c r="J108" s="232">
        <f t="shared" si="10"/>
        <v>0</v>
      </c>
      <c r="K108" s="228" t="s">
        <v>19</v>
      </c>
      <c r="L108" s="233"/>
      <c r="M108" s="234" t="s">
        <v>19</v>
      </c>
      <c r="N108" s="235" t="s">
        <v>43</v>
      </c>
      <c r="O108" s="66"/>
      <c r="P108" s="189">
        <f t="shared" si="11"/>
        <v>0</v>
      </c>
      <c r="Q108" s="189">
        <v>0</v>
      </c>
      <c r="R108" s="189">
        <f t="shared" si="12"/>
        <v>0</v>
      </c>
      <c r="S108" s="189">
        <v>0</v>
      </c>
      <c r="T108" s="190">
        <f t="shared" si="1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829</v>
      </c>
      <c r="AT108" s="191" t="s">
        <v>370</v>
      </c>
      <c r="AU108" s="191" t="s">
        <v>82</v>
      </c>
      <c r="AY108" s="19" t="s">
        <v>208</v>
      </c>
      <c r="BE108" s="192">
        <f t="shared" si="14"/>
        <v>0</v>
      </c>
      <c r="BF108" s="192">
        <f t="shared" si="15"/>
        <v>0</v>
      </c>
      <c r="BG108" s="192">
        <f t="shared" si="16"/>
        <v>0</v>
      </c>
      <c r="BH108" s="192">
        <f t="shared" si="17"/>
        <v>0</v>
      </c>
      <c r="BI108" s="192">
        <f t="shared" si="18"/>
        <v>0</v>
      </c>
      <c r="BJ108" s="19" t="s">
        <v>82</v>
      </c>
      <c r="BK108" s="192">
        <f t="shared" si="19"/>
        <v>0</v>
      </c>
      <c r="BL108" s="19" t="s">
        <v>1034</v>
      </c>
      <c r="BM108" s="191" t="s">
        <v>3370</v>
      </c>
    </row>
    <row r="109" spans="1:65" s="2" customFormat="1" ht="14.45" customHeight="1">
      <c r="A109" s="36"/>
      <c r="B109" s="37"/>
      <c r="C109" s="226" t="s">
        <v>1007</v>
      </c>
      <c r="D109" s="226" t="s">
        <v>370</v>
      </c>
      <c r="E109" s="227" t="s">
        <v>3371</v>
      </c>
      <c r="F109" s="228" t="s">
        <v>3372</v>
      </c>
      <c r="G109" s="229" t="s">
        <v>367</v>
      </c>
      <c r="H109" s="230">
        <v>1</v>
      </c>
      <c r="I109" s="231"/>
      <c r="J109" s="232">
        <f t="shared" si="10"/>
        <v>0</v>
      </c>
      <c r="K109" s="228" t="s">
        <v>19</v>
      </c>
      <c r="L109" s="233"/>
      <c r="M109" s="234" t="s">
        <v>19</v>
      </c>
      <c r="N109" s="235" t="s">
        <v>43</v>
      </c>
      <c r="O109" s="66"/>
      <c r="P109" s="189">
        <f t="shared" si="11"/>
        <v>0</v>
      </c>
      <c r="Q109" s="189">
        <v>1.2999999999999999E-4</v>
      </c>
      <c r="R109" s="189">
        <f t="shared" si="12"/>
        <v>1.2999999999999999E-4</v>
      </c>
      <c r="S109" s="189">
        <v>0</v>
      </c>
      <c r="T109" s="190">
        <f t="shared" si="1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829</v>
      </c>
      <c r="AT109" s="191" t="s">
        <v>370</v>
      </c>
      <c r="AU109" s="191" t="s">
        <v>82</v>
      </c>
      <c r="AY109" s="19" t="s">
        <v>208</v>
      </c>
      <c r="BE109" s="192">
        <f t="shared" si="14"/>
        <v>0</v>
      </c>
      <c r="BF109" s="192">
        <f t="shared" si="15"/>
        <v>0</v>
      </c>
      <c r="BG109" s="192">
        <f t="shared" si="16"/>
        <v>0</v>
      </c>
      <c r="BH109" s="192">
        <f t="shared" si="17"/>
        <v>0</v>
      </c>
      <c r="BI109" s="192">
        <f t="shared" si="18"/>
        <v>0</v>
      </c>
      <c r="BJ109" s="19" t="s">
        <v>82</v>
      </c>
      <c r="BK109" s="192">
        <f t="shared" si="19"/>
        <v>0</v>
      </c>
      <c r="BL109" s="19" t="s">
        <v>1034</v>
      </c>
      <c r="BM109" s="191" t="s">
        <v>3373</v>
      </c>
    </row>
    <row r="110" spans="1:65" s="2" customFormat="1" ht="14.45" customHeight="1">
      <c r="A110" s="36"/>
      <c r="B110" s="37"/>
      <c r="C110" s="180" t="s">
        <v>840</v>
      </c>
      <c r="D110" s="180" t="s">
        <v>210</v>
      </c>
      <c r="E110" s="181" t="s">
        <v>3312</v>
      </c>
      <c r="F110" s="182" t="s">
        <v>3313</v>
      </c>
      <c r="G110" s="183" t="s">
        <v>367</v>
      </c>
      <c r="H110" s="184">
        <v>8</v>
      </c>
      <c r="I110" s="185"/>
      <c r="J110" s="186">
        <f t="shared" si="10"/>
        <v>0</v>
      </c>
      <c r="K110" s="182" t="s">
        <v>19</v>
      </c>
      <c r="L110" s="41"/>
      <c r="M110" s="187" t="s">
        <v>19</v>
      </c>
      <c r="N110" s="188" t="s">
        <v>43</v>
      </c>
      <c r="O110" s="66"/>
      <c r="P110" s="189">
        <f t="shared" si="11"/>
        <v>0</v>
      </c>
      <c r="Q110" s="189">
        <v>0</v>
      </c>
      <c r="R110" s="189">
        <f t="shared" si="12"/>
        <v>0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1034</v>
      </c>
      <c r="AT110" s="191" t="s">
        <v>210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3374</v>
      </c>
    </row>
    <row r="111" spans="1:65" s="2" customFormat="1" ht="14.45" customHeight="1">
      <c r="A111" s="36"/>
      <c r="B111" s="37"/>
      <c r="C111" s="180" t="s">
        <v>835</v>
      </c>
      <c r="D111" s="180" t="s">
        <v>210</v>
      </c>
      <c r="E111" s="181" t="s">
        <v>3315</v>
      </c>
      <c r="F111" s="182" t="s">
        <v>3316</v>
      </c>
      <c r="G111" s="183" t="s">
        <v>367</v>
      </c>
      <c r="H111" s="184">
        <v>1</v>
      </c>
      <c r="I111" s="185"/>
      <c r="J111" s="186">
        <f t="shared" si="10"/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 t="shared" si="11"/>
        <v>0</v>
      </c>
      <c r="Q111" s="189">
        <v>0</v>
      </c>
      <c r="R111" s="189">
        <f t="shared" si="12"/>
        <v>0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1034</v>
      </c>
      <c r="AT111" s="191" t="s">
        <v>210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3375</v>
      </c>
    </row>
    <row r="112" spans="1:65" s="2" customFormat="1" ht="14.45" customHeight="1">
      <c r="A112" s="36"/>
      <c r="B112" s="37"/>
      <c r="C112" s="226" t="s">
        <v>752</v>
      </c>
      <c r="D112" s="226" t="s">
        <v>370</v>
      </c>
      <c r="E112" s="227" t="s">
        <v>3220</v>
      </c>
      <c r="F112" s="228" t="s">
        <v>3221</v>
      </c>
      <c r="G112" s="229" t="s">
        <v>367</v>
      </c>
      <c r="H112" s="230">
        <v>1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0</v>
      </c>
      <c r="R112" s="189">
        <f t="shared" si="12"/>
        <v>0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829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1034</v>
      </c>
      <c r="BM112" s="191" t="s">
        <v>3376</v>
      </c>
    </row>
    <row r="113" spans="1:65" s="2" customFormat="1" ht="14.45" customHeight="1">
      <c r="A113" s="36"/>
      <c r="B113" s="37"/>
      <c r="C113" s="226" t="s">
        <v>756</v>
      </c>
      <c r="D113" s="226" t="s">
        <v>370</v>
      </c>
      <c r="E113" s="227" t="s">
        <v>3223</v>
      </c>
      <c r="F113" s="228" t="s">
        <v>3224</v>
      </c>
      <c r="G113" s="229" t="s">
        <v>367</v>
      </c>
      <c r="H113" s="230">
        <v>1</v>
      </c>
      <c r="I113" s="231"/>
      <c r="J113" s="232">
        <f t="shared" si="1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1"/>
        <v>0</v>
      </c>
      <c r="Q113" s="189">
        <v>0</v>
      </c>
      <c r="R113" s="189">
        <f t="shared" si="12"/>
        <v>0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3377</v>
      </c>
    </row>
    <row r="114" spans="1:65" s="2" customFormat="1" ht="14.45" customHeight="1">
      <c r="A114" s="36"/>
      <c r="B114" s="37"/>
      <c r="C114" s="180" t="s">
        <v>994</v>
      </c>
      <c r="D114" s="180" t="s">
        <v>210</v>
      </c>
      <c r="E114" s="181" t="s">
        <v>3226</v>
      </c>
      <c r="F114" s="182" t="s">
        <v>3227</v>
      </c>
      <c r="G114" s="183" t="s">
        <v>367</v>
      </c>
      <c r="H114" s="184">
        <v>2</v>
      </c>
      <c r="I114" s="185"/>
      <c r="J114" s="186">
        <f t="shared" si="10"/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1034</v>
      </c>
      <c r="AT114" s="191" t="s">
        <v>210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3378</v>
      </c>
    </row>
    <row r="115" spans="1:65" s="2" customFormat="1" ht="14.45" customHeight="1">
      <c r="A115" s="36"/>
      <c r="B115" s="37"/>
      <c r="C115" s="226" t="s">
        <v>829</v>
      </c>
      <c r="D115" s="226" t="s">
        <v>370</v>
      </c>
      <c r="E115" s="227" t="s">
        <v>3235</v>
      </c>
      <c r="F115" s="228" t="s">
        <v>3321</v>
      </c>
      <c r="G115" s="229" t="s">
        <v>367</v>
      </c>
      <c r="H115" s="230">
        <v>1</v>
      </c>
      <c r="I115" s="231"/>
      <c r="J115" s="232">
        <f t="shared" si="1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1"/>
        <v>0</v>
      </c>
      <c r="Q115" s="189">
        <v>1.593E-2</v>
      </c>
      <c r="R115" s="189">
        <f t="shared" si="12"/>
        <v>1.593E-2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829</v>
      </c>
      <c r="AT115" s="191" t="s">
        <v>370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3379</v>
      </c>
    </row>
    <row r="116" spans="1:65" s="2" customFormat="1" ht="14.45" customHeight="1">
      <c r="A116" s="36"/>
      <c r="B116" s="37"/>
      <c r="C116" s="180" t="s">
        <v>1003</v>
      </c>
      <c r="D116" s="180" t="s">
        <v>210</v>
      </c>
      <c r="E116" s="181" t="s">
        <v>3380</v>
      </c>
      <c r="F116" s="182" t="s">
        <v>3381</v>
      </c>
      <c r="G116" s="183" t="s">
        <v>367</v>
      </c>
      <c r="H116" s="184">
        <v>1</v>
      </c>
      <c r="I116" s="185"/>
      <c r="J116" s="186">
        <f t="shared" si="10"/>
        <v>0</v>
      </c>
      <c r="K116" s="182" t="s">
        <v>19</v>
      </c>
      <c r="L116" s="41"/>
      <c r="M116" s="187" t="s">
        <v>19</v>
      </c>
      <c r="N116" s="188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1034</v>
      </c>
      <c r="AT116" s="191" t="s">
        <v>210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3382</v>
      </c>
    </row>
    <row r="117" spans="1:65" s="2" customFormat="1" ht="14.45" customHeight="1">
      <c r="A117" s="36"/>
      <c r="B117" s="37"/>
      <c r="C117" s="226" t="s">
        <v>2376</v>
      </c>
      <c r="D117" s="226" t="s">
        <v>370</v>
      </c>
      <c r="E117" s="227" t="s">
        <v>3383</v>
      </c>
      <c r="F117" s="228" t="s">
        <v>3384</v>
      </c>
      <c r="G117" s="229" t="s">
        <v>367</v>
      </c>
      <c r="H117" s="230">
        <v>1</v>
      </c>
      <c r="I117" s="231"/>
      <c r="J117" s="232">
        <f t="shared" si="10"/>
        <v>0</v>
      </c>
      <c r="K117" s="228" t="s">
        <v>19</v>
      </c>
      <c r="L117" s="233"/>
      <c r="M117" s="260" t="s">
        <v>19</v>
      </c>
      <c r="N117" s="261" t="s">
        <v>43</v>
      </c>
      <c r="O117" s="254"/>
      <c r="P117" s="255">
        <f t="shared" si="11"/>
        <v>0</v>
      </c>
      <c r="Q117" s="255">
        <v>1.0499999999999999E-3</v>
      </c>
      <c r="R117" s="255">
        <f t="shared" si="12"/>
        <v>1.0499999999999999E-3</v>
      </c>
      <c r="S117" s="255">
        <v>0</v>
      </c>
      <c r="T117" s="256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3385</v>
      </c>
    </row>
    <row r="118" spans="1:65" s="2" customFormat="1" ht="6.95" customHeight="1">
      <c r="A118" s="36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1"/>
      <c r="M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</sheetData>
  <sheetProtection algorithmName="SHA-512" hashValue="906URYPbfqkbIY+BhppUcNMhA8O5xdolmRJxC7hOvA8hREa4mPNMd4ePlruIQfUliLG2VKmhJ3fdPLFJM+uEuA==" saltValue="Mr3RSCtW1ePLM4MRL24Op2YI3RxdfucfQq9l0k0vxcVBXcRSdMvFuzPmG/JW+U7i1YY/28Os5KDzMwVwKUBLtA==" spinCount="100000" sheet="1" objects="1" scenarios="1" formatColumns="0" formatRows="0" autoFilter="0"/>
  <autoFilter ref="C92:K117" xr:uid="{00000000-0009-0000-0000-00000B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120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3386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ROUND(J93,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ROUND((SUM(BE93:BE132)),  2)</f>
        <v>0</v>
      </c>
      <c r="G37" s="36"/>
      <c r="H37" s="36"/>
      <c r="I37" s="126">
        <v>0.21</v>
      </c>
      <c r="J37" s="125">
        <f>ROUND(((SUM(BE93:BE132))*I37),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ROUND((SUM(BF93:BF132)),  2)</f>
        <v>0</v>
      </c>
      <c r="G38" s="36"/>
      <c r="H38" s="36"/>
      <c r="I38" s="126">
        <v>0.15</v>
      </c>
      <c r="J38" s="125">
        <f>ROUND(((SUM(BF93:BF132))*I38),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ROUND((SUM(BG93:BG132)),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ROUND((SUM(BH93:BH132)),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ROUND((SUM(BI93:BI132)),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2020-22-08 - Rozváděče RS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J93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J107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J108</f>
        <v>0</v>
      </c>
      <c r="K69" s="99"/>
      <c r="L69" s="152"/>
    </row>
    <row r="70" spans="1:47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47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47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47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1" customFormat="1" ht="16.5" customHeight="1">
      <c r="B81" s="23"/>
      <c r="C81" s="24"/>
      <c r="D81" s="24"/>
      <c r="E81" s="416" t="s">
        <v>156</v>
      </c>
      <c r="F81" s="393"/>
      <c r="G81" s="393"/>
      <c r="H81" s="393"/>
      <c r="I81" s="24"/>
      <c r="J81" s="24"/>
      <c r="K81" s="24"/>
      <c r="L81" s="22"/>
    </row>
    <row r="82" spans="1:65" s="1" customFormat="1" ht="12" customHeight="1">
      <c r="B82" s="23"/>
      <c r="C82" s="31" t="s">
        <v>2142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20" t="s">
        <v>2641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2642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E13</f>
        <v>2020-22-08 - Rozváděče RS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F16</f>
        <v>Nový Bydžov</v>
      </c>
      <c r="G87" s="38"/>
      <c r="H87" s="38"/>
      <c r="I87" s="31" t="s">
        <v>23</v>
      </c>
      <c r="J87" s="61" t="str">
        <f>IF(J16="","",J16)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E19</f>
        <v>Město Nový Bydžov</v>
      </c>
      <c r="G89" s="38"/>
      <c r="H89" s="38"/>
      <c r="I89" s="31" t="s">
        <v>31</v>
      </c>
      <c r="J89" s="34" t="str">
        <f>E25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IF(E22="","",E22)</f>
        <v>Vyplň údaj</v>
      </c>
      <c r="G90" s="38"/>
      <c r="H90" s="38"/>
      <c r="I90" s="31" t="s">
        <v>34</v>
      </c>
      <c r="J90" s="34" t="str">
        <f>E28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P94+SUM(P95:P107)</f>
        <v>0</v>
      </c>
      <c r="Q93" s="74"/>
      <c r="R93" s="161">
        <f>R94+SUM(R95:R107)</f>
        <v>0.95924999999999983</v>
      </c>
      <c r="S93" s="74"/>
      <c r="T93" s="162">
        <f>T94+SUM(T95:T107)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BK94+SUM(BK95:BK107)</f>
        <v>0</v>
      </c>
    </row>
    <row r="94" spans="1:65" s="2" customFormat="1" ht="14.45" customHeight="1">
      <c r="A94" s="36"/>
      <c r="B94" s="37"/>
      <c r="C94" s="226" t="s">
        <v>78</v>
      </c>
      <c r="D94" s="226" t="s">
        <v>370</v>
      </c>
      <c r="E94" s="227" t="s">
        <v>3156</v>
      </c>
      <c r="F94" s="228" t="s">
        <v>3157</v>
      </c>
      <c r="G94" s="229" t="s">
        <v>367</v>
      </c>
      <c r="H94" s="230">
        <v>2</v>
      </c>
      <c r="I94" s="231"/>
      <c r="J94" s="232">
        <f t="shared" ref="J94:J106" si="0">ROUND(I94*H94,2)</f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ref="P94:P106" si="1">O94*H94</f>
        <v>0</v>
      </c>
      <c r="Q94" s="189">
        <v>4.8999999999999998E-4</v>
      </c>
      <c r="R94" s="189">
        <f t="shared" ref="R94:R106" si="2">Q94*H94</f>
        <v>9.7999999999999997E-4</v>
      </c>
      <c r="S94" s="189">
        <v>0</v>
      </c>
      <c r="T94" s="190">
        <f t="shared" ref="T94:T106" si="3"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373</v>
      </c>
      <c r="AT94" s="191" t="s">
        <v>370</v>
      </c>
      <c r="AU94" s="191" t="s">
        <v>71</v>
      </c>
      <c r="AY94" s="19" t="s">
        <v>208</v>
      </c>
      <c r="BE94" s="192">
        <f t="shared" ref="BE94:BE106" si="4">IF(N94="základní",J94,0)</f>
        <v>0</v>
      </c>
      <c r="BF94" s="192">
        <f t="shared" ref="BF94:BF106" si="5">IF(N94="snížená",J94,0)</f>
        <v>0</v>
      </c>
      <c r="BG94" s="192">
        <f t="shared" ref="BG94:BG106" si="6">IF(N94="zákl. přenesená",J94,0)</f>
        <v>0</v>
      </c>
      <c r="BH94" s="192">
        <f t="shared" ref="BH94:BH106" si="7">IF(N94="sníž. přenesená",J94,0)</f>
        <v>0</v>
      </c>
      <c r="BI94" s="192">
        <f t="shared" ref="BI94:BI106" si="8">IF(N94="nulová",J94,0)</f>
        <v>0</v>
      </c>
      <c r="BJ94" s="19" t="s">
        <v>82</v>
      </c>
      <c r="BK94" s="192">
        <f t="shared" ref="BK94:BK106" si="9">ROUND(I94*H94,2)</f>
        <v>0</v>
      </c>
      <c r="BL94" s="19" t="s">
        <v>215</v>
      </c>
      <c r="BM94" s="191" t="s">
        <v>3387</v>
      </c>
    </row>
    <row r="95" spans="1:65" s="2" customFormat="1" ht="14.45" customHeight="1">
      <c r="A95" s="36"/>
      <c r="B95" s="37"/>
      <c r="C95" s="226" t="s">
        <v>82</v>
      </c>
      <c r="D95" s="226" t="s">
        <v>370</v>
      </c>
      <c r="E95" s="227" t="s">
        <v>3159</v>
      </c>
      <c r="F95" s="228" t="s">
        <v>3160</v>
      </c>
      <c r="G95" s="229" t="s">
        <v>367</v>
      </c>
      <c r="H95" s="230">
        <v>6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373</v>
      </c>
      <c r="AT95" s="191" t="s">
        <v>370</v>
      </c>
      <c r="AU95" s="191" t="s">
        <v>71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215</v>
      </c>
      <c r="BM95" s="191" t="s">
        <v>3388</v>
      </c>
    </row>
    <row r="96" spans="1:65" s="2" customFormat="1" ht="14.45" customHeight="1">
      <c r="A96" s="36"/>
      <c r="B96" s="37"/>
      <c r="C96" s="226" t="s">
        <v>840</v>
      </c>
      <c r="D96" s="226" t="s">
        <v>370</v>
      </c>
      <c r="E96" s="227" t="s">
        <v>3389</v>
      </c>
      <c r="F96" s="228" t="s">
        <v>3390</v>
      </c>
      <c r="G96" s="229" t="s">
        <v>367</v>
      </c>
      <c r="H96" s="230">
        <v>2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0</v>
      </c>
      <c r="R96" s="189">
        <f t="shared" si="2"/>
        <v>0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373</v>
      </c>
      <c r="AT96" s="191" t="s">
        <v>370</v>
      </c>
      <c r="AU96" s="191" t="s">
        <v>71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215</v>
      </c>
      <c r="BM96" s="191" t="s">
        <v>3391</v>
      </c>
    </row>
    <row r="97" spans="1:65" s="2" customFormat="1" ht="14.45" customHeight="1">
      <c r="A97" s="36"/>
      <c r="B97" s="37"/>
      <c r="C97" s="226" t="s">
        <v>850</v>
      </c>
      <c r="D97" s="226" t="s">
        <v>370</v>
      </c>
      <c r="E97" s="227" t="s">
        <v>3392</v>
      </c>
      <c r="F97" s="228" t="s">
        <v>3393</v>
      </c>
      <c r="G97" s="229" t="s">
        <v>367</v>
      </c>
      <c r="H97" s="230">
        <v>1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373</v>
      </c>
      <c r="AT97" s="191" t="s">
        <v>370</v>
      </c>
      <c r="AU97" s="191" t="s">
        <v>71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215</v>
      </c>
      <c r="BM97" s="191" t="s">
        <v>3394</v>
      </c>
    </row>
    <row r="98" spans="1:65" s="2" customFormat="1" ht="14.45" customHeight="1">
      <c r="A98" s="36"/>
      <c r="B98" s="37"/>
      <c r="C98" s="226" t="s">
        <v>235</v>
      </c>
      <c r="D98" s="226" t="s">
        <v>370</v>
      </c>
      <c r="E98" s="227" t="s">
        <v>3165</v>
      </c>
      <c r="F98" s="228" t="s">
        <v>3166</v>
      </c>
      <c r="G98" s="229" t="s">
        <v>367</v>
      </c>
      <c r="H98" s="230">
        <v>8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0</v>
      </c>
      <c r="R98" s="189">
        <f t="shared" si="2"/>
        <v>0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373</v>
      </c>
      <c r="AT98" s="191" t="s">
        <v>370</v>
      </c>
      <c r="AU98" s="191" t="s">
        <v>71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215</v>
      </c>
      <c r="BM98" s="191" t="s">
        <v>3395</v>
      </c>
    </row>
    <row r="99" spans="1:65" s="2" customFormat="1" ht="14.45" customHeight="1">
      <c r="A99" s="36"/>
      <c r="B99" s="37"/>
      <c r="C99" s="226" t="s">
        <v>870</v>
      </c>
      <c r="D99" s="226" t="s">
        <v>370</v>
      </c>
      <c r="E99" s="227" t="s">
        <v>3396</v>
      </c>
      <c r="F99" s="228" t="s">
        <v>3397</v>
      </c>
      <c r="G99" s="229" t="s">
        <v>367</v>
      </c>
      <c r="H99" s="230">
        <v>2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373</v>
      </c>
      <c r="AT99" s="191" t="s">
        <v>370</v>
      </c>
      <c r="AU99" s="191" t="s">
        <v>71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215</v>
      </c>
      <c r="BM99" s="191" t="s">
        <v>3398</v>
      </c>
    </row>
    <row r="100" spans="1:65" s="2" customFormat="1" ht="14.45" customHeight="1">
      <c r="A100" s="36"/>
      <c r="B100" s="37"/>
      <c r="C100" s="226" t="s">
        <v>243</v>
      </c>
      <c r="D100" s="226" t="s">
        <v>370</v>
      </c>
      <c r="E100" s="227" t="s">
        <v>3168</v>
      </c>
      <c r="F100" s="228" t="s">
        <v>3169</v>
      </c>
      <c r="G100" s="229" t="s">
        <v>367</v>
      </c>
      <c r="H100" s="230">
        <v>8</v>
      </c>
      <c r="I100" s="231"/>
      <c r="J100" s="232">
        <f t="shared" si="0"/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si="1"/>
        <v>0</v>
      </c>
      <c r="Q100" s="189">
        <v>0</v>
      </c>
      <c r="R100" s="189">
        <f t="shared" si="2"/>
        <v>0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373</v>
      </c>
      <c r="AT100" s="191" t="s">
        <v>370</v>
      </c>
      <c r="AU100" s="191" t="s">
        <v>71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215</v>
      </c>
      <c r="BM100" s="191" t="s">
        <v>3399</v>
      </c>
    </row>
    <row r="101" spans="1:65" s="2" customFormat="1" ht="14.45" customHeight="1">
      <c r="A101" s="36"/>
      <c r="B101" s="37"/>
      <c r="C101" s="226" t="s">
        <v>250</v>
      </c>
      <c r="D101" s="226" t="s">
        <v>370</v>
      </c>
      <c r="E101" s="227" t="s">
        <v>3171</v>
      </c>
      <c r="F101" s="228" t="s">
        <v>3172</v>
      </c>
      <c r="G101" s="229" t="s">
        <v>3092</v>
      </c>
      <c r="H101" s="230">
        <v>4</v>
      </c>
      <c r="I101" s="231"/>
      <c r="J101" s="232">
        <f t="shared" si="0"/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373</v>
      </c>
      <c r="AT101" s="191" t="s">
        <v>370</v>
      </c>
      <c r="AU101" s="191" t="s">
        <v>71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3400</v>
      </c>
    </row>
    <row r="102" spans="1:65" s="2" customFormat="1" ht="14.45" customHeight="1">
      <c r="A102" s="36"/>
      <c r="B102" s="37"/>
      <c r="C102" s="226" t="s">
        <v>373</v>
      </c>
      <c r="D102" s="226" t="s">
        <v>370</v>
      </c>
      <c r="E102" s="227" t="s">
        <v>3174</v>
      </c>
      <c r="F102" s="228" t="s">
        <v>3175</v>
      </c>
      <c r="G102" s="229" t="s">
        <v>3092</v>
      </c>
      <c r="H102" s="230">
        <v>4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0</v>
      </c>
      <c r="R102" s="189">
        <f t="shared" si="2"/>
        <v>0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373</v>
      </c>
      <c r="AT102" s="191" t="s">
        <v>370</v>
      </c>
      <c r="AU102" s="191" t="s">
        <v>71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3401</v>
      </c>
    </row>
    <row r="103" spans="1:65" s="2" customFormat="1" ht="14.45" customHeight="1">
      <c r="A103" s="36"/>
      <c r="B103" s="37"/>
      <c r="C103" s="226" t="s">
        <v>732</v>
      </c>
      <c r="D103" s="226" t="s">
        <v>370</v>
      </c>
      <c r="E103" s="227" t="s">
        <v>3177</v>
      </c>
      <c r="F103" s="228" t="s">
        <v>3178</v>
      </c>
      <c r="G103" s="229" t="s">
        <v>3092</v>
      </c>
      <c r="H103" s="230">
        <v>2</v>
      </c>
      <c r="I103" s="231"/>
      <c r="J103" s="232">
        <f t="shared" si="0"/>
        <v>0</v>
      </c>
      <c r="K103" s="228" t="s">
        <v>19</v>
      </c>
      <c r="L103" s="233"/>
      <c r="M103" s="234" t="s">
        <v>19</v>
      </c>
      <c r="N103" s="235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373</v>
      </c>
      <c r="AT103" s="191" t="s">
        <v>370</v>
      </c>
      <c r="AU103" s="191" t="s">
        <v>71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3402</v>
      </c>
    </row>
    <row r="104" spans="1:65" s="2" customFormat="1" ht="14.45" customHeight="1">
      <c r="A104" s="36"/>
      <c r="B104" s="37"/>
      <c r="C104" s="226" t="s">
        <v>2157</v>
      </c>
      <c r="D104" s="226" t="s">
        <v>370</v>
      </c>
      <c r="E104" s="227" t="s">
        <v>3180</v>
      </c>
      <c r="F104" s="228" t="s">
        <v>3181</v>
      </c>
      <c r="G104" s="229" t="s">
        <v>3092</v>
      </c>
      <c r="H104" s="230">
        <v>60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373</v>
      </c>
      <c r="AT104" s="191" t="s">
        <v>370</v>
      </c>
      <c r="AU104" s="191" t="s">
        <v>71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3403</v>
      </c>
    </row>
    <row r="105" spans="1:65" s="2" customFormat="1" ht="14.45" customHeight="1">
      <c r="A105" s="36"/>
      <c r="B105" s="37"/>
      <c r="C105" s="226" t="s">
        <v>2174</v>
      </c>
      <c r="D105" s="226" t="s">
        <v>370</v>
      </c>
      <c r="E105" s="227" t="s">
        <v>3183</v>
      </c>
      <c r="F105" s="228" t="s">
        <v>3184</v>
      </c>
      <c r="G105" s="229" t="s">
        <v>3092</v>
      </c>
      <c r="H105" s="230">
        <v>60</v>
      </c>
      <c r="I105" s="231"/>
      <c r="J105" s="232">
        <f t="shared" si="0"/>
        <v>0</v>
      </c>
      <c r="K105" s="228" t="s">
        <v>19</v>
      </c>
      <c r="L105" s="233"/>
      <c r="M105" s="234" t="s">
        <v>19</v>
      </c>
      <c r="N105" s="235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373</v>
      </c>
      <c r="AT105" s="191" t="s">
        <v>370</v>
      </c>
      <c r="AU105" s="191" t="s">
        <v>71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215</v>
      </c>
      <c r="BM105" s="191" t="s">
        <v>3404</v>
      </c>
    </row>
    <row r="106" spans="1:65" s="2" customFormat="1" ht="14.45" customHeight="1">
      <c r="A106" s="36"/>
      <c r="B106" s="37"/>
      <c r="C106" s="226" t="s">
        <v>2161</v>
      </c>
      <c r="D106" s="226" t="s">
        <v>370</v>
      </c>
      <c r="E106" s="227" t="s">
        <v>3186</v>
      </c>
      <c r="F106" s="228" t="s">
        <v>3187</v>
      </c>
      <c r="G106" s="229" t="s">
        <v>3092</v>
      </c>
      <c r="H106" s="230">
        <v>2</v>
      </c>
      <c r="I106" s="231"/>
      <c r="J106" s="232">
        <f t="shared" si="0"/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373</v>
      </c>
      <c r="AT106" s="191" t="s">
        <v>370</v>
      </c>
      <c r="AU106" s="191" t="s">
        <v>71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215</v>
      </c>
      <c r="BM106" s="191" t="s">
        <v>3405</v>
      </c>
    </row>
    <row r="107" spans="1:65" s="12" customFormat="1" ht="25.9" customHeight="1">
      <c r="B107" s="164"/>
      <c r="C107" s="165"/>
      <c r="D107" s="166" t="s">
        <v>70</v>
      </c>
      <c r="E107" s="167" t="s">
        <v>1027</v>
      </c>
      <c r="F107" s="167" t="s">
        <v>1028</v>
      </c>
      <c r="G107" s="165"/>
      <c r="H107" s="165"/>
      <c r="I107" s="168"/>
      <c r="J107" s="169">
        <f>BK107</f>
        <v>0</v>
      </c>
      <c r="K107" s="165"/>
      <c r="L107" s="170"/>
      <c r="M107" s="171"/>
      <c r="N107" s="172"/>
      <c r="O107" s="172"/>
      <c r="P107" s="173">
        <f>P108</f>
        <v>0</v>
      </c>
      <c r="Q107" s="172"/>
      <c r="R107" s="173">
        <f>R108</f>
        <v>0.95826999999999984</v>
      </c>
      <c r="S107" s="172"/>
      <c r="T107" s="174">
        <f>T108</f>
        <v>0</v>
      </c>
      <c r="AR107" s="175" t="s">
        <v>82</v>
      </c>
      <c r="AT107" s="176" t="s">
        <v>70</v>
      </c>
      <c r="AU107" s="176" t="s">
        <v>71</v>
      </c>
      <c r="AY107" s="175" t="s">
        <v>208</v>
      </c>
      <c r="BK107" s="177">
        <f>BK108</f>
        <v>0</v>
      </c>
    </row>
    <row r="108" spans="1:65" s="12" customFormat="1" ht="22.9" customHeight="1">
      <c r="B108" s="164"/>
      <c r="C108" s="165"/>
      <c r="D108" s="166" t="s">
        <v>70</v>
      </c>
      <c r="E108" s="178" t="s">
        <v>2647</v>
      </c>
      <c r="F108" s="178" t="s">
        <v>2648</v>
      </c>
      <c r="G108" s="165"/>
      <c r="H108" s="165"/>
      <c r="I108" s="168"/>
      <c r="J108" s="179">
        <f>BK108</f>
        <v>0</v>
      </c>
      <c r="K108" s="165"/>
      <c r="L108" s="170"/>
      <c r="M108" s="171"/>
      <c r="N108" s="172"/>
      <c r="O108" s="172"/>
      <c r="P108" s="173">
        <f>SUM(P109:P132)</f>
        <v>0</v>
      </c>
      <c r="Q108" s="172"/>
      <c r="R108" s="173">
        <f>SUM(R109:R132)</f>
        <v>0.95826999999999984</v>
      </c>
      <c r="S108" s="172"/>
      <c r="T108" s="174">
        <f>SUM(T109:T132)</f>
        <v>0</v>
      </c>
      <c r="AR108" s="175" t="s">
        <v>82</v>
      </c>
      <c r="AT108" s="176" t="s">
        <v>70</v>
      </c>
      <c r="AU108" s="176" t="s">
        <v>78</v>
      </c>
      <c r="AY108" s="175" t="s">
        <v>208</v>
      </c>
      <c r="BK108" s="177">
        <f>SUM(BK109:BK132)</f>
        <v>0</v>
      </c>
    </row>
    <row r="109" spans="1:65" s="2" customFormat="1" ht="14.45" customHeight="1">
      <c r="A109" s="36"/>
      <c r="B109" s="37"/>
      <c r="C109" s="226" t="s">
        <v>895</v>
      </c>
      <c r="D109" s="226" t="s">
        <v>370</v>
      </c>
      <c r="E109" s="227" t="s">
        <v>3406</v>
      </c>
      <c r="F109" s="228" t="s">
        <v>3407</v>
      </c>
      <c r="G109" s="229" t="s">
        <v>367</v>
      </c>
      <c r="H109" s="230">
        <v>1</v>
      </c>
      <c r="I109" s="231"/>
      <c r="J109" s="232">
        <f t="shared" ref="J109:J132" si="10">ROUND(I109*H109,2)</f>
        <v>0</v>
      </c>
      <c r="K109" s="228" t="s">
        <v>19</v>
      </c>
      <c r="L109" s="233"/>
      <c r="M109" s="234" t="s">
        <v>19</v>
      </c>
      <c r="N109" s="235" t="s">
        <v>43</v>
      </c>
      <c r="O109" s="66"/>
      <c r="P109" s="189">
        <f t="shared" ref="P109:P132" si="11">O109*H109</f>
        <v>0</v>
      </c>
      <c r="Q109" s="189">
        <v>1.593E-2</v>
      </c>
      <c r="R109" s="189">
        <f t="shared" ref="R109:R132" si="12">Q109*H109</f>
        <v>1.593E-2</v>
      </c>
      <c r="S109" s="189">
        <v>0</v>
      </c>
      <c r="T109" s="190">
        <f t="shared" ref="T109:T132" si="13"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829</v>
      </c>
      <c r="AT109" s="191" t="s">
        <v>370</v>
      </c>
      <c r="AU109" s="191" t="s">
        <v>82</v>
      </c>
      <c r="AY109" s="19" t="s">
        <v>208</v>
      </c>
      <c r="BE109" s="192">
        <f t="shared" ref="BE109:BE132" si="14">IF(N109="základní",J109,0)</f>
        <v>0</v>
      </c>
      <c r="BF109" s="192">
        <f t="shared" ref="BF109:BF132" si="15">IF(N109="snížená",J109,0)</f>
        <v>0</v>
      </c>
      <c r="BG109" s="192">
        <f t="shared" ref="BG109:BG132" si="16">IF(N109="zákl. přenesená",J109,0)</f>
        <v>0</v>
      </c>
      <c r="BH109" s="192">
        <f t="shared" ref="BH109:BH132" si="17">IF(N109="sníž. přenesená",J109,0)</f>
        <v>0</v>
      </c>
      <c r="BI109" s="192">
        <f t="shared" ref="BI109:BI132" si="18">IF(N109="nulová",J109,0)</f>
        <v>0</v>
      </c>
      <c r="BJ109" s="19" t="s">
        <v>82</v>
      </c>
      <c r="BK109" s="192">
        <f t="shared" ref="BK109:BK132" si="19">ROUND(I109*H109,2)</f>
        <v>0</v>
      </c>
      <c r="BL109" s="19" t="s">
        <v>1034</v>
      </c>
      <c r="BM109" s="191" t="s">
        <v>3408</v>
      </c>
    </row>
    <row r="110" spans="1:65" s="2" customFormat="1" ht="14.45" customHeight="1">
      <c r="A110" s="36"/>
      <c r="B110" s="37"/>
      <c r="C110" s="180" t="s">
        <v>734</v>
      </c>
      <c r="D110" s="180" t="s">
        <v>210</v>
      </c>
      <c r="E110" s="181" t="s">
        <v>2663</v>
      </c>
      <c r="F110" s="182" t="s">
        <v>2664</v>
      </c>
      <c r="G110" s="183" t="s">
        <v>395</v>
      </c>
      <c r="H110" s="184">
        <v>20</v>
      </c>
      <c r="I110" s="185"/>
      <c r="J110" s="186">
        <f t="shared" si="10"/>
        <v>0</v>
      </c>
      <c r="K110" s="182" t="s">
        <v>19</v>
      </c>
      <c r="L110" s="41"/>
      <c r="M110" s="187" t="s">
        <v>19</v>
      </c>
      <c r="N110" s="188" t="s">
        <v>43</v>
      </c>
      <c r="O110" s="66"/>
      <c r="P110" s="189">
        <f t="shared" si="11"/>
        <v>0</v>
      </c>
      <c r="Q110" s="189">
        <v>0</v>
      </c>
      <c r="R110" s="189">
        <f t="shared" si="12"/>
        <v>0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1034</v>
      </c>
      <c r="AT110" s="191" t="s">
        <v>210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3409</v>
      </c>
    </row>
    <row r="111" spans="1:65" s="2" customFormat="1" ht="14.45" customHeight="1">
      <c r="A111" s="36"/>
      <c r="B111" s="37"/>
      <c r="C111" s="226" t="s">
        <v>739</v>
      </c>
      <c r="D111" s="226" t="s">
        <v>370</v>
      </c>
      <c r="E111" s="227" t="s">
        <v>3190</v>
      </c>
      <c r="F111" s="228" t="s">
        <v>3191</v>
      </c>
      <c r="G111" s="229" t="s">
        <v>395</v>
      </c>
      <c r="H111" s="230">
        <v>20</v>
      </c>
      <c r="I111" s="231"/>
      <c r="J111" s="232">
        <f t="shared" si="10"/>
        <v>0</v>
      </c>
      <c r="K111" s="228" t="s">
        <v>19</v>
      </c>
      <c r="L111" s="233"/>
      <c r="M111" s="234" t="s">
        <v>19</v>
      </c>
      <c r="N111" s="235" t="s">
        <v>43</v>
      </c>
      <c r="O111" s="66"/>
      <c r="P111" s="189">
        <f t="shared" si="11"/>
        <v>0</v>
      </c>
      <c r="Q111" s="189">
        <v>4.0000000000000003E-5</v>
      </c>
      <c r="R111" s="189">
        <f t="shared" si="12"/>
        <v>8.0000000000000004E-4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829</v>
      </c>
      <c r="AT111" s="191" t="s">
        <v>370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3410</v>
      </c>
    </row>
    <row r="112" spans="1:65" s="2" customFormat="1" ht="14.45" customHeight="1">
      <c r="A112" s="36"/>
      <c r="B112" s="37"/>
      <c r="C112" s="180" t="s">
        <v>8</v>
      </c>
      <c r="D112" s="180" t="s">
        <v>210</v>
      </c>
      <c r="E112" s="181" t="s">
        <v>2671</v>
      </c>
      <c r="F112" s="182" t="s">
        <v>2672</v>
      </c>
      <c r="G112" s="183" t="s">
        <v>395</v>
      </c>
      <c r="H112" s="184">
        <v>6</v>
      </c>
      <c r="I112" s="185"/>
      <c r="J112" s="186">
        <f t="shared" si="10"/>
        <v>0</v>
      </c>
      <c r="K112" s="182" t="s">
        <v>19</v>
      </c>
      <c r="L112" s="41"/>
      <c r="M112" s="187" t="s">
        <v>19</v>
      </c>
      <c r="N112" s="188" t="s">
        <v>43</v>
      </c>
      <c r="O112" s="66"/>
      <c r="P112" s="189">
        <f t="shared" si="11"/>
        <v>0</v>
      </c>
      <c r="Q112" s="189">
        <v>0</v>
      </c>
      <c r="R112" s="189">
        <f t="shared" si="12"/>
        <v>0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1034</v>
      </c>
      <c r="AT112" s="191" t="s">
        <v>210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1034</v>
      </c>
      <c r="BM112" s="191" t="s">
        <v>3411</v>
      </c>
    </row>
    <row r="113" spans="1:65" s="2" customFormat="1" ht="14.45" customHeight="1">
      <c r="A113" s="36"/>
      <c r="B113" s="37"/>
      <c r="C113" s="226" t="s">
        <v>1034</v>
      </c>
      <c r="D113" s="226" t="s">
        <v>370</v>
      </c>
      <c r="E113" s="227" t="s">
        <v>3194</v>
      </c>
      <c r="F113" s="228" t="s">
        <v>3412</v>
      </c>
      <c r="G113" s="229" t="s">
        <v>395</v>
      </c>
      <c r="H113" s="230">
        <v>6</v>
      </c>
      <c r="I113" s="231"/>
      <c r="J113" s="232">
        <f t="shared" si="1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1"/>
        <v>0</v>
      </c>
      <c r="Q113" s="189">
        <v>5.0000000000000002E-5</v>
      </c>
      <c r="R113" s="189">
        <f t="shared" si="12"/>
        <v>3.0000000000000003E-4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3413</v>
      </c>
    </row>
    <row r="114" spans="1:65" s="2" customFormat="1" ht="14.45" customHeight="1">
      <c r="A114" s="36"/>
      <c r="B114" s="37"/>
      <c r="C114" s="226" t="s">
        <v>2192</v>
      </c>
      <c r="D114" s="226" t="s">
        <v>370</v>
      </c>
      <c r="E114" s="227" t="s">
        <v>3197</v>
      </c>
      <c r="F114" s="228" t="s">
        <v>3198</v>
      </c>
      <c r="G114" s="229" t="s">
        <v>395</v>
      </c>
      <c r="H114" s="230">
        <v>2</v>
      </c>
      <c r="I114" s="231"/>
      <c r="J114" s="232">
        <f t="shared" si="1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1"/>
        <v>0</v>
      </c>
      <c r="Q114" s="189">
        <v>0.47</v>
      </c>
      <c r="R114" s="189">
        <f t="shared" si="12"/>
        <v>0.94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829</v>
      </c>
      <c r="AT114" s="191" t="s">
        <v>370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3414</v>
      </c>
    </row>
    <row r="115" spans="1:65" s="2" customFormat="1" ht="14.45" customHeight="1">
      <c r="A115" s="36"/>
      <c r="B115" s="37"/>
      <c r="C115" s="226" t="s">
        <v>835</v>
      </c>
      <c r="D115" s="226" t="s">
        <v>370</v>
      </c>
      <c r="E115" s="227" t="s">
        <v>3200</v>
      </c>
      <c r="F115" s="228" t="s">
        <v>3201</v>
      </c>
      <c r="G115" s="229" t="s">
        <v>367</v>
      </c>
      <c r="H115" s="230">
        <v>2</v>
      </c>
      <c r="I115" s="231"/>
      <c r="J115" s="232">
        <f t="shared" si="1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1"/>
        <v>0</v>
      </c>
      <c r="Q115" s="189">
        <v>5.2999999999999998E-4</v>
      </c>
      <c r="R115" s="189">
        <f t="shared" si="12"/>
        <v>1.06E-3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373</v>
      </c>
      <c r="AT115" s="191" t="s">
        <v>370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215</v>
      </c>
      <c r="BM115" s="191" t="s">
        <v>3415</v>
      </c>
    </row>
    <row r="116" spans="1:65" s="2" customFormat="1" ht="14.45" customHeight="1">
      <c r="A116" s="36"/>
      <c r="B116" s="37"/>
      <c r="C116" s="226" t="s">
        <v>854</v>
      </c>
      <c r="D116" s="226" t="s">
        <v>370</v>
      </c>
      <c r="E116" s="227" t="s">
        <v>3416</v>
      </c>
      <c r="F116" s="228" t="s">
        <v>3417</v>
      </c>
      <c r="G116" s="229" t="s">
        <v>367</v>
      </c>
      <c r="H116" s="230">
        <v>1</v>
      </c>
      <c r="I116" s="231"/>
      <c r="J116" s="232">
        <f t="shared" si="1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829</v>
      </c>
      <c r="AT116" s="191" t="s">
        <v>370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3418</v>
      </c>
    </row>
    <row r="117" spans="1:65" s="2" customFormat="1" ht="14.45" customHeight="1">
      <c r="A117" s="36"/>
      <c r="B117" s="37"/>
      <c r="C117" s="226" t="s">
        <v>765</v>
      </c>
      <c r="D117" s="226" t="s">
        <v>370</v>
      </c>
      <c r="E117" s="227" t="s">
        <v>3206</v>
      </c>
      <c r="F117" s="228" t="s">
        <v>3207</v>
      </c>
      <c r="G117" s="229" t="s">
        <v>2997</v>
      </c>
      <c r="H117" s="230">
        <v>2</v>
      </c>
      <c r="I117" s="231"/>
      <c r="J117" s="232">
        <f t="shared" si="10"/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3419</v>
      </c>
    </row>
    <row r="118" spans="1:65" s="2" customFormat="1" ht="14.45" customHeight="1">
      <c r="A118" s="36"/>
      <c r="B118" s="37"/>
      <c r="C118" s="226" t="s">
        <v>865</v>
      </c>
      <c r="D118" s="226" t="s">
        <v>370</v>
      </c>
      <c r="E118" s="227" t="s">
        <v>3420</v>
      </c>
      <c r="F118" s="228" t="s">
        <v>3421</v>
      </c>
      <c r="G118" s="229" t="s">
        <v>367</v>
      </c>
      <c r="H118" s="230">
        <v>2</v>
      </c>
      <c r="I118" s="231"/>
      <c r="J118" s="232">
        <f t="shared" si="10"/>
        <v>0</v>
      </c>
      <c r="K118" s="228" t="s">
        <v>19</v>
      </c>
      <c r="L118" s="233"/>
      <c r="M118" s="234" t="s">
        <v>19</v>
      </c>
      <c r="N118" s="235" t="s">
        <v>43</v>
      </c>
      <c r="O118" s="66"/>
      <c r="P118" s="189">
        <f t="shared" si="11"/>
        <v>0</v>
      </c>
      <c r="Q118" s="189">
        <v>9.0000000000000006E-5</v>
      </c>
      <c r="R118" s="189">
        <f t="shared" si="12"/>
        <v>1.8000000000000001E-4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829</v>
      </c>
      <c r="AT118" s="191" t="s">
        <v>370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3422</v>
      </c>
    </row>
    <row r="119" spans="1:65" s="2" customFormat="1" ht="14.45" customHeight="1">
      <c r="A119" s="36"/>
      <c r="B119" s="37"/>
      <c r="C119" s="226" t="s">
        <v>7</v>
      </c>
      <c r="D119" s="226" t="s">
        <v>370</v>
      </c>
      <c r="E119" s="227" t="s">
        <v>3209</v>
      </c>
      <c r="F119" s="228" t="s">
        <v>3210</v>
      </c>
      <c r="G119" s="229" t="s">
        <v>367</v>
      </c>
      <c r="H119" s="230">
        <v>16</v>
      </c>
      <c r="I119" s="231"/>
      <c r="J119" s="232">
        <f t="shared" si="10"/>
        <v>0</v>
      </c>
      <c r="K119" s="228" t="s">
        <v>19</v>
      </c>
      <c r="L119" s="233"/>
      <c r="M119" s="234" t="s">
        <v>19</v>
      </c>
      <c r="N119" s="235" t="s">
        <v>43</v>
      </c>
      <c r="O119" s="66"/>
      <c r="P119" s="189">
        <f t="shared" si="11"/>
        <v>0</v>
      </c>
      <c r="Q119" s="189">
        <v>0</v>
      </c>
      <c r="R119" s="189">
        <f t="shared" si="12"/>
        <v>0</v>
      </c>
      <c r="S119" s="189">
        <v>0</v>
      </c>
      <c r="T119" s="190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829</v>
      </c>
      <c r="AT119" s="191" t="s">
        <v>370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3423</v>
      </c>
    </row>
    <row r="120" spans="1:65" s="2" customFormat="1" ht="14.45" customHeight="1">
      <c r="A120" s="36"/>
      <c r="B120" s="37"/>
      <c r="C120" s="180" t="s">
        <v>2177</v>
      </c>
      <c r="D120" s="180" t="s">
        <v>210</v>
      </c>
      <c r="E120" s="181" t="s">
        <v>3212</v>
      </c>
      <c r="F120" s="182" t="s">
        <v>3213</v>
      </c>
      <c r="G120" s="183" t="s">
        <v>367</v>
      </c>
      <c r="H120" s="184">
        <v>60</v>
      </c>
      <c r="I120" s="185"/>
      <c r="J120" s="186">
        <f t="shared" si="10"/>
        <v>0</v>
      </c>
      <c r="K120" s="182" t="s">
        <v>19</v>
      </c>
      <c r="L120" s="41"/>
      <c r="M120" s="187" t="s">
        <v>19</v>
      </c>
      <c r="N120" s="188" t="s">
        <v>43</v>
      </c>
      <c r="O120" s="66"/>
      <c r="P120" s="189">
        <f t="shared" si="11"/>
        <v>0</v>
      </c>
      <c r="Q120" s="189">
        <v>0</v>
      </c>
      <c r="R120" s="189">
        <f t="shared" si="12"/>
        <v>0</v>
      </c>
      <c r="S120" s="189">
        <v>0</v>
      </c>
      <c r="T120" s="190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1034</v>
      </c>
      <c r="AT120" s="191" t="s">
        <v>210</v>
      </c>
      <c r="AU120" s="191" t="s">
        <v>82</v>
      </c>
      <c r="AY120" s="19" t="s">
        <v>208</v>
      </c>
      <c r="BE120" s="192">
        <f t="shared" si="14"/>
        <v>0</v>
      </c>
      <c r="BF120" s="192">
        <f t="shared" si="15"/>
        <v>0</v>
      </c>
      <c r="BG120" s="192">
        <f t="shared" si="16"/>
        <v>0</v>
      </c>
      <c r="BH120" s="192">
        <f t="shared" si="17"/>
        <v>0</v>
      </c>
      <c r="BI120" s="192">
        <f t="shared" si="18"/>
        <v>0</v>
      </c>
      <c r="BJ120" s="19" t="s">
        <v>82</v>
      </c>
      <c r="BK120" s="192">
        <f t="shared" si="19"/>
        <v>0</v>
      </c>
      <c r="BL120" s="19" t="s">
        <v>1034</v>
      </c>
      <c r="BM120" s="191" t="s">
        <v>3424</v>
      </c>
    </row>
    <row r="121" spans="1:65" s="2" customFormat="1" ht="14.45" customHeight="1">
      <c r="A121" s="36"/>
      <c r="B121" s="37"/>
      <c r="C121" s="180" t="s">
        <v>770</v>
      </c>
      <c r="D121" s="180" t="s">
        <v>210</v>
      </c>
      <c r="E121" s="181" t="s">
        <v>2748</v>
      </c>
      <c r="F121" s="182" t="s">
        <v>2749</v>
      </c>
      <c r="G121" s="183" t="s">
        <v>367</v>
      </c>
      <c r="H121" s="184">
        <v>4</v>
      </c>
      <c r="I121" s="185"/>
      <c r="J121" s="186">
        <f t="shared" si="10"/>
        <v>0</v>
      </c>
      <c r="K121" s="182" t="s">
        <v>19</v>
      </c>
      <c r="L121" s="41"/>
      <c r="M121" s="187" t="s">
        <v>19</v>
      </c>
      <c r="N121" s="188" t="s">
        <v>43</v>
      </c>
      <c r="O121" s="66"/>
      <c r="P121" s="189">
        <f t="shared" si="11"/>
        <v>0</v>
      </c>
      <c r="Q121" s="189">
        <v>0</v>
      </c>
      <c r="R121" s="189">
        <f t="shared" si="12"/>
        <v>0</v>
      </c>
      <c r="S121" s="189">
        <v>0</v>
      </c>
      <c r="T121" s="190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1034</v>
      </c>
      <c r="AT121" s="191" t="s">
        <v>210</v>
      </c>
      <c r="AU121" s="191" t="s">
        <v>82</v>
      </c>
      <c r="AY121" s="19" t="s">
        <v>208</v>
      </c>
      <c r="BE121" s="192">
        <f t="shared" si="14"/>
        <v>0</v>
      </c>
      <c r="BF121" s="192">
        <f t="shared" si="15"/>
        <v>0</v>
      </c>
      <c r="BG121" s="192">
        <f t="shared" si="16"/>
        <v>0</v>
      </c>
      <c r="BH121" s="192">
        <f t="shared" si="17"/>
        <v>0</v>
      </c>
      <c r="BI121" s="192">
        <f t="shared" si="18"/>
        <v>0</v>
      </c>
      <c r="BJ121" s="19" t="s">
        <v>82</v>
      </c>
      <c r="BK121" s="192">
        <f t="shared" si="19"/>
        <v>0</v>
      </c>
      <c r="BL121" s="19" t="s">
        <v>1034</v>
      </c>
      <c r="BM121" s="191" t="s">
        <v>3425</v>
      </c>
    </row>
    <row r="122" spans="1:65" s="2" customFormat="1" ht="14.45" customHeight="1">
      <c r="A122" s="36"/>
      <c r="B122" s="37"/>
      <c r="C122" s="180" t="s">
        <v>744</v>
      </c>
      <c r="D122" s="180" t="s">
        <v>210</v>
      </c>
      <c r="E122" s="181" t="s">
        <v>2768</v>
      </c>
      <c r="F122" s="182" t="s">
        <v>2769</v>
      </c>
      <c r="G122" s="183" t="s">
        <v>367</v>
      </c>
      <c r="H122" s="184">
        <v>1</v>
      </c>
      <c r="I122" s="185"/>
      <c r="J122" s="186">
        <f t="shared" si="10"/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si="11"/>
        <v>0</v>
      </c>
      <c r="Q122" s="189">
        <v>0</v>
      </c>
      <c r="R122" s="189">
        <f t="shared" si="12"/>
        <v>0</v>
      </c>
      <c r="S122" s="189">
        <v>0</v>
      </c>
      <c r="T122" s="190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1034</v>
      </c>
      <c r="AT122" s="191" t="s">
        <v>210</v>
      </c>
      <c r="AU122" s="191" t="s">
        <v>82</v>
      </c>
      <c r="AY122" s="19" t="s">
        <v>208</v>
      </c>
      <c r="BE122" s="192">
        <f t="shared" si="14"/>
        <v>0</v>
      </c>
      <c r="BF122" s="192">
        <f t="shared" si="15"/>
        <v>0</v>
      </c>
      <c r="BG122" s="192">
        <f t="shared" si="16"/>
        <v>0</v>
      </c>
      <c r="BH122" s="192">
        <f t="shared" si="17"/>
        <v>0</v>
      </c>
      <c r="BI122" s="192">
        <f t="shared" si="18"/>
        <v>0</v>
      </c>
      <c r="BJ122" s="19" t="s">
        <v>82</v>
      </c>
      <c r="BK122" s="192">
        <f t="shared" si="19"/>
        <v>0</v>
      </c>
      <c r="BL122" s="19" t="s">
        <v>1034</v>
      </c>
      <c r="BM122" s="191" t="s">
        <v>3426</v>
      </c>
    </row>
    <row r="123" spans="1:65" s="2" customFormat="1" ht="14.45" customHeight="1">
      <c r="A123" s="36"/>
      <c r="B123" s="37"/>
      <c r="C123" s="180" t="s">
        <v>748</v>
      </c>
      <c r="D123" s="180" t="s">
        <v>210</v>
      </c>
      <c r="E123" s="181" t="s">
        <v>3217</v>
      </c>
      <c r="F123" s="182" t="s">
        <v>3218</v>
      </c>
      <c r="G123" s="183" t="s">
        <v>367</v>
      </c>
      <c r="H123" s="184">
        <v>1</v>
      </c>
      <c r="I123" s="185"/>
      <c r="J123" s="186">
        <f t="shared" si="1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11"/>
        <v>0</v>
      </c>
      <c r="Q123" s="189">
        <v>0</v>
      </c>
      <c r="R123" s="189">
        <f t="shared" si="12"/>
        <v>0</v>
      </c>
      <c r="S123" s="189">
        <v>0</v>
      </c>
      <c r="T123" s="190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1034</v>
      </c>
      <c r="AT123" s="191" t="s">
        <v>210</v>
      </c>
      <c r="AU123" s="191" t="s">
        <v>82</v>
      </c>
      <c r="AY123" s="19" t="s">
        <v>208</v>
      </c>
      <c r="BE123" s="192">
        <f t="shared" si="14"/>
        <v>0</v>
      </c>
      <c r="BF123" s="192">
        <f t="shared" si="15"/>
        <v>0</v>
      </c>
      <c r="BG123" s="192">
        <f t="shared" si="16"/>
        <v>0</v>
      </c>
      <c r="BH123" s="192">
        <f t="shared" si="17"/>
        <v>0</v>
      </c>
      <c r="BI123" s="192">
        <f t="shared" si="18"/>
        <v>0</v>
      </c>
      <c r="BJ123" s="19" t="s">
        <v>82</v>
      </c>
      <c r="BK123" s="192">
        <f t="shared" si="19"/>
        <v>0</v>
      </c>
      <c r="BL123" s="19" t="s">
        <v>1034</v>
      </c>
      <c r="BM123" s="191" t="s">
        <v>3427</v>
      </c>
    </row>
    <row r="124" spans="1:65" s="2" customFormat="1" ht="14.45" customHeight="1">
      <c r="A124" s="36"/>
      <c r="B124" s="37"/>
      <c r="C124" s="226" t="s">
        <v>752</v>
      </c>
      <c r="D124" s="226" t="s">
        <v>370</v>
      </c>
      <c r="E124" s="227" t="s">
        <v>3220</v>
      </c>
      <c r="F124" s="228" t="s">
        <v>3221</v>
      </c>
      <c r="G124" s="229" t="s">
        <v>367</v>
      </c>
      <c r="H124" s="230">
        <v>1</v>
      </c>
      <c r="I124" s="231"/>
      <c r="J124" s="232">
        <f t="shared" si="10"/>
        <v>0</v>
      </c>
      <c r="K124" s="228" t="s">
        <v>19</v>
      </c>
      <c r="L124" s="233"/>
      <c r="M124" s="234" t="s">
        <v>19</v>
      </c>
      <c r="N124" s="235" t="s">
        <v>43</v>
      </c>
      <c r="O124" s="66"/>
      <c r="P124" s="189">
        <f t="shared" si="11"/>
        <v>0</v>
      </c>
      <c r="Q124" s="189">
        <v>0</v>
      </c>
      <c r="R124" s="189">
        <f t="shared" si="12"/>
        <v>0</v>
      </c>
      <c r="S124" s="189">
        <v>0</v>
      </c>
      <c r="T124" s="190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829</v>
      </c>
      <c r="AT124" s="191" t="s">
        <v>370</v>
      </c>
      <c r="AU124" s="191" t="s">
        <v>82</v>
      </c>
      <c r="AY124" s="19" t="s">
        <v>208</v>
      </c>
      <c r="BE124" s="192">
        <f t="shared" si="14"/>
        <v>0</v>
      </c>
      <c r="BF124" s="192">
        <f t="shared" si="15"/>
        <v>0</v>
      </c>
      <c r="BG124" s="192">
        <f t="shared" si="16"/>
        <v>0</v>
      </c>
      <c r="BH124" s="192">
        <f t="shared" si="17"/>
        <v>0</v>
      </c>
      <c r="BI124" s="192">
        <f t="shared" si="18"/>
        <v>0</v>
      </c>
      <c r="BJ124" s="19" t="s">
        <v>82</v>
      </c>
      <c r="BK124" s="192">
        <f t="shared" si="19"/>
        <v>0</v>
      </c>
      <c r="BL124" s="19" t="s">
        <v>1034</v>
      </c>
      <c r="BM124" s="191" t="s">
        <v>3428</v>
      </c>
    </row>
    <row r="125" spans="1:65" s="2" customFormat="1" ht="14.45" customHeight="1">
      <c r="A125" s="36"/>
      <c r="B125" s="37"/>
      <c r="C125" s="226" t="s">
        <v>756</v>
      </c>
      <c r="D125" s="226" t="s">
        <v>370</v>
      </c>
      <c r="E125" s="227" t="s">
        <v>3223</v>
      </c>
      <c r="F125" s="228" t="s">
        <v>3224</v>
      </c>
      <c r="G125" s="229" t="s">
        <v>367</v>
      </c>
      <c r="H125" s="230">
        <v>1</v>
      </c>
      <c r="I125" s="231"/>
      <c r="J125" s="232">
        <f t="shared" si="10"/>
        <v>0</v>
      </c>
      <c r="K125" s="228" t="s">
        <v>19</v>
      </c>
      <c r="L125" s="233"/>
      <c r="M125" s="234" t="s">
        <v>19</v>
      </c>
      <c r="N125" s="235" t="s">
        <v>43</v>
      </c>
      <c r="O125" s="66"/>
      <c r="P125" s="189">
        <f t="shared" si="11"/>
        <v>0</v>
      </c>
      <c r="Q125" s="189">
        <v>0</v>
      </c>
      <c r="R125" s="189">
        <f t="shared" si="12"/>
        <v>0</v>
      </c>
      <c r="S125" s="189">
        <v>0</v>
      </c>
      <c r="T125" s="190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829</v>
      </c>
      <c r="AT125" s="191" t="s">
        <v>370</v>
      </c>
      <c r="AU125" s="191" t="s">
        <v>82</v>
      </c>
      <c r="AY125" s="19" t="s">
        <v>208</v>
      </c>
      <c r="BE125" s="192">
        <f t="shared" si="14"/>
        <v>0</v>
      </c>
      <c r="BF125" s="192">
        <f t="shared" si="15"/>
        <v>0</v>
      </c>
      <c r="BG125" s="192">
        <f t="shared" si="16"/>
        <v>0</v>
      </c>
      <c r="BH125" s="192">
        <f t="shared" si="17"/>
        <v>0</v>
      </c>
      <c r="BI125" s="192">
        <f t="shared" si="18"/>
        <v>0</v>
      </c>
      <c r="BJ125" s="19" t="s">
        <v>82</v>
      </c>
      <c r="BK125" s="192">
        <f t="shared" si="19"/>
        <v>0</v>
      </c>
      <c r="BL125" s="19" t="s">
        <v>1034</v>
      </c>
      <c r="BM125" s="191" t="s">
        <v>3429</v>
      </c>
    </row>
    <row r="126" spans="1:65" s="2" customFormat="1" ht="14.45" customHeight="1">
      <c r="A126" s="36"/>
      <c r="B126" s="37"/>
      <c r="C126" s="180" t="s">
        <v>878</v>
      </c>
      <c r="D126" s="180" t="s">
        <v>210</v>
      </c>
      <c r="E126" s="181" t="s">
        <v>3430</v>
      </c>
      <c r="F126" s="182" t="s">
        <v>3431</v>
      </c>
      <c r="G126" s="183" t="s">
        <v>367</v>
      </c>
      <c r="H126" s="184">
        <v>1</v>
      </c>
      <c r="I126" s="185"/>
      <c r="J126" s="186">
        <f t="shared" si="10"/>
        <v>0</v>
      </c>
      <c r="K126" s="182" t="s">
        <v>19</v>
      </c>
      <c r="L126" s="41"/>
      <c r="M126" s="187" t="s">
        <v>19</v>
      </c>
      <c r="N126" s="188" t="s">
        <v>43</v>
      </c>
      <c r="O126" s="66"/>
      <c r="P126" s="189">
        <f t="shared" si="11"/>
        <v>0</v>
      </c>
      <c r="Q126" s="189">
        <v>0</v>
      </c>
      <c r="R126" s="189">
        <f t="shared" si="12"/>
        <v>0</v>
      </c>
      <c r="S126" s="189">
        <v>0</v>
      </c>
      <c r="T126" s="190">
        <f t="shared" si="1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1034</v>
      </c>
      <c r="AT126" s="191" t="s">
        <v>210</v>
      </c>
      <c r="AU126" s="191" t="s">
        <v>82</v>
      </c>
      <c r="AY126" s="19" t="s">
        <v>208</v>
      </c>
      <c r="BE126" s="192">
        <f t="shared" si="14"/>
        <v>0</v>
      </c>
      <c r="BF126" s="192">
        <f t="shared" si="15"/>
        <v>0</v>
      </c>
      <c r="BG126" s="192">
        <f t="shared" si="16"/>
        <v>0</v>
      </c>
      <c r="BH126" s="192">
        <f t="shared" si="17"/>
        <v>0</v>
      </c>
      <c r="BI126" s="192">
        <f t="shared" si="18"/>
        <v>0</v>
      </c>
      <c r="BJ126" s="19" t="s">
        <v>82</v>
      </c>
      <c r="BK126" s="192">
        <f t="shared" si="19"/>
        <v>0</v>
      </c>
      <c r="BL126" s="19" t="s">
        <v>1034</v>
      </c>
      <c r="BM126" s="191" t="s">
        <v>3432</v>
      </c>
    </row>
    <row r="127" spans="1:65" s="2" customFormat="1" ht="14.45" customHeight="1">
      <c r="A127" s="36"/>
      <c r="B127" s="37"/>
      <c r="C127" s="180" t="s">
        <v>994</v>
      </c>
      <c r="D127" s="180" t="s">
        <v>210</v>
      </c>
      <c r="E127" s="181" t="s">
        <v>3226</v>
      </c>
      <c r="F127" s="182" t="s">
        <v>3227</v>
      </c>
      <c r="G127" s="183" t="s">
        <v>367</v>
      </c>
      <c r="H127" s="184">
        <v>3</v>
      </c>
      <c r="I127" s="185"/>
      <c r="J127" s="186">
        <f t="shared" si="10"/>
        <v>0</v>
      </c>
      <c r="K127" s="182" t="s">
        <v>19</v>
      </c>
      <c r="L127" s="41"/>
      <c r="M127" s="187" t="s">
        <v>19</v>
      </c>
      <c r="N127" s="188" t="s">
        <v>43</v>
      </c>
      <c r="O127" s="66"/>
      <c r="P127" s="189">
        <f t="shared" si="11"/>
        <v>0</v>
      </c>
      <c r="Q127" s="189">
        <v>0</v>
      </c>
      <c r="R127" s="189">
        <f t="shared" si="12"/>
        <v>0</v>
      </c>
      <c r="S127" s="189">
        <v>0</v>
      </c>
      <c r="T127" s="190">
        <f t="shared" si="1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1034</v>
      </c>
      <c r="AT127" s="191" t="s">
        <v>210</v>
      </c>
      <c r="AU127" s="191" t="s">
        <v>82</v>
      </c>
      <c r="AY127" s="19" t="s">
        <v>208</v>
      </c>
      <c r="BE127" s="192">
        <f t="shared" si="14"/>
        <v>0</v>
      </c>
      <c r="BF127" s="192">
        <f t="shared" si="15"/>
        <v>0</v>
      </c>
      <c r="BG127" s="192">
        <f t="shared" si="16"/>
        <v>0</v>
      </c>
      <c r="BH127" s="192">
        <f t="shared" si="17"/>
        <v>0</v>
      </c>
      <c r="BI127" s="192">
        <f t="shared" si="18"/>
        <v>0</v>
      </c>
      <c r="BJ127" s="19" t="s">
        <v>82</v>
      </c>
      <c r="BK127" s="192">
        <f t="shared" si="19"/>
        <v>0</v>
      </c>
      <c r="BL127" s="19" t="s">
        <v>1034</v>
      </c>
      <c r="BM127" s="191" t="s">
        <v>3433</v>
      </c>
    </row>
    <row r="128" spans="1:65" s="2" customFormat="1" ht="14.45" customHeight="1">
      <c r="A128" s="36"/>
      <c r="B128" s="37"/>
      <c r="C128" s="180" t="s">
        <v>998</v>
      </c>
      <c r="D128" s="180" t="s">
        <v>210</v>
      </c>
      <c r="E128" s="181" t="s">
        <v>3229</v>
      </c>
      <c r="F128" s="182" t="s">
        <v>3230</v>
      </c>
      <c r="G128" s="183" t="s">
        <v>367</v>
      </c>
      <c r="H128" s="184">
        <v>16</v>
      </c>
      <c r="I128" s="185"/>
      <c r="J128" s="186">
        <f t="shared" si="10"/>
        <v>0</v>
      </c>
      <c r="K128" s="182" t="s">
        <v>19</v>
      </c>
      <c r="L128" s="41"/>
      <c r="M128" s="187" t="s">
        <v>19</v>
      </c>
      <c r="N128" s="188" t="s">
        <v>43</v>
      </c>
      <c r="O128" s="66"/>
      <c r="P128" s="189">
        <f t="shared" si="11"/>
        <v>0</v>
      </c>
      <c r="Q128" s="189">
        <v>0</v>
      </c>
      <c r="R128" s="189">
        <f t="shared" si="12"/>
        <v>0</v>
      </c>
      <c r="S128" s="189">
        <v>0</v>
      </c>
      <c r="T128" s="190">
        <f t="shared" si="1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1034</v>
      </c>
      <c r="AT128" s="191" t="s">
        <v>210</v>
      </c>
      <c r="AU128" s="191" t="s">
        <v>82</v>
      </c>
      <c r="AY128" s="19" t="s">
        <v>208</v>
      </c>
      <c r="BE128" s="192">
        <f t="shared" si="14"/>
        <v>0</v>
      </c>
      <c r="BF128" s="192">
        <f t="shared" si="15"/>
        <v>0</v>
      </c>
      <c r="BG128" s="192">
        <f t="shared" si="16"/>
        <v>0</v>
      </c>
      <c r="BH128" s="192">
        <f t="shared" si="17"/>
        <v>0</v>
      </c>
      <c r="BI128" s="192">
        <f t="shared" si="18"/>
        <v>0</v>
      </c>
      <c r="BJ128" s="19" t="s">
        <v>82</v>
      </c>
      <c r="BK128" s="192">
        <f t="shared" si="19"/>
        <v>0</v>
      </c>
      <c r="BL128" s="19" t="s">
        <v>1034</v>
      </c>
      <c r="BM128" s="191" t="s">
        <v>3434</v>
      </c>
    </row>
    <row r="129" spans="1:65" s="2" customFormat="1" ht="14.45" customHeight="1">
      <c r="A129" s="36"/>
      <c r="B129" s="37"/>
      <c r="C129" s="180" t="s">
        <v>2246</v>
      </c>
      <c r="D129" s="180" t="s">
        <v>210</v>
      </c>
      <c r="E129" s="181" t="s">
        <v>3435</v>
      </c>
      <c r="F129" s="182" t="s">
        <v>3436</v>
      </c>
      <c r="G129" s="183" t="s">
        <v>367</v>
      </c>
      <c r="H129" s="184">
        <v>3</v>
      </c>
      <c r="I129" s="185"/>
      <c r="J129" s="186">
        <f t="shared" si="10"/>
        <v>0</v>
      </c>
      <c r="K129" s="182" t="s">
        <v>19</v>
      </c>
      <c r="L129" s="41"/>
      <c r="M129" s="187" t="s">
        <v>19</v>
      </c>
      <c r="N129" s="188" t="s">
        <v>43</v>
      </c>
      <c r="O129" s="66"/>
      <c r="P129" s="189">
        <f t="shared" si="11"/>
        <v>0</v>
      </c>
      <c r="Q129" s="189">
        <v>0</v>
      </c>
      <c r="R129" s="189">
        <f t="shared" si="12"/>
        <v>0</v>
      </c>
      <c r="S129" s="189">
        <v>0</v>
      </c>
      <c r="T129" s="190">
        <f t="shared" si="1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1034</v>
      </c>
      <c r="AT129" s="191" t="s">
        <v>210</v>
      </c>
      <c r="AU129" s="191" t="s">
        <v>82</v>
      </c>
      <c r="AY129" s="19" t="s">
        <v>208</v>
      </c>
      <c r="BE129" s="192">
        <f t="shared" si="14"/>
        <v>0</v>
      </c>
      <c r="BF129" s="192">
        <f t="shared" si="15"/>
        <v>0</v>
      </c>
      <c r="BG129" s="192">
        <f t="shared" si="16"/>
        <v>0</v>
      </c>
      <c r="BH129" s="192">
        <f t="shared" si="17"/>
        <v>0</v>
      </c>
      <c r="BI129" s="192">
        <f t="shared" si="18"/>
        <v>0</v>
      </c>
      <c r="BJ129" s="19" t="s">
        <v>82</v>
      </c>
      <c r="BK129" s="192">
        <f t="shared" si="19"/>
        <v>0</v>
      </c>
      <c r="BL129" s="19" t="s">
        <v>1034</v>
      </c>
      <c r="BM129" s="191" t="s">
        <v>3437</v>
      </c>
    </row>
    <row r="130" spans="1:65" s="2" customFormat="1" ht="14.45" customHeight="1">
      <c r="A130" s="36"/>
      <c r="B130" s="37"/>
      <c r="C130" s="226" t="s">
        <v>2202</v>
      </c>
      <c r="D130" s="226" t="s">
        <v>370</v>
      </c>
      <c r="E130" s="227" t="s">
        <v>3438</v>
      </c>
      <c r="F130" s="228" t="s">
        <v>3439</v>
      </c>
      <c r="G130" s="229" t="s">
        <v>367</v>
      </c>
      <c r="H130" s="230">
        <v>1</v>
      </c>
      <c r="I130" s="231"/>
      <c r="J130" s="232">
        <f t="shared" si="10"/>
        <v>0</v>
      </c>
      <c r="K130" s="228" t="s">
        <v>19</v>
      </c>
      <c r="L130" s="233"/>
      <c r="M130" s="234" t="s">
        <v>19</v>
      </c>
      <c r="N130" s="235" t="s">
        <v>43</v>
      </c>
      <c r="O130" s="66"/>
      <c r="P130" s="189">
        <f t="shared" si="11"/>
        <v>0</v>
      </c>
      <c r="Q130" s="189">
        <v>0</v>
      </c>
      <c r="R130" s="189">
        <f t="shared" si="12"/>
        <v>0</v>
      </c>
      <c r="S130" s="189">
        <v>0</v>
      </c>
      <c r="T130" s="190">
        <f t="shared" si="1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829</v>
      </c>
      <c r="AT130" s="191" t="s">
        <v>370</v>
      </c>
      <c r="AU130" s="191" t="s">
        <v>82</v>
      </c>
      <c r="AY130" s="19" t="s">
        <v>208</v>
      </c>
      <c r="BE130" s="192">
        <f t="shared" si="14"/>
        <v>0</v>
      </c>
      <c r="BF130" s="192">
        <f t="shared" si="15"/>
        <v>0</v>
      </c>
      <c r="BG130" s="192">
        <f t="shared" si="16"/>
        <v>0</v>
      </c>
      <c r="BH130" s="192">
        <f t="shared" si="17"/>
        <v>0</v>
      </c>
      <c r="BI130" s="192">
        <f t="shared" si="18"/>
        <v>0</v>
      </c>
      <c r="BJ130" s="19" t="s">
        <v>82</v>
      </c>
      <c r="BK130" s="192">
        <f t="shared" si="19"/>
        <v>0</v>
      </c>
      <c r="BL130" s="19" t="s">
        <v>1034</v>
      </c>
      <c r="BM130" s="191" t="s">
        <v>3440</v>
      </c>
    </row>
    <row r="131" spans="1:65" s="2" customFormat="1" ht="14.45" customHeight="1">
      <c r="A131" s="36"/>
      <c r="B131" s="37"/>
      <c r="C131" s="180" t="s">
        <v>2226</v>
      </c>
      <c r="D131" s="180" t="s">
        <v>210</v>
      </c>
      <c r="E131" s="181" t="s">
        <v>3232</v>
      </c>
      <c r="F131" s="182" t="s">
        <v>3233</v>
      </c>
      <c r="G131" s="183" t="s">
        <v>367</v>
      </c>
      <c r="H131" s="184">
        <v>2</v>
      </c>
      <c r="I131" s="185"/>
      <c r="J131" s="186">
        <f t="shared" si="10"/>
        <v>0</v>
      </c>
      <c r="K131" s="182" t="s">
        <v>19</v>
      </c>
      <c r="L131" s="41"/>
      <c r="M131" s="187" t="s">
        <v>19</v>
      </c>
      <c r="N131" s="188" t="s">
        <v>43</v>
      </c>
      <c r="O131" s="66"/>
      <c r="P131" s="189">
        <f t="shared" si="11"/>
        <v>0</v>
      </c>
      <c r="Q131" s="189">
        <v>0</v>
      </c>
      <c r="R131" s="189">
        <f t="shared" si="12"/>
        <v>0</v>
      </c>
      <c r="S131" s="189">
        <v>0</v>
      </c>
      <c r="T131" s="190">
        <f t="shared" si="1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1034</v>
      </c>
      <c r="AT131" s="191" t="s">
        <v>210</v>
      </c>
      <c r="AU131" s="191" t="s">
        <v>82</v>
      </c>
      <c r="AY131" s="19" t="s">
        <v>208</v>
      </c>
      <c r="BE131" s="192">
        <f t="shared" si="14"/>
        <v>0</v>
      </c>
      <c r="BF131" s="192">
        <f t="shared" si="15"/>
        <v>0</v>
      </c>
      <c r="BG131" s="192">
        <f t="shared" si="16"/>
        <v>0</v>
      </c>
      <c r="BH131" s="192">
        <f t="shared" si="17"/>
        <v>0</v>
      </c>
      <c r="BI131" s="192">
        <f t="shared" si="18"/>
        <v>0</v>
      </c>
      <c r="BJ131" s="19" t="s">
        <v>82</v>
      </c>
      <c r="BK131" s="192">
        <f t="shared" si="19"/>
        <v>0</v>
      </c>
      <c r="BL131" s="19" t="s">
        <v>1034</v>
      </c>
      <c r="BM131" s="191" t="s">
        <v>3441</v>
      </c>
    </row>
    <row r="132" spans="1:65" s="2" customFormat="1" ht="14.45" customHeight="1">
      <c r="A132" s="36"/>
      <c r="B132" s="37"/>
      <c r="C132" s="180" t="s">
        <v>2257</v>
      </c>
      <c r="D132" s="180" t="s">
        <v>210</v>
      </c>
      <c r="E132" s="181" t="s">
        <v>3442</v>
      </c>
      <c r="F132" s="182" t="s">
        <v>3443</v>
      </c>
      <c r="G132" s="183" t="s">
        <v>367</v>
      </c>
      <c r="H132" s="184">
        <v>2</v>
      </c>
      <c r="I132" s="185"/>
      <c r="J132" s="186">
        <f t="shared" si="10"/>
        <v>0</v>
      </c>
      <c r="K132" s="182" t="s">
        <v>19</v>
      </c>
      <c r="L132" s="41"/>
      <c r="M132" s="252" t="s">
        <v>19</v>
      </c>
      <c r="N132" s="253" t="s">
        <v>43</v>
      </c>
      <c r="O132" s="254"/>
      <c r="P132" s="255">
        <f t="shared" si="11"/>
        <v>0</v>
      </c>
      <c r="Q132" s="255">
        <v>0</v>
      </c>
      <c r="R132" s="255">
        <f t="shared" si="12"/>
        <v>0</v>
      </c>
      <c r="S132" s="255">
        <v>0</v>
      </c>
      <c r="T132" s="256">
        <f t="shared" si="1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1034</v>
      </c>
      <c r="AT132" s="191" t="s">
        <v>210</v>
      </c>
      <c r="AU132" s="191" t="s">
        <v>82</v>
      </c>
      <c r="AY132" s="19" t="s">
        <v>208</v>
      </c>
      <c r="BE132" s="192">
        <f t="shared" si="14"/>
        <v>0</v>
      </c>
      <c r="BF132" s="192">
        <f t="shared" si="15"/>
        <v>0</v>
      </c>
      <c r="BG132" s="192">
        <f t="shared" si="16"/>
        <v>0</v>
      </c>
      <c r="BH132" s="192">
        <f t="shared" si="17"/>
        <v>0</v>
      </c>
      <c r="BI132" s="192">
        <f t="shared" si="18"/>
        <v>0</v>
      </c>
      <c r="BJ132" s="19" t="s">
        <v>82</v>
      </c>
      <c r="BK132" s="192">
        <f t="shared" si="19"/>
        <v>0</v>
      </c>
      <c r="BL132" s="19" t="s">
        <v>1034</v>
      </c>
      <c r="BM132" s="191" t="s">
        <v>3444</v>
      </c>
    </row>
    <row r="133" spans="1:65" s="2" customFormat="1" ht="6.95" customHeight="1">
      <c r="A133" s="36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41"/>
      <c r="M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</sheetData>
  <sheetProtection algorithmName="SHA-512" hashValue="dr11qAmuJ2AV5IYovQ55Fpk2Gt/yNoiZ6ZWybPWIK+RaHA7EJ0dpDhfQUVmYg8f6SNtDp+hryzNC2MveVTP9KA==" saltValue="CK5lMoIqj19kpxLsiwJO4e/4Ah3ZfL7iXWUskIhxKoSorA2kvnauDdj/Jjnyh0S6ECQ9oJQMRYWJ+X9yN6Yp5A==" spinCount="100000" sheet="1" objects="1" scenarios="1" formatColumns="0" formatRows="0" autoFilter="0"/>
  <autoFilter ref="C92:K132" xr:uid="{00000000-0009-0000-0000-00000C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123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3445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ROUND(J97,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ROUND((SUM(BE97:BE170)),  2)</f>
        <v>0</v>
      </c>
      <c r="G37" s="36"/>
      <c r="H37" s="36"/>
      <c r="I37" s="126">
        <v>0.21</v>
      </c>
      <c r="J37" s="125">
        <f>ROUND(((SUM(BE97:BE170))*I37),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ROUND((SUM(BF97:BF170)),  2)</f>
        <v>0</v>
      </c>
      <c r="G38" s="36"/>
      <c r="H38" s="36"/>
      <c r="I38" s="126">
        <v>0.15</v>
      </c>
      <c r="J38" s="125">
        <f>ROUND(((SUM(BF97:BF170))*I38),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ROUND((SUM(BG97:BG170)),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ROUND((SUM(BH97:BH170)),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ROUND((SUM(BI97:BI170)),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2020-22-09 - Slaboproud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J97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J98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J99</f>
        <v>0</v>
      </c>
      <c r="K69" s="99"/>
      <c r="L69" s="152"/>
    </row>
    <row r="70" spans="1:47" s="10" customFormat="1" ht="19.899999999999999" customHeight="1">
      <c r="B70" s="148"/>
      <c r="C70" s="99"/>
      <c r="D70" s="149" t="s">
        <v>3446</v>
      </c>
      <c r="E70" s="150"/>
      <c r="F70" s="150"/>
      <c r="G70" s="150"/>
      <c r="H70" s="150"/>
      <c r="I70" s="150"/>
      <c r="J70" s="151">
        <f>J121</f>
        <v>0</v>
      </c>
      <c r="K70" s="99"/>
      <c r="L70" s="152"/>
    </row>
    <row r="71" spans="1:47" s="9" customFormat="1" ht="24.95" customHeight="1">
      <c r="B71" s="142"/>
      <c r="C71" s="143"/>
      <c r="D71" s="144" t="s">
        <v>2645</v>
      </c>
      <c r="E71" s="145"/>
      <c r="F71" s="145"/>
      <c r="G71" s="145"/>
      <c r="H71" s="145"/>
      <c r="I71" s="145"/>
      <c r="J71" s="146">
        <f>J166</f>
        <v>0</v>
      </c>
      <c r="K71" s="143"/>
      <c r="L71" s="147"/>
    </row>
    <row r="72" spans="1:47" s="10" customFormat="1" ht="19.899999999999999" customHeight="1">
      <c r="B72" s="148"/>
      <c r="C72" s="99"/>
      <c r="D72" s="149" t="s">
        <v>2646</v>
      </c>
      <c r="E72" s="150"/>
      <c r="F72" s="150"/>
      <c r="G72" s="150"/>
      <c r="H72" s="150"/>
      <c r="I72" s="150"/>
      <c r="J72" s="151">
        <f>J167</f>
        <v>0</v>
      </c>
      <c r="K72" s="99"/>
      <c r="L72" s="152"/>
    </row>
    <row r="73" spans="1:47" s="9" customFormat="1" ht="24.95" customHeight="1">
      <c r="B73" s="142"/>
      <c r="C73" s="143"/>
      <c r="D73" s="144" t="s">
        <v>188</v>
      </c>
      <c r="E73" s="145"/>
      <c r="F73" s="145"/>
      <c r="G73" s="145"/>
      <c r="H73" s="145"/>
      <c r="I73" s="145"/>
      <c r="J73" s="146">
        <f>J168</f>
        <v>0</v>
      </c>
      <c r="K73" s="143"/>
      <c r="L73" s="147"/>
    </row>
    <row r="74" spans="1:47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47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47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2" customFormat="1" ht="24.95" customHeight="1">
      <c r="A80" s="36"/>
      <c r="B80" s="37"/>
      <c r="C80" s="25" t="s">
        <v>193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31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16.5" customHeight="1">
      <c r="A83" s="36"/>
      <c r="B83" s="37"/>
      <c r="C83" s="38"/>
      <c r="D83" s="38"/>
      <c r="E83" s="416" t="str">
        <f>E7</f>
        <v>Stavební úpravy Bratří Mádlů č.p. 191, Nový Bydžov</v>
      </c>
      <c r="F83" s="417"/>
      <c r="G83" s="417"/>
      <c r="H83" s="417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1" customFormat="1" ht="12" customHeight="1">
      <c r="B84" s="23"/>
      <c r="C84" s="31" t="s">
        <v>155</v>
      </c>
      <c r="D84" s="24"/>
      <c r="E84" s="24"/>
      <c r="F84" s="24"/>
      <c r="G84" s="24"/>
      <c r="H84" s="24"/>
      <c r="I84" s="24"/>
      <c r="J84" s="24"/>
      <c r="K84" s="24"/>
      <c r="L84" s="22"/>
    </row>
    <row r="85" spans="1:31" s="1" customFormat="1" ht="16.5" customHeight="1">
      <c r="B85" s="23"/>
      <c r="C85" s="24"/>
      <c r="D85" s="24"/>
      <c r="E85" s="416" t="s">
        <v>156</v>
      </c>
      <c r="F85" s="393"/>
      <c r="G85" s="393"/>
      <c r="H85" s="393"/>
      <c r="I85" s="24"/>
      <c r="J85" s="24"/>
      <c r="K85" s="24"/>
      <c r="L85" s="22"/>
    </row>
    <row r="86" spans="1:31" s="1" customFormat="1" ht="12" customHeight="1">
      <c r="B86" s="23"/>
      <c r="C86" s="31" t="s">
        <v>2142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6.5" customHeight="1">
      <c r="A87" s="36"/>
      <c r="B87" s="37"/>
      <c r="C87" s="38"/>
      <c r="D87" s="38"/>
      <c r="E87" s="420" t="s">
        <v>2641</v>
      </c>
      <c r="F87" s="418"/>
      <c r="G87" s="418"/>
      <c r="H87" s="41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2642</v>
      </c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72" t="str">
        <f>E13</f>
        <v>2020-22-09 - Slaboproud</v>
      </c>
      <c r="F89" s="418"/>
      <c r="G89" s="418"/>
      <c r="H89" s="41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21</v>
      </c>
      <c r="D91" s="38"/>
      <c r="E91" s="38"/>
      <c r="F91" s="29" t="str">
        <f>F16</f>
        <v>Nový Bydžov</v>
      </c>
      <c r="G91" s="38"/>
      <c r="H91" s="38"/>
      <c r="I91" s="31" t="s">
        <v>23</v>
      </c>
      <c r="J91" s="61" t="str">
        <f>IF(J16="","",J16)</f>
        <v>29. 12. 2020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>
      <c r="A93" s="36"/>
      <c r="B93" s="37"/>
      <c r="C93" s="31" t="s">
        <v>25</v>
      </c>
      <c r="D93" s="38"/>
      <c r="E93" s="38"/>
      <c r="F93" s="29" t="str">
        <f>E19</f>
        <v>Město Nový Bydžov</v>
      </c>
      <c r="G93" s="38"/>
      <c r="H93" s="38"/>
      <c r="I93" s="31" t="s">
        <v>31</v>
      </c>
      <c r="J93" s="34" t="str">
        <f>E25</f>
        <v xml:space="preserve"> 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1" t="s">
        <v>29</v>
      </c>
      <c r="D94" s="38"/>
      <c r="E94" s="38"/>
      <c r="F94" s="29" t="str">
        <f>IF(E22="","",E22)</f>
        <v>Vyplň údaj</v>
      </c>
      <c r="G94" s="38"/>
      <c r="H94" s="38"/>
      <c r="I94" s="31" t="s">
        <v>34</v>
      </c>
      <c r="J94" s="34" t="str">
        <f>E28</f>
        <v xml:space="preserve"> </v>
      </c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11" customFormat="1" ht="29.25" customHeight="1">
      <c r="A96" s="153"/>
      <c r="B96" s="154"/>
      <c r="C96" s="155" t="s">
        <v>194</v>
      </c>
      <c r="D96" s="156" t="s">
        <v>56</v>
      </c>
      <c r="E96" s="156" t="s">
        <v>52</v>
      </c>
      <c r="F96" s="156" t="s">
        <v>53</v>
      </c>
      <c r="G96" s="156" t="s">
        <v>195</v>
      </c>
      <c r="H96" s="156" t="s">
        <v>196</v>
      </c>
      <c r="I96" s="156" t="s">
        <v>197</v>
      </c>
      <c r="J96" s="156" t="s">
        <v>159</v>
      </c>
      <c r="K96" s="157" t="s">
        <v>198</v>
      </c>
      <c r="L96" s="158"/>
      <c r="M96" s="70" t="s">
        <v>19</v>
      </c>
      <c r="N96" s="71" t="s">
        <v>41</v>
      </c>
      <c r="O96" s="71" t="s">
        <v>199</v>
      </c>
      <c r="P96" s="71" t="s">
        <v>200</v>
      </c>
      <c r="Q96" s="71" t="s">
        <v>201</v>
      </c>
      <c r="R96" s="71" t="s">
        <v>202</v>
      </c>
      <c r="S96" s="71" t="s">
        <v>203</v>
      </c>
      <c r="T96" s="72" t="s">
        <v>204</v>
      </c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</row>
    <row r="97" spans="1:65" s="2" customFormat="1" ht="22.9" customHeight="1">
      <c r="A97" s="36"/>
      <c r="B97" s="37"/>
      <c r="C97" s="77" t="s">
        <v>205</v>
      </c>
      <c r="D97" s="38"/>
      <c r="E97" s="38"/>
      <c r="F97" s="38"/>
      <c r="G97" s="38"/>
      <c r="H97" s="38"/>
      <c r="I97" s="38"/>
      <c r="J97" s="159">
        <f>BK97</f>
        <v>0</v>
      </c>
      <c r="K97" s="38"/>
      <c r="L97" s="41"/>
      <c r="M97" s="73"/>
      <c r="N97" s="160"/>
      <c r="O97" s="74"/>
      <c r="P97" s="161">
        <f>P98+P166+P168</f>
        <v>0</v>
      </c>
      <c r="Q97" s="74"/>
      <c r="R97" s="161">
        <f>R98+R166+R168</f>
        <v>0.19228000000000001</v>
      </c>
      <c r="S97" s="74"/>
      <c r="T97" s="162">
        <f>T98+T166+T168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70</v>
      </c>
      <c r="AU97" s="19" t="s">
        <v>160</v>
      </c>
      <c r="BK97" s="163">
        <f>BK98+BK166+BK168</f>
        <v>0</v>
      </c>
    </row>
    <row r="98" spans="1:65" s="12" customFormat="1" ht="25.9" customHeight="1">
      <c r="B98" s="164"/>
      <c r="C98" s="165"/>
      <c r="D98" s="166" t="s">
        <v>70</v>
      </c>
      <c r="E98" s="167" t="s">
        <v>1027</v>
      </c>
      <c r="F98" s="167" t="s">
        <v>1028</v>
      </c>
      <c r="G98" s="165"/>
      <c r="H98" s="165"/>
      <c r="I98" s="168"/>
      <c r="J98" s="169">
        <f>BK98</f>
        <v>0</v>
      </c>
      <c r="K98" s="165"/>
      <c r="L98" s="170"/>
      <c r="M98" s="171"/>
      <c r="N98" s="172"/>
      <c r="O98" s="172"/>
      <c r="P98" s="173">
        <f>P99+P121</f>
        <v>0</v>
      </c>
      <c r="Q98" s="172"/>
      <c r="R98" s="173">
        <f>R99+R121</f>
        <v>0.19228000000000001</v>
      </c>
      <c r="S98" s="172"/>
      <c r="T98" s="174">
        <f>T99+T121</f>
        <v>0</v>
      </c>
      <c r="AR98" s="175" t="s">
        <v>82</v>
      </c>
      <c r="AT98" s="176" t="s">
        <v>70</v>
      </c>
      <c r="AU98" s="176" t="s">
        <v>71</v>
      </c>
      <c r="AY98" s="175" t="s">
        <v>208</v>
      </c>
      <c r="BK98" s="177">
        <f>BK99+BK121</f>
        <v>0</v>
      </c>
    </row>
    <row r="99" spans="1:65" s="12" customFormat="1" ht="22.9" customHeight="1">
      <c r="B99" s="164"/>
      <c r="C99" s="165"/>
      <c r="D99" s="166" t="s">
        <v>70</v>
      </c>
      <c r="E99" s="178" t="s">
        <v>2647</v>
      </c>
      <c r="F99" s="178" t="s">
        <v>2648</v>
      </c>
      <c r="G99" s="165"/>
      <c r="H99" s="165"/>
      <c r="I99" s="168"/>
      <c r="J99" s="179">
        <f>BK99</f>
        <v>0</v>
      </c>
      <c r="K99" s="165"/>
      <c r="L99" s="170"/>
      <c r="M99" s="171"/>
      <c r="N99" s="172"/>
      <c r="O99" s="172"/>
      <c r="P99" s="173">
        <f>SUM(P100:P120)</f>
        <v>0</v>
      </c>
      <c r="Q99" s="172"/>
      <c r="R99" s="173">
        <f>SUM(R100:R120)</f>
        <v>0.15040000000000001</v>
      </c>
      <c r="S99" s="172"/>
      <c r="T99" s="174">
        <f>SUM(T100:T120)</f>
        <v>0</v>
      </c>
      <c r="AR99" s="175" t="s">
        <v>82</v>
      </c>
      <c r="AT99" s="176" t="s">
        <v>70</v>
      </c>
      <c r="AU99" s="176" t="s">
        <v>78</v>
      </c>
      <c r="AY99" s="175" t="s">
        <v>208</v>
      </c>
      <c r="BK99" s="177">
        <f>SUM(BK100:BK120)</f>
        <v>0</v>
      </c>
    </row>
    <row r="100" spans="1:65" s="2" customFormat="1" ht="14.45" customHeight="1">
      <c r="A100" s="36"/>
      <c r="B100" s="37"/>
      <c r="C100" s="226" t="s">
        <v>2649</v>
      </c>
      <c r="D100" s="226" t="s">
        <v>370</v>
      </c>
      <c r="E100" s="227" t="s">
        <v>2650</v>
      </c>
      <c r="F100" s="228" t="s">
        <v>2651</v>
      </c>
      <c r="G100" s="229" t="s">
        <v>395</v>
      </c>
      <c r="H100" s="230">
        <v>600</v>
      </c>
      <c r="I100" s="231"/>
      <c r="J100" s="232">
        <f t="shared" ref="J100:J107" si="0">ROUND(I100*H100,2)</f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ref="P100:P107" si="1">O100*H100</f>
        <v>0</v>
      </c>
      <c r="Q100" s="189">
        <v>1.6000000000000001E-4</v>
      </c>
      <c r="R100" s="189">
        <f t="shared" ref="R100:R107" si="2">Q100*H100</f>
        <v>9.6000000000000002E-2</v>
      </c>
      <c r="S100" s="189">
        <v>0</v>
      </c>
      <c r="T100" s="190">
        <f t="shared" ref="T100:T107" si="3"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829</v>
      </c>
      <c r="AT100" s="191" t="s">
        <v>370</v>
      </c>
      <c r="AU100" s="191" t="s">
        <v>82</v>
      </c>
      <c r="AY100" s="19" t="s">
        <v>208</v>
      </c>
      <c r="BE100" s="192">
        <f t="shared" ref="BE100:BE107" si="4">IF(N100="základní",J100,0)</f>
        <v>0</v>
      </c>
      <c r="BF100" s="192">
        <f t="shared" ref="BF100:BF107" si="5">IF(N100="snížená",J100,0)</f>
        <v>0</v>
      </c>
      <c r="BG100" s="192">
        <f t="shared" ref="BG100:BG107" si="6">IF(N100="zákl. přenesená",J100,0)</f>
        <v>0</v>
      </c>
      <c r="BH100" s="192">
        <f t="shared" ref="BH100:BH107" si="7">IF(N100="sníž. přenesená",J100,0)</f>
        <v>0</v>
      </c>
      <c r="BI100" s="192">
        <f t="shared" ref="BI100:BI107" si="8">IF(N100="nulová",J100,0)</f>
        <v>0</v>
      </c>
      <c r="BJ100" s="19" t="s">
        <v>82</v>
      </c>
      <c r="BK100" s="192">
        <f t="shared" ref="BK100:BK107" si="9">ROUND(I100*H100,2)</f>
        <v>0</v>
      </c>
      <c r="BL100" s="19" t="s">
        <v>1034</v>
      </c>
      <c r="BM100" s="191" t="s">
        <v>3447</v>
      </c>
    </row>
    <row r="101" spans="1:65" s="2" customFormat="1" ht="14.45" customHeight="1">
      <c r="A101" s="36"/>
      <c r="B101" s="37"/>
      <c r="C101" s="180" t="s">
        <v>2491</v>
      </c>
      <c r="D101" s="180" t="s">
        <v>210</v>
      </c>
      <c r="E101" s="181" t="s">
        <v>2656</v>
      </c>
      <c r="F101" s="182" t="s">
        <v>2657</v>
      </c>
      <c r="G101" s="183" t="s">
        <v>395</v>
      </c>
      <c r="H101" s="184">
        <v>70</v>
      </c>
      <c r="I101" s="185"/>
      <c r="J101" s="186">
        <f t="shared" si="0"/>
        <v>0</v>
      </c>
      <c r="K101" s="182" t="s">
        <v>19</v>
      </c>
      <c r="L101" s="41"/>
      <c r="M101" s="187" t="s">
        <v>19</v>
      </c>
      <c r="N101" s="188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1034</v>
      </c>
      <c r="AT101" s="191" t="s">
        <v>210</v>
      </c>
      <c r="AU101" s="191" t="s">
        <v>82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1034</v>
      </c>
      <c r="BM101" s="191" t="s">
        <v>3448</v>
      </c>
    </row>
    <row r="102" spans="1:65" s="2" customFormat="1" ht="14.45" customHeight="1">
      <c r="A102" s="36"/>
      <c r="B102" s="37"/>
      <c r="C102" s="226" t="s">
        <v>1343</v>
      </c>
      <c r="D102" s="226" t="s">
        <v>370</v>
      </c>
      <c r="E102" s="227" t="s">
        <v>3449</v>
      </c>
      <c r="F102" s="228" t="s">
        <v>3450</v>
      </c>
      <c r="G102" s="229" t="s">
        <v>395</v>
      </c>
      <c r="H102" s="230">
        <v>70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3.5E-4</v>
      </c>
      <c r="R102" s="189">
        <f t="shared" si="2"/>
        <v>2.4500000000000001E-2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829</v>
      </c>
      <c r="AT102" s="191" t="s">
        <v>370</v>
      </c>
      <c r="AU102" s="191" t="s">
        <v>82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1034</v>
      </c>
      <c r="BM102" s="191" t="s">
        <v>3451</v>
      </c>
    </row>
    <row r="103" spans="1:65" s="2" customFormat="1" ht="14.45" customHeight="1">
      <c r="A103" s="36"/>
      <c r="B103" s="37"/>
      <c r="C103" s="180" t="s">
        <v>2503</v>
      </c>
      <c r="D103" s="180" t="s">
        <v>210</v>
      </c>
      <c r="E103" s="181" t="s">
        <v>2663</v>
      </c>
      <c r="F103" s="182" t="s">
        <v>2664</v>
      </c>
      <c r="G103" s="183" t="s">
        <v>395</v>
      </c>
      <c r="H103" s="184">
        <v>600</v>
      </c>
      <c r="I103" s="185"/>
      <c r="J103" s="186">
        <f t="shared" si="0"/>
        <v>0</v>
      </c>
      <c r="K103" s="182" t="s">
        <v>19</v>
      </c>
      <c r="L103" s="41"/>
      <c r="M103" s="187" t="s">
        <v>19</v>
      </c>
      <c r="N103" s="188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1034</v>
      </c>
      <c r="AT103" s="191" t="s">
        <v>210</v>
      </c>
      <c r="AU103" s="191" t="s">
        <v>82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1034</v>
      </c>
      <c r="BM103" s="191" t="s">
        <v>3452</v>
      </c>
    </row>
    <row r="104" spans="1:65" s="2" customFormat="1" ht="14.45" customHeight="1">
      <c r="A104" s="36"/>
      <c r="B104" s="37"/>
      <c r="C104" s="226" t="s">
        <v>1348</v>
      </c>
      <c r="D104" s="226" t="s">
        <v>370</v>
      </c>
      <c r="E104" s="227" t="s">
        <v>3453</v>
      </c>
      <c r="F104" s="228" t="s">
        <v>3454</v>
      </c>
      <c r="G104" s="229" t="s">
        <v>2669</v>
      </c>
      <c r="H104" s="230">
        <v>0.6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0.04</v>
      </c>
      <c r="R104" s="189">
        <f t="shared" si="2"/>
        <v>2.4E-2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829</v>
      </c>
      <c r="AT104" s="191" t="s">
        <v>370</v>
      </c>
      <c r="AU104" s="191" t="s">
        <v>82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1034</v>
      </c>
      <c r="BM104" s="191" t="s">
        <v>3455</v>
      </c>
    </row>
    <row r="105" spans="1:65" s="2" customFormat="1" ht="14.45" customHeight="1">
      <c r="A105" s="36"/>
      <c r="B105" s="37"/>
      <c r="C105" s="226" t="s">
        <v>2674</v>
      </c>
      <c r="D105" s="226" t="s">
        <v>370</v>
      </c>
      <c r="E105" s="227" t="s">
        <v>2675</v>
      </c>
      <c r="F105" s="228" t="s">
        <v>2676</v>
      </c>
      <c r="G105" s="229" t="s">
        <v>367</v>
      </c>
      <c r="H105" s="230">
        <v>2</v>
      </c>
      <c r="I105" s="231"/>
      <c r="J105" s="232">
        <f t="shared" si="0"/>
        <v>0</v>
      </c>
      <c r="K105" s="228" t="s">
        <v>19</v>
      </c>
      <c r="L105" s="233"/>
      <c r="M105" s="234" t="s">
        <v>19</v>
      </c>
      <c r="N105" s="235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829</v>
      </c>
      <c r="AT105" s="191" t="s">
        <v>370</v>
      </c>
      <c r="AU105" s="191" t="s">
        <v>82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1034</v>
      </c>
      <c r="BM105" s="191" t="s">
        <v>3456</v>
      </c>
    </row>
    <row r="106" spans="1:65" s="2" customFormat="1" ht="14.45" customHeight="1">
      <c r="A106" s="36"/>
      <c r="B106" s="37"/>
      <c r="C106" s="226" t="s">
        <v>2678</v>
      </c>
      <c r="D106" s="226" t="s">
        <v>370</v>
      </c>
      <c r="E106" s="227" t="s">
        <v>2679</v>
      </c>
      <c r="F106" s="228" t="s">
        <v>2680</v>
      </c>
      <c r="G106" s="229" t="s">
        <v>367</v>
      </c>
      <c r="H106" s="230">
        <v>2</v>
      </c>
      <c r="I106" s="231"/>
      <c r="J106" s="232">
        <f t="shared" si="0"/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829</v>
      </c>
      <c r="AT106" s="191" t="s">
        <v>370</v>
      </c>
      <c r="AU106" s="191" t="s">
        <v>82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1034</v>
      </c>
      <c r="BM106" s="191" t="s">
        <v>3457</v>
      </c>
    </row>
    <row r="107" spans="1:65" s="2" customFormat="1" ht="14.45" customHeight="1">
      <c r="A107" s="36"/>
      <c r="B107" s="37"/>
      <c r="C107" s="226" t="s">
        <v>2685</v>
      </c>
      <c r="D107" s="226" t="s">
        <v>370</v>
      </c>
      <c r="E107" s="227" t="s">
        <v>2686</v>
      </c>
      <c r="F107" s="228" t="s">
        <v>2687</v>
      </c>
      <c r="G107" s="229" t="s">
        <v>395</v>
      </c>
      <c r="H107" s="230">
        <v>10</v>
      </c>
      <c r="I107" s="231"/>
      <c r="J107" s="232">
        <f t="shared" si="0"/>
        <v>0</v>
      </c>
      <c r="K107" s="228" t="s">
        <v>19</v>
      </c>
      <c r="L107" s="233"/>
      <c r="M107" s="234" t="s">
        <v>19</v>
      </c>
      <c r="N107" s="235" t="s">
        <v>43</v>
      </c>
      <c r="O107" s="66"/>
      <c r="P107" s="189">
        <f t="shared" si="1"/>
        <v>0</v>
      </c>
      <c r="Q107" s="189">
        <v>0</v>
      </c>
      <c r="R107" s="189">
        <f t="shared" si="2"/>
        <v>0</v>
      </c>
      <c r="S107" s="189">
        <v>0</v>
      </c>
      <c r="T107" s="190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829</v>
      </c>
      <c r="AT107" s="191" t="s">
        <v>370</v>
      </c>
      <c r="AU107" s="191" t="s">
        <v>82</v>
      </c>
      <c r="AY107" s="19" t="s">
        <v>208</v>
      </c>
      <c r="BE107" s="192">
        <f t="shared" si="4"/>
        <v>0</v>
      </c>
      <c r="BF107" s="192">
        <f t="shared" si="5"/>
        <v>0</v>
      </c>
      <c r="BG107" s="192">
        <f t="shared" si="6"/>
        <v>0</v>
      </c>
      <c r="BH107" s="192">
        <f t="shared" si="7"/>
        <v>0</v>
      </c>
      <c r="BI107" s="192">
        <f t="shared" si="8"/>
        <v>0</v>
      </c>
      <c r="BJ107" s="19" t="s">
        <v>82</v>
      </c>
      <c r="BK107" s="192">
        <f t="shared" si="9"/>
        <v>0</v>
      </c>
      <c r="BL107" s="19" t="s">
        <v>1034</v>
      </c>
      <c r="BM107" s="191" t="s">
        <v>3458</v>
      </c>
    </row>
    <row r="108" spans="1:65" s="13" customFormat="1" ht="11.25">
      <c r="B108" s="193"/>
      <c r="C108" s="194"/>
      <c r="D108" s="195" t="s">
        <v>217</v>
      </c>
      <c r="E108" s="196" t="s">
        <v>19</v>
      </c>
      <c r="F108" s="197" t="s">
        <v>3459</v>
      </c>
      <c r="G108" s="194"/>
      <c r="H108" s="198">
        <v>10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217</v>
      </c>
      <c r="AU108" s="204" t="s">
        <v>82</v>
      </c>
      <c r="AV108" s="13" t="s">
        <v>82</v>
      </c>
      <c r="AW108" s="13" t="s">
        <v>33</v>
      </c>
      <c r="AX108" s="13" t="s">
        <v>78</v>
      </c>
      <c r="AY108" s="204" t="s">
        <v>208</v>
      </c>
    </row>
    <row r="109" spans="1:65" s="2" customFormat="1" ht="14.45" customHeight="1">
      <c r="A109" s="36"/>
      <c r="B109" s="37"/>
      <c r="C109" s="180" t="s">
        <v>2764</v>
      </c>
      <c r="D109" s="180" t="s">
        <v>210</v>
      </c>
      <c r="E109" s="181" t="s">
        <v>2765</v>
      </c>
      <c r="F109" s="182" t="s">
        <v>2766</v>
      </c>
      <c r="G109" s="183" t="s">
        <v>367</v>
      </c>
      <c r="H109" s="184">
        <v>12</v>
      </c>
      <c r="I109" s="185"/>
      <c r="J109" s="186">
        <f t="shared" ref="J109:J120" si="10">ROUND(I109*H109,2)</f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 t="shared" ref="P109:P120" si="11">O109*H109</f>
        <v>0</v>
      </c>
      <c r="Q109" s="189">
        <v>0</v>
      </c>
      <c r="R109" s="189">
        <f t="shared" ref="R109:R120" si="12">Q109*H109</f>
        <v>0</v>
      </c>
      <c r="S109" s="189">
        <v>0</v>
      </c>
      <c r="T109" s="190">
        <f t="shared" ref="T109:T120" si="13"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1034</v>
      </c>
      <c r="AT109" s="191" t="s">
        <v>210</v>
      </c>
      <c r="AU109" s="191" t="s">
        <v>82</v>
      </c>
      <c r="AY109" s="19" t="s">
        <v>208</v>
      </c>
      <c r="BE109" s="192">
        <f t="shared" ref="BE109:BE120" si="14">IF(N109="základní",J109,0)</f>
        <v>0</v>
      </c>
      <c r="BF109" s="192">
        <f t="shared" ref="BF109:BF120" si="15">IF(N109="snížená",J109,0)</f>
        <v>0</v>
      </c>
      <c r="BG109" s="192">
        <f t="shared" ref="BG109:BG120" si="16">IF(N109="zákl. přenesená",J109,0)</f>
        <v>0</v>
      </c>
      <c r="BH109" s="192">
        <f t="shared" ref="BH109:BH120" si="17">IF(N109="sníž. přenesená",J109,0)</f>
        <v>0</v>
      </c>
      <c r="BI109" s="192">
        <f t="shared" ref="BI109:BI120" si="18">IF(N109="nulová",J109,0)</f>
        <v>0</v>
      </c>
      <c r="BJ109" s="19" t="s">
        <v>82</v>
      </c>
      <c r="BK109" s="192">
        <f t="shared" ref="BK109:BK120" si="19">ROUND(I109*H109,2)</f>
        <v>0</v>
      </c>
      <c r="BL109" s="19" t="s">
        <v>1034</v>
      </c>
      <c r="BM109" s="191" t="s">
        <v>3460</v>
      </c>
    </row>
    <row r="110" spans="1:65" s="2" customFormat="1" ht="14.45" customHeight="1">
      <c r="A110" s="36"/>
      <c r="B110" s="37"/>
      <c r="C110" s="180" t="s">
        <v>2782</v>
      </c>
      <c r="D110" s="180" t="s">
        <v>210</v>
      </c>
      <c r="E110" s="181" t="s">
        <v>2783</v>
      </c>
      <c r="F110" s="182" t="s">
        <v>2784</v>
      </c>
      <c r="G110" s="183" t="s">
        <v>367</v>
      </c>
      <c r="H110" s="184">
        <v>12</v>
      </c>
      <c r="I110" s="185"/>
      <c r="J110" s="186">
        <f t="shared" si="10"/>
        <v>0</v>
      </c>
      <c r="K110" s="182" t="s">
        <v>19</v>
      </c>
      <c r="L110" s="41"/>
      <c r="M110" s="187" t="s">
        <v>19</v>
      </c>
      <c r="N110" s="188" t="s">
        <v>43</v>
      </c>
      <c r="O110" s="66"/>
      <c r="P110" s="189">
        <f t="shared" si="11"/>
        <v>0</v>
      </c>
      <c r="Q110" s="189">
        <v>0</v>
      </c>
      <c r="R110" s="189">
        <f t="shared" si="12"/>
        <v>0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1034</v>
      </c>
      <c r="AT110" s="191" t="s">
        <v>210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3461</v>
      </c>
    </row>
    <row r="111" spans="1:65" s="2" customFormat="1" ht="14.45" customHeight="1">
      <c r="A111" s="36"/>
      <c r="B111" s="37"/>
      <c r="C111" s="180" t="s">
        <v>215</v>
      </c>
      <c r="D111" s="180" t="s">
        <v>210</v>
      </c>
      <c r="E111" s="181" t="s">
        <v>2892</v>
      </c>
      <c r="F111" s="182" t="s">
        <v>2893</v>
      </c>
      <c r="G111" s="183" t="s">
        <v>367</v>
      </c>
      <c r="H111" s="184">
        <v>10</v>
      </c>
      <c r="I111" s="185"/>
      <c r="J111" s="186">
        <f t="shared" si="10"/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 t="shared" si="11"/>
        <v>0</v>
      </c>
      <c r="Q111" s="189">
        <v>0</v>
      </c>
      <c r="R111" s="189">
        <f t="shared" si="12"/>
        <v>0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1034</v>
      </c>
      <c r="AT111" s="191" t="s">
        <v>210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3462</v>
      </c>
    </row>
    <row r="112" spans="1:65" s="2" customFormat="1" ht="14.45" customHeight="1">
      <c r="A112" s="36"/>
      <c r="B112" s="37"/>
      <c r="C112" s="226" t="s">
        <v>243</v>
      </c>
      <c r="D112" s="226" t="s">
        <v>370</v>
      </c>
      <c r="E112" s="227" t="s">
        <v>2898</v>
      </c>
      <c r="F112" s="228" t="s">
        <v>2899</v>
      </c>
      <c r="G112" s="229" t="s">
        <v>367</v>
      </c>
      <c r="H112" s="230">
        <v>80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4.0000000000000003E-5</v>
      </c>
      <c r="R112" s="189">
        <f t="shared" si="12"/>
        <v>3.2000000000000002E-3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829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1034</v>
      </c>
      <c r="BM112" s="191" t="s">
        <v>3463</v>
      </c>
    </row>
    <row r="113" spans="1:65" s="2" customFormat="1" ht="14.45" customHeight="1">
      <c r="A113" s="36"/>
      <c r="B113" s="37"/>
      <c r="C113" s="226" t="s">
        <v>2161</v>
      </c>
      <c r="D113" s="226" t="s">
        <v>370</v>
      </c>
      <c r="E113" s="227" t="s">
        <v>2916</v>
      </c>
      <c r="F113" s="228" t="s">
        <v>2917</v>
      </c>
      <c r="G113" s="229" t="s">
        <v>367</v>
      </c>
      <c r="H113" s="230">
        <v>3</v>
      </c>
      <c r="I113" s="231"/>
      <c r="J113" s="232">
        <f t="shared" si="1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1"/>
        <v>0</v>
      </c>
      <c r="Q113" s="189">
        <v>5.4000000000000001E-4</v>
      </c>
      <c r="R113" s="189">
        <f t="shared" si="12"/>
        <v>1.6199999999999999E-3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3464</v>
      </c>
    </row>
    <row r="114" spans="1:65" s="2" customFormat="1" ht="14.45" customHeight="1">
      <c r="A114" s="36"/>
      <c r="B114" s="37"/>
      <c r="C114" s="226" t="s">
        <v>1404</v>
      </c>
      <c r="D114" s="226" t="s">
        <v>370</v>
      </c>
      <c r="E114" s="227" t="s">
        <v>3465</v>
      </c>
      <c r="F114" s="228" t="s">
        <v>3466</v>
      </c>
      <c r="G114" s="229" t="s">
        <v>367</v>
      </c>
      <c r="H114" s="230">
        <v>72</v>
      </c>
      <c r="I114" s="231"/>
      <c r="J114" s="232">
        <f t="shared" si="1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829</v>
      </c>
      <c r="AT114" s="191" t="s">
        <v>370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3467</v>
      </c>
    </row>
    <row r="115" spans="1:65" s="2" customFormat="1" ht="14.45" customHeight="1">
      <c r="A115" s="36"/>
      <c r="B115" s="37"/>
      <c r="C115" s="226" t="s">
        <v>1372</v>
      </c>
      <c r="D115" s="226" t="s">
        <v>370</v>
      </c>
      <c r="E115" s="227" t="s">
        <v>3468</v>
      </c>
      <c r="F115" s="228" t="s">
        <v>3469</v>
      </c>
      <c r="G115" s="229" t="s">
        <v>2997</v>
      </c>
      <c r="H115" s="230">
        <v>3</v>
      </c>
      <c r="I115" s="231"/>
      <c r="J115" s="232">
        <f t="shared" si="1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829</v>
      </c>
      <c r="AT115" s="191" t="s">
        <v>370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3470</v>
      </c>
    </row>
    <row r="116" spans="1:65" s="2" customFormat="1" ht="24.2" customHeight="1">
      <c r="A116" s="36"/>
      <c r="B116" s="37"/>
      <c r="C116" s="226" t="s">
        <v>973</v>
      </c>
      <c r="D116" s="226" t="s">
        <v>370</v>
      </c>
      <c r="E116" s="227" t="s">
        <v>2950</v>
      </c>
      <c r="F116" s="228" t="s">
        <v>2951</v>
      </c>
      <c r="G116" s="229" t="s">
        <v>367</v>
      </c>
      <c r="H116" s="230">
        <v>12</v>
      </c>
      <c r="I116" s="231"/>
      <c r="J116" s="232">
        <f t="shared" si="1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1"/>
        <v>0</v>
      </c>
      <c r="Q116" s="189">
        <v>4.0000000000000003E-5</v>
      </c>
      <c r="R116" s="189">
        <f t="shared" si="12"/>
        <v>4.8000000000000007E-4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829</v>
      </c>
      <c r="AT116" s="191" t="s">
        <v>370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3471</v>
      </c>
    </row>
    <row r="117" spans="1:65" s="2" customFormat="1" ht="24.2" customHeight="1">
      <c r="A117" s="36"/>
      <c r="B117" s="37"/>
      <c r="C117" s="226" t="s">
        <v>2257</v>
      </c>
      <c r="D117" s="226" t="s">
        <v>370</v>
      </c>
      <c r="E117" s="227" t="s">
        <v>2959</v>
      </c>
      <c r="F117" s="228" t="s">
        <v>2960</v>
      </c>
      <c r="G117" s="229" t="s">
        <v>367</v>
      </c>
      <c r="H117" s="230">
        <v>12</v>
      </c>
      <c r="I117" s="231"/>
      <c r="J117" s="232">
        <f t="shared" si="10"/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 t="shared" si="11"/>
        <v>0</v>
      </c>
      <c r="Q117" s="189">
        <v>3.0000000000000001E-5</v>
      </c>
      <c r="R117" s="189">
        <f t="shared" si="12"/>
        <v>3.6000000000000002E-4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3472</v>
      </c>
    </row>
    <row r="118" spans="1:65" s="2" customFormat="1" ht="14.45" customHeight="1">
      <c r="A118" s="36"/>
      <c r="B118" s="37"/>
      <c r="C118" s="226" t="s">
        <v>865</v>
      </c>
      <c r="D118" s="226" t="s">
        <v>370</v>
      </c>
      <c r="E118" s="227" t="s">
        <v>2965</v>
      </c>
      <c r="F118" s="228" t="s">
        <v>2966</v>
      </c>
      <c r="G118" s="229" t="s">
        <v>367</v>
      </c>
      <c r="H118" s="230">
        <v>24</v>
      </c>
      <c r="I118" s="231"/>
      <c r="J118" s="232">
        <f t="shared" si="10"/>
        <v>0</v>
      </c>
      <c r="K118" s="228" t="s">
        <v>19</v>
      </c>
      <c r="L118" s="233"/>
      <c r="M118" s="234" t="s">
        <v>19</v>
      </c>
      <c r="N118" s="235" t="s">
        <v>43</v>
      </c>
      <c r="O118" s="66"/>
      <c r="P118" s="189">
        <f t="shared" si="11"/>
        <v>0</v>
      </c>
      <c r="Q118" s="189">
        <v>1.0000000000000001E-5</v>
      </c>
      <c r="R118" s="189">
        <f t="shared" si="12"/>
        <v>2.4000000000000003E-4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829</v>
      </c>
      <c r="AT118" s="191" t="s">
        <v>370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3473</v>
      </c>
    </row>
    <row r="119" spans="1:65" s="2" customFormat="1" ht="14.45" customHeight="1">
      <c r="A119" s="36"/>
      <c r="B119" s="37"/>
      <c r="C119" s="180" t="s">
        <v>1204</v>
      </c>
      <c r="D119" s="180" t="s">
        <v>210</v>
      </c>
      <c r="E119" s="181" t="s">
        <v>2999</v>
      </c>
      <c r="F119" s="182" t="s">
        <v>3000</v>
      </c>
      <c r="G119" s="183" t="s">
        <v>367</v>
      </c>
      <c r="H119" s="184">
        <v>1</v>
      </c>
      <c r="I119" s="185"/>
      <c r="J119" s="186">
        <f t="shared" si="10"/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 t="shared" si="11"/>
        <v>0</v>
      </c>
      <c r="Q119" s="189">
        <v>0</v>
      </c>
      <c r="R119" s="189">
        <f t="shared" si="12"/>
        <v>0</v>
      </c>
      <c r="S119" s="189">
        <v>0</v>
      </c>
      <c r="T119" s="190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1034</v>
      </c>
      <c r="AT119" s="191" t="s">
        <v>210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3474</v>
      </c>
    </row>
    <row r="120" spans="1:65" s="2" customFormat="1" ht="14.45" customHeight="1">
      <c r="A120" s="36"/>
      <c r="B120" s="37"/>
      <c r="C120" s="180" t="s">
        <v>1183</v>
      </c>
      <c r="D120" s="180" t="s">
        <v>210</v>
      </c>
      <c r="E120" s="181" t="s">
        <v>3002</v>
      </c>
      <c r="F120" s="182" t="s">
        <v>3003</v>
      </c>
      <c r="G120" s="183" t="s">
        <v>367</v>
      </c>
      <c r="H120" s="184">
        <v>1</v>
      </c>
      <c r="I120" s="185"/>
      <c r="J120" s="186">
        <f t="shared" si="10"/>
        <v>0</v>
      </c>
      <c r="K120" s="182" t="s">
        <v>19</v>
      </c>
      <c r="L120" s="41"/>
      <c r="M120" s="187" t="s">
        <v>19</v>
      </c>
      <c r="N120" s="188" t="s">
        <v>43</v>
      </c>
      <c r="O120" s="66"/>
      <c r="P120" s="189">
        <f t="shared" si="11"/>
        <v>0</v>
      </c>
      <c r="Q120" s="189">
        <v>0</v>
      </c>
      <c r="R120" s="189">
        <f t="shared" si="12"/>
        <v>0</v>
      </c>
      <c r="S120" s="189">
        <v>0</v>
      </c>
      <c r="T120" s="190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1034</v>
      </c>
      <c r="AT120" s="191" t="s">
        <v>210</v>
      </c>
      <c r="AU120" s="191" t="s">
        <v>82</v>
      </c>
      <c r="AY120" s="19" t="s">
        <v>208</v>
      </c>
      <c r="BE120" s="192">
        <f t="shared" si="14"/>
        <v>0</v>
      </c>
      <c r="BF120" s="192">
        <f t="shared" si="15"/>
        <v>0</v>
      </c>
      <c r="BG120" s="192">
        <f t="shared" si="16"/>
        <v>0</v>
      </c>
      <c r="BH120" s="192">
        <f t="shared" si="17"/>
        <v>0</v>
      </c>
      <c r="BI120" s="192">
        <f t="shared" si="18"/>
        <v>0</v>
      </c>
      <c r="BJ120" s="19" t="s">
        <v>82</v>
      </c>
      <c r="BK120" s="192">
        <f t="shared" si="19"/>
        <v>0</v>
      </c>
      <c r="BL120" s="19" t="s">
        <v>1034</v>
      </c>
      <c r="BM120" s="191" t="s">
        <v>3475</v>
      </c>
    </row>
    <row r="121" spans="1:65" s="12" customFormat="1" ht="22.9" customHeight="1">
      <c r="B121" s="164"/>
      <c r="C121" s="165"/>
      <c r="D121" s="166" t="s">
        <v>70</v>
      </c>
      <c r="E121" s="178" t="s">
        <v>3476</v>
      </c>
      <c r="F121" s="178" t="s">
        <v>3477</v>
      </c>
      <c r="G121" s="165"/>
      <c r="H121" s="165"/>
      <c r="I121" s="168"/>
      <c r="J121" s="179">
        <f>BK121</f>
        <v>0</v>
      </c>
      <c r="K121" s="165"/>
      <c r="L121" s="170"/>
      <c r="M121" s="171"/>
      <c r="N121" s="172"/>
      <c r="O121" s="172"/>
      <c r="P121" s="173">
        <f>SUM(P122:P165)</f>
        <v>0</v>
      </c>
      <c r="Q121" s="172"/>
      <c r="R121" s="173">
        <f>SUM(R122:R165)</f>
        <v>4.1880000000000007E-2</v>
      </c>
      <c r="S121" s="172"/>
      <c r="T121" s="174">
        <f>SUM(T122:T165)</f>
        <v>0</v>
      </c>
      <c r="AR121" s="175" t="s">
        <v>82</v>
      </c>
      <c r="AT121" s="176" t="s">
        <v>70</v>
      </c>
      <c r="AU121" s="176" t="s">
        <v>78</v>
      </c>
      <c r="AY121" s="175" t="s">
        <v>208</v>
      </c>
      <c r="BK121" s="177">
        <f>SUM(BK122:BK165)</f>
        <v>0</v>
      </c>
    </row>
    <row r="122" spans="1:65" s="2" customFormat="1" ht="14.45" customHeight="1">
      <c r="A122" s="36"/>
      <c r="B122" s="37"/>
      <c r="C122" s="180" t="s">
        <v>3478</v>
      </c>
      <c r="D122" s="180" t="s">
        <v>210</v>
      </c>
      <c r="E122" s="181" t="s">
        <v>3479</v>
      </c>
      <c r="F122" s="182" t="s">
        <v>3480</v>
      </c>
      <c r="G122" s="183" t="s">
        <v>395</v>
      </c>
      <c r="H122" s="184">
        <v>600</v>
      </c>
      <c r="I122" s="185"/>
      <c r="J122" s="186">
        <f t="shared" ref="J122:J165" si="20">ROUND(I122*H122,2)</f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ref="P122:P165" si="21">O122*H122</f>
        <v>0</v>
      </c>
      <c r="Q122" s="189">
        <v>0</v>
      </c>
      <c r="R122" s="189">
        <f t="shared" ref="R122:R165" si="22">Q122*H122</f>
        <v>0</v>
      </c>
      <c r="S122" s="189">
        <v>0</v>
      </c>
      <c r="T122" s="190">
        <f t="shared" ref="T122:T165" si="23"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1034</v>
      </c>
      <c r="AT122" s="191" t="s">
        <v>210</v>
      </c>
      <c r="AU122" s="191" t="s">
        <v>82</v>
      </c>
      <c r="AY122" s="19" t="s">
        <v>208</v>
      </c>
      <c r="BE122" s="192">
        <f t="shared" ref="BE122:BE165" si="24">IF(N122="základní",J122,0)</f>
        <v>0</v>
      </c>
      <c r="BF122" s="192">
        <f t="shared" ref="BF122:BF165" si="25">IF(N122="snížená",J122,0)</f>
        <v>0</v>
      </c>
      <c r="BG122" s="192">
        <f t="shared" ref="BG122:BG165" si="26">IF(N122="zákl. přenesená",J122,0)</f>
        <v>0</v>
      </c>
      <c r="BH122" s="192">
        <f t="shared" ref="BH122:BH165" si="27">IF(N122="sníž. přenesená",J122,0)</f>
        <v>0</v>
      </c>
      <c r="BI122" s="192">
        <f t="shared" ref="BI122:BI165" si="28">IF(N122="nulová",J122,0)</f>
        <v>0</v>
      </c>
      <c r="BJ122" s="19" t="s">
        <v>82</v>
      </c>
      <c r="BK122" s="192">
        <f t="shared" ref="BK122:BK165" si="29">ROUND(I122*H122,2)</f>
        <v>0</v>
      </c>
      <c r="BL122" s="19" t="s">
        <v>1034</v>
      </c>
      <c r="BM122" s="191" t="s">
        <v>3481</v>
      </c>
    </row>
    <row r="123" spans="1:65" s="2" customFormat="1" ht="14.45" customHeight="1">
      <c r="A123" s="36"/>
      <c r="B123" s="37"/>
      <c r="C123" s="180" t="s">
        <v>3482</v>
      </c>
      <c r="D123" s="180" t="s">
        <v>210</v>
      </c>
      <c r="E123" s="181" t="s">
        <v>3483</v>
      </c>
      <c r="F123" s="182" t="s">
        <v>3484</v>
      </c>
      <c r="G123" s="183" t="s">
        <v>367</v>
      </c>
      <c r="H123" s="184">
        <v>80</v>
      </c>
      <c r="I123" s="185"/>
      <c r="J123" s="186">
        <f t="shared" si="2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21"/>
        <v>0</v>
      </c>
      <c r="Q123" s="189">
        <v>0</v>
      </c>
      <c r="R123" s="189">
        <f t="shared" si="22"/>
        <v>0</v>
      </c>
      <c r="S123" s="189">
        <v>0</v>
      </c>
      <c r="T123" s="190">
        <f t="shared" si="2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1034</v>
      </c>
      <c r="AT123" s="191" t="s">
        <v>210</v>
      </c>
      <c r="AU123" s="191" t="s">
        <v>82</v>
      </c>
      <c r="AY123" s="19" t="s">
        <v>208</v>
      </c>
      <c r="BE123" s="192">
        <f t="shared" si="24"/>
        <v>0</v>
      </c>
      <c r="BF123" s="192">
        <f t="shared" si="25"/>
        <v>0</v>
      </c>
      <c r="BG123" s="192">
        <f t="shared" si="26"/>
        <v>0</v>
      </c>
      <c r="BH123" s="192">
        <f t="shared" si="27"/>
        <v>0</v>
      </c>
      <c r="BI123" s="192">
        <f t="shared" si="28"/>
        <v>0</v>
      </c>
      <c r="BJ123" s="19" t="s">
        <v>82</v>
      </c>
      <c r="BK123" s="192">
        <f t="shared" si="29"/>
        <v>0</v>
      </c>
      <c r="BL123" s="19" t="s">
        <v>1034</v>
      </c>
      <c r="BM123" s="191" t="s">
        <v>3485</v>
      </c>
    </row>
    <row r="124" spans="1:65" s="2" customFormat="1" ht="14.45" customHeight="1">
      <c r="A124" s="36"/>
      <c r="B124" s="37"/>
      <c r="C124" s="180" t="s">
        <v>3486</v>
      </c>
      <c r="D124" s="180" t="s">
        <v>210</v>
      </c>
      <c r="E124" s="181" t="s">
        <v>3487</v>
      </c>
      <c r="F124" s="182" t="s">
        <v>3488</v>
      </c>
      <c r="G124" s="183" t="s">
        <v>395</v>
      </c>
      <c r="H124" s="184">
        <v>600</v>
      </c>
      <c r="I124" s="185"/>
      <c r="J124" s="186">
        <f t="shared" si="20"/>
        <v>0</v>
      </c>
      <c r="K124" s="182" t="s">
        <v>19</v>
      </c>
      <c r="L124" s="41"/>
      <c r="M124" s="187" t="s">
        <v>19</v>
      </c>
      <c r="N124" s="188" t="s">
        <v>43</v>
      </c>
      <c r="O124" s="66"/>
      <c r="P124" s="189">
        <f t="shared" si="21"/>
        <v>0</v>
      </c>
      <c r="Q124" s="189">
        <v>0</v>
      </c>
      <c r="R124" s="189">
        <f t="shared" si="22"/>
        <v>0</v>
      </c>
      <c r="S124" s="189">
        <v>0</v>
      </c>
      <c r="T124" s="190">
        <f t="shared" si="2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1034</v>
      </c>
      <c r="AT124" s="191" t="s">
        <v>210</v>
      </c>
      <c r="AU124" s="191" t="s">
        <v>82</v>
      </c>
      <c r="AY124" s="19" t="s">
        <v>208</v>
      </c>
      <c r="BE124" s="192">
        <f t="shared" si="24"/>
        <v>0</v>
      </c>
      <c r="BF124" s="192">
        <f t="shared" si="25"/>
        <v>0</v>
      </c>
      <c r="BG124" s="192">
        <f t="shared" si="26"/>
        <v>0</v>
      </c>
      <c r="BH124" s="192">
        <f t="shared" si="27"/>
        <v>0</v>
      </c>
      <c r="BI124" s="192">
        <f t="shared" si="28"/>
        <v>0</v>
      </c>
      <c r="BJ124" s="19" t="s">
        <v>82</v>
      </c>
      <c r="BK124" s="192">
        <f t="shared" si="29"/>
        <v>0</v>
      </c>
      <c r="BL124" s="19" t="s">
        <v>1034</v>
      </c>
      <c r="BM124" s="191" t="s">
        <v>3489</v>
      </c>
    </row>
    <row r="125" spans="1:65" s="2" customFormat="1" ht="14.45" customHeight="1">
      <c r="A125" s="36"/>
      <c r="B125" s="37"/>
      <c r="C125" s="226" t="s">
        <v>1624</v>
      </c>
      <c r="D125" s="226" t="s">
        <v>370</v>
      </c>
      <c r="E125" s="227" t="s">
        <v>3490</v>
      </c>
      <c r="F125" s="228" t="s">
        <v>3491</v>
      </c>
      <c r="G125" s="229" t="s">
        <v>367</v>
      </c>
      <c r="H125" s="230">
        <v>12</v>
      </c>
      <c r="I125" s="231"/>
      <c r="J125" s="232">
        <f t="shared" si="20"/>
        <v>0</v>
      </c>
      <c r="K125" s="228" t="s">
        <v>19</v>
      </c>
      <c r="L125" s="233"/>
      <c r="M125" s="234" t="s">
        <v>19</v>
      </c>
      <c r="N125" s="235" t="s">
        <v>43</v>
      </c>
      <c r="O125" s="66"/>
      <c r="P125" s="189">
        <f t="shared" si="21"/>
        <v>0</v>
      </c>
      <c r="Q125" s="189">
        <v>4.2000000000000002E-4</v>
      </c>
      <c r="R125" s="189">
        <f t="shared" si="22"/>
        <v>5.0400000000000002E-3</v>
      </c>
      <c r="S125" s="189">
        <v>0</v>
      </c>
      <c r="T125" s="190">
        <f t="shared" si="2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829</v>
      </c>
      <c r="AT125" s="191" t="s">
        <v>370</v>
      </c>
      <c r="AU125" s="191" t="s">
        <v>82</v>
      </c>
      <c r="AY125" s="19" t="s">
        <v>208</v>
      </c>
      <c r="BE125" s="192">
        <f t="shared" si="24"/>
        <v>0</v>
      </c>
      <c r="BF125" s="192">
        <f t="shared" si="25"/>
        <v>0</v>
      </c>
      <c r="BG125" s="192">
        <f t="shared" si="26"/>
        <v>0</v>
      </c>
      <c r="BH125" s="192">
        <f t="shared" si="27"/>
        <v>0</v>
      </c>
      <c r="BI125" s="192">
        <f t="shared" si="28"/>
        <v>0</v>
      </c>
      <c r="BJ125" s="19" t="s">
        <v>82</v>
      </c>
      <c r="BK125" s="192">
        <f t="shared" si="29"/>
        <v>0</v>
      </c>
      <c r="BL125" s="19" t="s">
        <v>1034</v>
      </c>
      <c r="BM125" s="191" t="s">
        <v>3492</v>
      </c>
    </row>
    <row r="126" spans="1:65" s="2" customFormat="1" ht="14.45" customHeight="1">
      <c r="A126" s="36"/>
      <c r="B126" s="37"/>
      <c r="C126" s="226" t="s">
        <v>1629</v>
      </c>
      <c r="D126" s="226" t="s">
        <v>370</v>
      </c>
      <c r="E126" s="227" t="s">
        <v>3493</v>
      </c>
      <c r="F126" s="228" t="s">
        <v>3494</v>
      </c>
      <c r="G126" s="229" t="s">
        <v>367</v>
      </c>
      <c r="H126" s="230">
        <v>1</v>
      </c>
      <c r="I126" s="231"/>
      <c r="J126" s="232">
        <f t="shared" si="20"/>
        <v>0</v>
      </c>
      <c r="K126" s="228" t="s">
        <v>19</v>
      </c>
      <c r="L126" s="233"/>
      <c r="M126" s="234" t="s">
        <v>19</v>
      </c>
      <c r="N126" s="235" t="s">
        <v>43</v>
      </c>
      <c r="O126" s="66"/>
      <c r="P126" s="189">
        <f t="shared" si="21"/>
        <v>0</v>
      </c>
      <c r="Q126" s="189">
        <v>1.1999999999999999E-3</v>
      </c>
      <c r="R126" s="189">
        <f t="shared" si="22"/>
        <v>1.1999999999999999E-3</v>
      </c>
      <c r="S126" s="189">
        <v>0</v>
      </c>
      <c r="T126" s="190">
        <f t="shared" si="2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829</v>
      </c>
      <c r="AT126" s="191" t="s">
        <v>370</v>
      </c>
      <c r="AU126" s="191" t="s">
        <v>82</v>
      </c>
      <c r="AY126" s="19" t="s">
        <v>208</v>
      </c>
      <c r="BE126" s="192">
        <f t="shared" si="24"/>
        <v>0</v>
      </c>
      <c r="BF126" s="192">
        <f t="shared" si="25"/>
        <v>0</v>
      </c>
      <c r="BG126" s="192">
        <f t="shared" si="26"/>
        <v>0</v>
      </c>
      <c r="BH126" s="192">
        <f t="shared" si="27"/>
        <v>0</v>
      </c>
      <c r="BI126" s="192">
        <f t="shared" si="28"/>
        <v>0</v>
      </c>
      <c r="BJ126" s="19" t="s">
        <v>82</v>
      </c>
      <c r="BK126" s="192">
        <f t="shared" si="29"/>
        <v>0</v>
      </c>
      <c r="BL126" s="19" t="s">
        <v>1034</v>
      </c>
      <c r="BM126" s="191" t="s">
        <v>3495</v>
      </c>
    </row>
    <row r="127" spans="1:65" s="2" customFormat="1" ht="14.45" customHeight="1">
      <c r="A127" s="36"/>
      <c r="B127" s="37"/>
      <c r="C127" s="226" t="s">
        <v>1690</v>
      </c>
      <c r="D127" s="226" t="s">
        <v>370</v>
      </c>
      <c r="E127" s="227" t="s">
        <v>3496</v>
      </c>
      <c r="F127" s="228" t="s">
        <v>3497</v>
      </c>
      <c r="G127" s="229" t="s">
        <v>367</v>
      </c>
      <c r="H127" s="230">
        <v>2</v>
      </c>
      <c r="I127" s="231"/>
      <c r="J127" s="232">
        <f t="shared" si="20"/>
        <v>0</v>
      </c>
      <c r="K127" s="228" t="s">
        <v>19</v>
      </c>
      <c r="L127" s="233"/>
      <c r="M127" s="234" t="s">
        <v>19</v>
      </c>
      <c r="N127" s="235" t="s">
        <v>43</v>
      </c>
      <c r="O127" s="66"/>
      <c r="P127" s="189">
        <f t="shared" si="21"/>
        <v>0</v>
      </c>
      <c r="Q127" s="189">
        <v>6.4999999999999997E-4</v>
      </c>
      <c r="R127" s="189">
        <f t="shared" si="22"/>
        <v>1.2999999999999999E-3</v>
      </c>
      <c r="S127" s="189">
        <v>0</v>
      </c>
      <c r="T127" s="190">
        <f t="shared" si="2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829</v>
      </c>
      <c r="AT127" s="191" t="s">
        <v>370</v>
      </c>
      <c r="AU127" s="191" t="s">
        <v>82</v>
      </c>
      <c r="AY127" s="19" t="s">
        <v>208</v>
      </c>
      <c r="BE127" s="192">
        <f t="shared" si="24"/>
        <v>0</v>
      </c>
      <c r="BF127" s="192">
        <f t="shared" si="25"/>
        <v>0</v>
      </c>
      <c r="BG127" s="192">
        <f t="shared" si="26"/>
        <v>0</v>
      </c>
      <c r="BH127" s="192">
        <f t="shared" si="27"/>
        <v>0</v>
      </c>
      <c r="BI127" s="192">
        <f t="shared" si="28"/>
        <v>0</v>
      </c>
      <c r="BJ127" s="19" t="s">
        <v>82</v>
      </c>
      <c r="BK127" s="192">
        <f t="shared" si="29"/>
        <v>0</v>
      </c>
      <c r="BL127" s="19" t="s">
        <v>1034</v>
      </c>
      <c r="BM127" s="191" t="s">
        <v>3498</v>
      </c>
    </row>
    <row r="128" spans="1:65" s="2" customFormat="1" ht="14.45" customHeight="1">
      <c r="A128" s="36"/>
      <c r="B128" s="37"/>
      <c r="C128" s="226" t="s">
        <v>1694</v>
      </c>
      <c r="D128" s="226" t="s">
        <v>370</v>
      </c>
      <c r="E128" s="227" t="s">
        <v>3499</v>
      </c>
      <c r="F128" s="228" t="s">
        <v>3500</v>
      </c>
      <c r="G128" s="229" t="s">
        <v>367</v>
      </c>
      <c r="H128" s="230">
        <v>2</v>
      </c>
      <c r="I128" s="231"/>
      <c r="J128" s="232">
        <f t="shared" si="20"/>
        <v>0</v>
      </c>
      <c r="K128" s="228" t="s">
        <v>19</v>
      </c>
      <c r="L128" s="233"/>
      <c r="M128" s="234" t="s">
        <v>19</v>
      </c>
      <c r="N128" s="235" t="s">
        <v>43</v>
      </c>
      <c r="O128" s="66"/>
      <c r="P128" s="189">
        <f t="shared" si="21"/>
        <v>0</v>
      </c>
      <c r="Q128" s="189">
        <v>0</v>
      </c>
      <c r="R128" s="189">
        <f t="shared" si="22"/>
        <v>0</v>
      </c>
      <c r="S128" s="189">
        <v>0</v>
      </c>
      <c r="T128" s="190">
        <f t="shared" si="2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829</v>
      </c>
      <c r="AT128" s="191" t="s">
        <v>370</v>
      </c>
      <c r="AU128" s="191" t="s">
        <v>82</v>
      </c>
      <c r="AY128" s="19" t="s">
        <v>208</v>
      </c>
      <c r="BE128" s="192">
        <f t="shared" si="24"/>
        <v>0</v>
      </c>
      <c r="BF128" s="192">
        <f t="shared" si="25"/>
        <v>0</v>
      </c>
      <c r="BG128" s="192">
        <f t="shared" si="26"/>
        <v>0</v>
      </c>
      <c r="BH128" s="192">
        <f t="shared" si="27"/>
        <v>0</v>
      </c>
      <c r="BI128" s="192">
        <f t="shared" si="28"/>
        <v>0</v>
      </c>
      <c r="BJ128" s="19" t="s">
        <v>82</v>
      </c>
      <c r="BK128" s="192">
        <f t="shared" si="29"/>
        <v>0</v>
      </c>
      <c r="BL128" s="19" t="s">
        <v>1034</v>
      </c>
      <c r="BM128" s="191" t="s">
        <v>3501</v>
      </c>
    </row>
    <row r="129" spans="1:65" s="2" customFormat="1" ht="14.45" customHeight="1">
      <c r="A129" s="36"/>
      <c r="B129" s="37"/>
      <c r="C129" s="226" t="s">
        <v>1682</v>
      </c>
      <c r="D129" s="226" t="s">
        <v>370</v>
      </c>
      <c r="E129" s="227" t="s">
        <v>3502</v>
      </c>
      <c r="F129" s="228" t="s">
        <v>3503</v>
      </c>
      <c r="G129" s="229" t="s">
        <v>367</v>
      </c>
      <c r="H129" s="230">
        <v>3</v>
      </c>
      <c r="I129" s="231"/>
      <c r="J129" s="232">
        <f t="shared" si="20"/>
        <v>0</v>
      </c>
      <c r="K129" s="228" t="s">
        <v>19</v>
      </c>
      <c r="L129" s="233"/>
      <c r="M129" s="234" t="s">
        <v>19</v>
      </c>
      <c r="N129" s="235" t="s">
        <v>43</v>
      </c>
      <c r="O129" s="66"/>
      <c r="P129" s="189">
        <f t="shared" si="21"/>
        <v>0</v>
      </c>
      <c r="Q129" s="189">
        <v>1.6000000000000001E-4</v>
      </c>
      <c r="R129" s="189">
        <f t="shared" si="22"/>
        <v>4.8000000000000007E-4</v>
      </c>
      <c r="S129" s="189">
        <v>0</v>
      </c>
      <c r="T129" s="190">
        <f t="shared" si="2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829</v>
      </c>
      <c r="AT129" s="191" t="s">
        <v>370</v>
      </c>
      <c r="AU129" s="191" t="s">
        <v>82</v>
      </c>
      <c r="AY129" s="19" t="s">
        <v>208</v>
      </c>
      <c r="BE129" s="192">
        <f t="shared" si="24"/>
        <v>0</v>
      </c>
      <c r="BF129" s="192">
        <f t="shared" si="25"/>
        <v>0</v>
      </c>
      <c r="BG129" s="192">
        <f t="shared" si="26"/>
        <v>0</v>
      </c>
      <c r="BH129" s="192">
        <f t="shared" si="27"/>
        <v>0</v>
      </c>
      <c r="BI129" s="192">
        <f t="shared" si="28"/>
        <v>0</v>
      </c>
      <c r="BJ129" s="19" t="s">
        <v>82</v>
      </c>
      <c r="BK129" s="192">
        <f t="shared" si="29"/>
        <v>0</v>
      </c>
      <c r="BL129" s="19" t="s">
        <v>1034</v>
      </c>
      <c r="BM129" s="191" t="s">
        <v>3504</v>
      </c>
    </row>
    <row r="130" spans="1:65" s="2" customFormat="1" ht="14.45" customHeight="1">
      <c r="A130" s="36"/>
      <c r="B130" s="37"/>
      <c r="C130" s="226" t="s">
        <v>1686</v>
      </c>
      <c r="D130" s="226" t="s">
        <v>370</v>
      </c>
      <c r="E130" s="227" t="s">
        <v>3505</v>
      </c>
      <c r="F130" s="228" t="s">
        <v>3506</v>
      </c>
      <c r="G130" s="229" t="s">
        <v>367</v>
      </c>
      <c r="H130" s="230">
        <v>3</v>
      </c>
      <c r="I130" s="231"/>
      <c r="J130" s="232">
        <f t="shared" si="20"/>
        <v>0</v>
      </c>
      <c r="K130" s="228" t="s">
        <v>19</v>
      </c>
      <c r="L130" s="233"/>
      <c r="M130" s="234" t="s">
        <v>19</v>
      </c>
      <c r="N130" s="235" t="s">
        <v>43</v>
      </c>
      <c r="O130" s="66"/>
      <c r="P130" s="189">
        <f t="shared" si="21"/>
        <v>0</v>
      </c>
      <c r="Q130" s="189">
        <v>7.6000000000000004E-4</v>
      </c>
      <c r="R130" s="189">
        <f t="shared" si="22"/>
        <v>2.2799999999999999E-3</v>
      </c>
      <c r="S130" s="189">
        <v>0</v>
      </c>
      <c r="T130" s="190">
        <f t="shared" si="2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829</v>
      </c>
      <c r="AT130" s="191" t="s">
        <v>370</v>
      </c>
      <c r="AU130" s="191" t="s">
        <v>82</v>
      </c>
      <c r="AY130" s="19" t="s">
        <v>208</v>
      </c>
      <c r="BE130" s="192">
        <f t="shared" si="24"/>
        <v>0</v>
      </c>
      <c r="BF130" s="192">
        <f t="shared" si="25"/>
        <v>0</v>
      </c>
      <c r="BG130" s="192">
        <f t="shared" si="26"/>
        <v>0</v>
      </c>
      <c r="BH130" s="192">
        <f t="shared" si="27"/>
        <v>0</v>
      </c>
      <c r="BI130" s="192">
        <f t="shared" si="28"/>
        <v>0</v>
      </c>
      <c r="BJ130" s="19" t="s">
        <v>82</v>
      </c>
      <c r="BK130" s="192">
        <f t="shared" si="29"/>
        <v>0</v>
      </c>
      <c r="BL130" s="19" t="s">
        <v>1034</v>
      </c>
      <c r="BM130" s="191" t="s">
        <v>3507</v>
      </c>
    </row>
    <row r="131" spans="1:65" s="2" customFormat="1" ht="14.45" customHeight="1">
      <c r="A131" s="36"/>
      <c r="B131" s="37"/>
      <c r="C131" s="226" t="s">
        <v>3508</v>
      </c>
      <c r="D131" s="226" t="s">
        <v>370</v>
      </c>
      <c r="E131" s="227" t="s">
        <v>3509</v>
      </c>
      <c r="F131" s="228" t="s">
        <v>3510</v>
      </c>
      <c r="G131" s="229" t="s">
        <v>367</v>
      </c>
      <c r="H131" s="230">
        <v>1</v>
      </c>
      <c r="I131" s="231"/>
      <c r="J131" s="232">
        <f t="shared" si="20"/>
        <v>0</v>
      </c>
      <c r="K131" s="228" t="s">
        <v>19</v>
      </c>
      <c r="L131" s="233"/>
      <c r="M131" s="234" t="s">
        <v>19</v>
      </c>
      <c r="N131" s="235" t="s">
        <v>43</v>
      </c>
      <c r="O131" s="66"/>
      <c r="P131" s="189">
        <f t="shared" si="21"/>
        <v>0</v>
      </c>
      <c r="Q131" s="189">
        <v>1.2999999999999999E-4</v>
      </c>
      <c r="R131" s="189">
        <f t="shared" si="22"/>
        <v>1.2999999999999999E-4</v>
      </c>
      <c r="S131" s="189">
        <v>0</v>
      </c>
      <c r="T131" s="190">
        <f t="shared" si="2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829</v>
      </c>
      <c r="AT131" s="191" t="s">
        <v>370</v>
      </c>
      <c r="AU131" s="191" t="s">
        <v>82</v>
      </c>
      <c r="AY131" s="19" t="s">
        <v>208</v>
      </c>
      <c r="BE131" s="192">
        <f t="shared" si="24"/>
        <v>0</v>
      </c>
      <c r="BF131" s="192">
        <f t="shared" si="25"/>
        <v>0</v>
      </c>
      <c r="BG131" s="192">
        <f t="shared" si="26"/>
        <v>0</v>
      </c>
      <c r="BH131" s="192">
        <f t="shared" si="27"/>
        <v>0</v>
      </c>
      <c r="BI131" s="192">
        <f t="shared" si="28"/>
        <v>0</v>
      </c>
      <c r="BJ131" s="19" t="s">
        <v>82</v>
      </c>
      <c r="BK131" s="192">
        <f t="shared" si="29"/>
        <v>0</v>
      </c>
      <c r="BL131" s="19" t="s">
        <v>1034</v>
      </c>
      <c r="BM131" s="191" t="s">
        <v>3511</v>
      </c>
    </row>
    <row r="132" spans="1:65" s="2" customFormat="1" ht="14.45" customHeight="1">
      <c r="A132" s="36"/>
      <c r="B132" s="37"/>
      <c r="C132" s="226" t="s">
        <v>845</v>
      </c>
      <c r="D132" s="226" t="s">
        <v>370</v>
      </c>
      <c r="E132" s="227" t="s">
        <v>3512</v>
      </c>
      <c r="F132" s="228" t="s">
        <v>3513</v>
      </c>
      <c r="G132" s="229" t="s">
        <v>367</v>
      </c>
      <c r="H132" s="230">
        <v>1</v>
      </c>
      <c r="I132" s="231"/>
      <c r="J132" s="232">
        <f t="shared" si="20"/>
        <v>0</v>
      </c>
      <c r="K132" s="228" t="s">
        <v>19</v>
      </c>
      <c r="L132" s="233"/>
      <c r="M132" s="234" t="s">
        <v>19</v>
      </c>
      <c r="N132" s="235" t="s">
        <v>43</v>
      </c>
      <c r="O132" s="66"/>
      <c r="P132" s="189">
        <f t="shared" si="21"/>
        <v>0</v>
      </c>
      <c r="Q132" s="189">
        <v>3.5E-4</v>
      </c>
      <c r="R132" s="189">
        <f t="shared" si="22"/>
        <v>3.5E-4</v>
      </c>
      <c r="S132" s="189">
        <v>0</v>
      </c>
      <c r="T132" s="190">
        <f t="shared" si="2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829</v>
      </c>
      <c r="AT132" s="191" t="s">
        <v>370</v>
      </c>
      <c r="AU132" s="191" t="s">
        <v>82</v>
      </c>
      <c r="AY132" s="19" t="s">
        <v>208</v>
      </c>
      <c r="BE132" s="192">
        <f t="shared" si="24"/>
        <v>0</v>
      </c>
      <c r="BF132" s="192">
        <f t="shared" si="25"/>
        <v>0</v>
      </c>
      <c r="BG132" s="192">
        <f t="shared" si="26"/>
        <v>0</v>
      </c>
      <c r="BH132" s="192">
        <f t="shared" si="27"/>
        <v>0</v>
      </c>
      <c r="BI132" s="192">
        <f t="shared" si="28"/>
        <v>0</v>
      </c>
      <c r="BJ132" s="19" t="s">
        <v>82</v>
      </c>
      <c r="BK132" s="192">
        <f t="shared" si="29"/>
        <v>0</v>
      </c>
      <c r="BL132" s="19" t="s">
        <v>1034</v>
      </c>
      <c r="BM132" s="191" t="s">
        <v>3514</v>
      </c>
    </row>
    <row r="133" spans="1:65" s="2" customFormat="1" ht="14.45" customHeight="1">
      <c r="A133" s="36"/>
      <c r="B133" s="37"/>
      <c r="C133" s="226" t="s">
        <v>953</v>
      </c>
      <c r="D133" s="226" t="s">
        <v>370</v>
      </c>
      <c r="E133" s="227" t="s">
        <v>3515</v>
      </c>
      <c r="F133" s="228" t="s">
        <v>3516</v>
      </c>
      <c r="G133" s="229" t="s">
        <v>367</v>
      </c>
      <c r="H133" s="230">
        <v>1</v>
      </c>
      <c r="I133" s="231"/>
      <c r="J133" s="232">
        <f t="shared" si="20"/>
        <v>0</v>
      </c>
      <c r="K133" s="228" t="s">
        <v>19</v>
      </c>
      <c r="L133" s="233"/>
      <c r="M133" s="234" t="s">
        <v>19</v>
      </c>
      <c r="N133" s="235" t="s">
        <v>43</v>
      </c>
      <c r="O133" s="66"/>
      <c r="P133" s="189">
        <f t="shared" si="21"/>
        <v>0</v>
      </c>
      <c r="Q133" s="189">
        <v>0</v>
      </c>
      <c r="R133" s="189">
        <f t="shared" si="22"/>
        <v>0</v>
      </c>
      <c r="S133" s="189">
        <v>0</v>
      </c>
      <c r="T133" s="190">
        <f t="shared" si="2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829</v>
      </c>
      <c r="AT133" s="191" t="s">
        <v>370</v>
      </c>
      <c r="AU133" s="191" t="s">
        <v>82</v>
      </c>
      <c r="AY133" s="19" t="s">
        <v>208</v>
      </c>
      <c r="BE133" s="192">
        <f t="shared" si="24"/>
        <v>0</v>
      </c>
      <c r="BF133" s="192">
        <f t="shared" si="25"/>
        <v>0</v>
      </c>
      <c r="BG133" s="192">
        <f t="shared" si="26"/>
        <v>0</v>
      </c>
      <c r="BH133" s="192">
        <f t="shared" si="27"/>
        <v>0</v>
      </c>
      <c r="BI133" s="192">
        <f t="shared" si="28"/>
        <v>0</v>
      </c>
      <c r="BJ133" s="19" t="s">
        <v>82</v>
      </c>
      <c r="BK133" s="192">
        <f t="shared" si="29"/>
        <v>0</v>
      </c>
      <c r="BL133" s="19" t="s">
        <v>1034</v>
      </c>
      <c r="BM133" s="191" t="s">
        <v>3517</v>
      </c>
    </row>
    <row r="134" spans="1:65" s="2" customFormat="1" ht="14.45" customHeight="1">
      <c r="A134" s="36"/>
      <c r="B134" s="37"/>
      <c r="C134" s="180" t="s">
        <v>874</v>
      </c>
      <c r="D134" s="180" t="s">
        <v>210</v>
      </c>
      <c r="E134" s="181" t="s">
        <v>3518</v>
      </c>
      <c r="F134" s="182" t="s">
        <v>3519</v>
      </c>
      <c r="G134" s="183" t="s">
        <v>395</v>
      </c>
      <c r="H134" s="184">
        <v>800</v>
      </c>
      <c r="I134" s="185"/>
      <c r="J134" s="186">
        <f t="shared" si="20"/>
        <v>0</v>
      </c>
      <c r="K134" s="182" t="s">
        <v>19</v>
      </c>
      <c r="L134" s="41"/>
      <c r="M134" s="187" t="s">
        <v>19</v>
      </c>
      <c r="N134" s="188" t="s">
        <v>43</v>
      </c>
      <c r="O134" s="66"/>
      <c r="P134" s="189">
        <f t="shared" si="21"/>
        <v>0</v>
      </c>
      <c r="Q134" s="189">
        <v>0</v>
      </c>
      <c r="R134" s="189">
        <f t="shared" si="22"/>
        <v>0</v>
      </c>
      <c r="S134" s="189">
        <v>0</v>
      </c>
      <c r="T134" s="190">
        <f t="shared" si="2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1034</v>
      </c>
      <c r="AT134" s="191" t="s">
        <v>210</v>
      </c>
      <c r="AU134" s="191" t="s">
        <v>82</v>
      </c>
      <c r="AY134" s="19" t="s">
        <v>208</v>
      </c>
      <c r="BE134" s="192">
        <f t="shared" si="24"/>
        <v>0</v>
      </c>
      <c r="BF134" s="192">
        <f t="shared" si="25"/>
        <v>0</v>
      </c>
      <c r="BG134" s="192">
        <f t="shared" si="26"/>
        <v>0</v>
      </c>
      <c r="BH134" s="192">
        <f t="shared" si="27"/>
        <v>0</v>
      </c>
      <c r="BI134" s="192">
        <f t="shared" si="28"/>
        <v>0</v>
      </c>
      <c r="BJ134" s="19" t="s">
        <v>82</v>
      </c>
      <c r="BK134" s="192">
        <f t="shared" si="29"/>
        <v>0</v>
      </c>
      <c r="BL134" s="19" t="s">
        <v>1034</v>
      </c>
      <c r="BM134" s="191" t="s">
        <v>3520</v>
      </c>
    </row>
    <row r="135" spans="1:65" s="2" customFormat="1" ht="14.45" customHeight="1">
      <c r="A135" s="36"/>
      <c r="B135" s="37"/>
      <c r="C135" s="180" t="s">
        <v>1003</v>
      </c>
      <c r="D135" s="180" t="s">
        <v>210</v>
      </c>
      <c r="E135" s="181" t="s">
        <v>3521</v>
      </c>
      <c r="F135" s="182" t="s">
        <v>3522</v>
      </c>
      <c r="G135" s="183" t="s">
        <v>367</v>
      </c>
      <c r="H135" s="184">
        <v>28</v>
      </c>
      <c r="I135" s="185"/>
      <c r="J135" s="186">
        <f t="shared" si="20"/>
        <v>0</v>
      </c>
      <c r="K135" s="182" t="s">
        <v>19</v>
      </c>
      <c r="L135" s="41"/>
      <c r="M135" s="187" t="s">
        <v>19</v>
      </c>
      <c r="N135" s="188" t="s">
        <v>43</v>
      </c>
      <c r="O135" s="66"/>
      <c r="P135" s="189">
        <f t="shared" si="21"/>
        <v>0</v>
      </c>
      <c r="Q135" s="189">
        <v>0</v>
      </c>
      <c r="R135" s="189">
        <f t="shared" si="22"/>
        <v>0</v>
      </c>
      <c r="S135" s="189">
        <v>0</v>
      </c>
      <c r="T135" s="190">
        <f t="shared" si="2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1034</v>
      </c>
      <c r="AT135" s="191" t="s">
        <v>210</v>
      </c>
      <c r="AU135" s="191" t="s">
        <v>82</v>
      </c>
      <c r="AY135" s="19" t="s">
        <v>208</v>
      </c>
      <c r="BE135" s="192">
        <f t="shared" si="24"/>
        <v>0</v>
      </c>
      <c r="BF135" s="192">
        <f t="shared" si="25"/>
        <v>0</v>
      </c>
      <c r="BG135" s="192">
        <f t="shared" si="26"/>
        <v>0</v>
      </c>
      <c r="BH135" s="192">
        <f t="shared" si="27"/>
        <v>0</v>
      </c>
      <c r="BI135" s="192">
        <f t="shared" si="28"/>
        <v>0</v>
      </c>
      <c r="BJ135" s="19" t="s">
        <v>82</v>
      </c>
      <c r="BK135" s="192">
        <f t="shared" si="29"/>
        <v>0</v>
      </c>
      <c r="BL135" s="19" t="s">
        <v>1034</v>
      </c>
      <c r="BM135" s="191" t="s">
        <v>3523</v>
      </c>
    </row>
    <row r="136" spans="1:65" s="2" customFormat="1" ht="14.45" customHeight="1">
      <c r="A136" s="36"/>
      <c r="B136" s="37"/>
      <c r="C136" s="180" t="s">
        <v>2376</v>
      </c>
      <c r="D136" s="180" t="s">
        <v>210</v>
      </c>
      <c r="E136" s="181" t="s">
        <v>3524</v>
      </c>
      <c r="F136" s="182" t="s">
        <v>3525</v>
      </c>
      <c r="G136" s="183" t="s">
        <v>367</v>
      </c>
      <c r="H136" s="184">
        <v>2</v>
      </c>
      <c r="I136" s="185"/>
      <c r="J136" s="186">
        <f t="shared" si="20"/>
        <v>0</v>
      </c>
      <c r="K136" s="182" t="s">
        <v>19</v>
      </c>
      <c r="L136" s="41"/>
      <c r="M136" s="187" t="s">
        <v>19</v>
      </c>
      <c r="N136" s="188" t="s">
        <v>43</v>
      </c>
      <c r="O136" s="66"/>
      <c r="P136" s="189">
        <f t="shared" si="21"/>
        <v>0</v>
      </c>
      <c r="Q136" s="189">
        <v>0</v>
      </c>
      <c r="R136" s="189">
        <f t="shared" si="22"/>
        <v>0</v>
      </c>
      <c r="S136" s="189">
        <v>0</v>
      </c>
      <c r="T136" s="190">
        <f t="shared" si="2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1034</v>
      </c>
      <c r="AT136" s="191" t="s">
        <v>210</v>
      </c>
      <c r="AU136" s="191" t="s">
        <v>82</v>
      </c>
      <c r="AY136" s="19" t="s">
        <v>208</v>
      </c>
      <c r="BE136" s="192">
        <f t="shared" si="24"/>
        <v>0</v>
      </c>
      <c r="BF136" s="192">
        <f t="shared" si="25"/>
        <v>0</v>
      </c>
      <c r="BG136" s="192">
        <f t="shared" si="26"/>
        <v>0</v>
      </c>
      <c r="BH136" s="192">
        <f t="shared" si="27"/>
        <v>0</v>
      </c>
      <c r="BI136" s="192">
        <f t="shared" si="28"/>
        <v>0</v>
      </c>
      <c r="BJ136" s="19" t="s">
        <v>82</v>
      </c>
      <c r="BK136" s="192">
        <f t="shared" si="29"/>
        <v>0</v>
      </c>
      <c r="BL136" s="19" t="s">
        <v>1034</v>
      </c>
      <c r="BM136" s="191" t="s">
        <v>3526</v>
      </c>
    </row>
    <row r="137" spans="1:65" s="2" customFormat="1" ht="14.45" customHeight="1">
      <c r="A137" s="36"/>
      <c r="B137" s="37"/>
      <c r="C137" s="180" t="s">
        <v>901</v>
      </c>
      <c r="D137" s="180" t="s">
        <v>210</v>
      </c>
      <c r="E137" s="181" t="s">
        <v>3527</v>
      </c>
      <c r="F137" s="182" t="s">
        <v>3528</v>
      </c>
      <c r="G137" s="183" t="s">
        <v>367</v>
      </c>
      <c r="H137" s="184">
        <v>1</v>
      </c>
      <c r="I137" s="185"/>
      <c r="J137" s="186">
        <f t="shared" si="20"/>
        <v>0</v>
      </c>
      <c r="K137" s="182" t="s">
        <v>19</v>
      </c>
      <c r="L137" s="41"/>
      <c r="M137" s="187" t="s">
        <v>19</v>
      </c>
      <c r="N137" s="188" t="s">
        <v>43</v>
      </c>
      <c r="O137" s="66"/>
      <c r="P137" s="189">
        <f t="shared" si="21"/>
        <v>0</v>
      </c>
      <c r="Q137" s="189">
        <v>0</v>
      </c>
      <c r="R137" s="189">
        <f t="shared" si="22"/>
        <v>0</v>
      </c>
      <c r="S137" s="189">
        <v>0</v>
      </c>
      <c r="T137" s="190">
        <f t="shared" si="2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1034</v>
      </c>
      <c r="AT137" s="191" t="s">
        <v>210</v>
      </c>
      <c r="AU137" s="191" t="s">
        <v>82</v>
      </c>
      <c r="AY137" s="19" t="s">
        <v>208</v>
      </c>
      <c r="BE137" s="192">
        <f t="shared" si="24"/>
        <v>0</v>
      </c>
      <c r="BF137" s="192">
        <f t="shared" si="25"/>
        <v>0</v>
      </c>
      <c r="BG137" s="192">
        <f t="shared" si="26"/>
        <v>0</v>
      </c>
      <c r="BH137" s="192">
        <f t="shared" si="27"/>
        <v>0</v>
      </c>
      <c r="BI137" s="192">
        <f t="shared" si="28"/>
        <v>0</v>
      </c>
      <c r="BJ137" s="19" t="s">
        <v>82</v>
      </c>
      <c r="BK137" s="192">
        <f t="shared" si="29"/>
        <v>0</v>
      </c>
      <c r="BL137" s="19" t="s">
        <v>1034</v>
      </c>
      <c r="BM137" s="191" t="s">
        <v>3529</v>
      </c>
    </row>
    <row r="138" spans="1:65" s="2" customFormat="1" ht="14.45" customHeight="1">
      <c r="A138" s="36"/>
      <c r="B138" s="37"/>
      <c r="C138" s="180" t="s">
        <v>3530</v>
      </c>
      <c r="D138" s="180" t="s">
        <v>210</v>
      </c>
      <c r="E138" s="181" t="s">
        <v>3531</v>
      </c>
      <c r="F138" s="182" t="s">
        <v>3532</v>
      </c>
      <c r="G138" s="183" t="s">
        <v>367</v>
      </c>
      <c r="H138" s="184">
        <v>12</v>
      </c>
      <c r="I138" s="185"/>
      <c r="J138" s="186">
        <f t="shared" si="20"/>
        <v>0</v>
      </c>
      <c r="K138" s="182" t="s">
        <v>19</v>
      </c>
      <c r="L138" s="41"/>
      <c r="M138" s="187" t="s">
        <v>19</v>
      </c>
      <c r="N138" s="188" t="s">
        <v>43</v>
      </c>
      <c r="O138" s="66"/>
      <c r="P138" s="189">
        <f t="shared" si="21"/>
        <v>0</v>
      </c>
      <c r="Q138" s="189">
        <v>0</v>
      </c>
      <c r="R138" s="189">
        <f t="shared" si="22"/>
        <v>0</v>
      </c>
      <c r="S138" s="189">
        <v>0</v>
      </c>
      <c r="T138" s="190">
        <f t="shared" si="2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1034</v>
      </c>
      <c r="AT138" s="191" t="s">
        <v>210</v>
      </c>
      <c r="AU138" s="191" t="s">
        <v>82</v>
      </c>
      <c r="AY138" s="19" t="s">
        <v>208</v>
      </c>
      <c r="BE138" s="192">
        <f t="shared" si="24"/>
        <v>0</v>
      </c>
      <c r="BF138" s="192">
        <f t="shared" si="25"/>
        <v>0</v>
      </c>
      <c r="BG138" s="192">
        <f t="shared" si="26"/>
        <v>0</v>
      </c>
      <c r="BH138" s="192">
        <f t="shared" si="27"/>
        <v>0</v>
      </c>
      <c r="BI138" s="192">
        <f t="shared" si="28"/>
        <v>0</v>
      </c>
      <c r="BJ138" s="19" t="s">
        <v>82</v>
      </c>
      <c r="BK138" s="192">
        <f t="shared" si="29"/>
        <v>0</v>
      </c>
      <c r="BL138" s="19" t="s">
        <v>1034</v>
      </c>
      <c r="BM138" s="191" t="s">
        <v>3533</v>
      </c>
    </row>
    <row r="139" spans="1:65" s="2" customFormat="1" ht="14.45" customHeight="1">
      <c r="A139" s="36"/>
      <c r="B139" s="37"/>
      <c r="C139" s="180" t="s">
        <v>1011</v>
      </c>
      <c r="D139" s="180" t="s">
        <v>210</v>
      </c>
      <c r="E139" s="181" t="s">
        <v>3534</v>
      </c>
      <c r="F139" s="182" t="s">
        <v>3535</v>
      </c>
      <c r="G139" s="183" t="s">
        <v>367</v>
      </c>
      <c r="H139" s="184">
        <v>1</v>
      </c>
      <c r="I139" s="185"/>
      <c r="J139" s="186">
        <f t="shared" si="20"/>
        <v>0</v>
      </c>
      <c r="K139" s="182" t="s">
        <v>19</v>
      </c>
      <c r="L139" s="41"/>
      <c r="M139" s="187" t="s">
        <v>19</v>
      </c>
      <c r="N139" s="188" t="s">
        <v>43</v>
      </c>
      <c r="O139" s="66"/>
      <c r="P139" s="189">
        <f t="shared" si="21"/>
        <v>0</v>
      </c>
      <c r="Q139" s="189">
        <v>0</v>
      </c>
      <c r="R139" s="189">
        <f t="shared" si="22"/>
        <v>0</v>
      </c>
      <c r="S139" s="189">
        <v>0</v>
      </c>
      <c r="T139" s="190">
        <f t="shared" si="2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1034</v>
      </c>
      <c r="AT139" s="191" t="s">
        <v>210</v>
      </c>
      <c r="AU139" s="191" t="s">
        <v>82</v>
      </c>
      <c r="AY139" s="19" t="s">
        <v>208</v>
      </c>
      <c r="BE139" s="192">
        <f t="shared" si="24"/>
        <v>0</v>
      </c>
      <c r="BF139" s="192">
        <f t="shared" si="25"/>
        <v>0</v>
      </c>
      <c r="BG139" s="192">
        <f t="shared" si="26"/>
        <v>0</v>
      </c>
      <c r="BH139" s="192">
        <f t="shared" si="27"/>
        <v>0</v>
      </c>
      <c r="BI139" s="192">
        <f t="shared" si="28"/>
        <v>0</v>
      </c>
      <c r="BJ139" s="19" t="s">
        <v>82</v>
      </c>
      <c r="BK139" s="192">
        <f t="shared" si="29"/>
        <v>0</v>
      </c>
      <c r="BL139" s="19" t="s">
        <v>1034</v>
      </c>
      <c r="BM139" s="191" t="s">
        <v>3536</v>
      </c>
    </row>
    <row r="140" spans="1:65" s="2" customFormat="1" ht="14.45" customHeight="1">
      <c r="A140" s="36"/>
      <c r="B140" s="37"/>
      <c r="C140" s="180" t="s">
        <v>1016</v>
      </c>
      <c r="D140" s="180" t="s">
        <v>210</v>
      </c>
      <c r="E140" s="181" t="s">
        <v>3537</v>
      </c>
      <c r="F140" s="182" t="s">
        <v>3538</v>
      </c>
      <c r="G140" s="183" t="s">
        <v>367</v>
      </c>
      <c r="H140" s="184">
        <v>12</v>
      </c>
      <c r="I140" s="185"/>
      <c r="J140" s="186">
        <f t="shared" si="20"/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 t="shared" si="21"/>
        <v>0</v>
      </c>
      <c r="Q140" s="189">
        <v>0</v>
      </c>
      <c r="R140" s="189">
        <f t="shared" si="22"/>
        <v>0</v>
      </c>
      <c r="S140" s="189">
        <v>0</v>
      </c>
      <c r="T140" s="190">
        <f t="shared" si="2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1034</v>
      </c>
      <c r="AT140" s="191" t="s">
        <v>210</v>
      </c>
      <c r="AU140" s="191" t="s">
        <v>82</v>
      </c>
      <c r="AY140" s="19" t="s">
        <v>208</v>
      </c>
      <c r="BE140" s="192">
        <f t="shared" si="24"/>
        <v>0</v>
      </c>
      <c r="BF140" s="192">
        <f t="shared" si="25"/>
        <v>0</v>
      </c>
      <c r="BG140" s="192">
        <f t="shared" si="26"/>
        <v>0</v>
      </c>
      <c r="BH140" s="192">
        <f t="shared" si="27"/>
        <v>0</v>
      </c>
      <c r="BI140" s="192">
        <f t="shared" si="28"/>
        <v>0</v>
      </c>
      <c r="BJ140" s="19" t="s">
        <v>82</v>
      </c>
      <c r="BK140" s="192">
        <f t="shared" si="29"/>
        <v>0</v>
      </c>
      <c r="BL140" s="19" t="s">
        <v>1034</v>
      </c>
      <c r="BM140" s="191" t="s">
        <v>3539</v>
      </c>
    </row>
    <row r="141" spans="1:65" s="2" customFormat="1" ht="14.45" customHeight="1">
      <c r="A141" s="36"/>
      <c r="B141" s="37"/>
      <c r="C141" s="180" t="s">
        <v>422</v>
      </c>
      <c r="D141" s="180" t="s">
        <v>210</v>
      </c>
      <c r="E141" s="181" t="s">
        <v>3540</v>
      </c>
      <c r="F141" s="182" t="s">
        <v>3541</v>
      </c>
      <c r="G141" s="183" t="s">
        <v>367</v>
      </c>
      <c r="H141" s="184">
        <v>1</v>
      </c>
      <c r="I141" s="185"/>
      <c r="J141" s="186">
        <f t="shared" si="20"/>
        <v>0</v>
      </c>
      <c r="K141" s="182" t="s">
        <v>19</v>
      </c>
      <c r="L141" s="41"/>
      <c r="M141" s="187" t="s">
        <v>19</v>
      </c>
      <c r="N141" s="188" t="s">
        <v>43</v>
      </c>
      <c r="O141" s="66"/>
      <c r="P141" s="189">
        <f t="shared" si="21"/>
        <v>0</v>
      </c>
      <c r="Q141" s="189">
        <v>0</v>
      </c>
      <c r="R141" s="189">
        <f t="shared" si="22"/>
        <v>0</v>
      </c>
      <c r="S141" s="189">
        <v>0</v>
      </c>
      <c r="T141" s="190">
        <f t="shared" si="2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1034</v>
      </c>
      <c r="AT141" s="191" t="s">
        <v>210</v>
      </c>
      <c r="AU141" s="191" t="s">
        <v>82</v>
      </c>
      <c r="AY141" s="19" t="s">
        <v>208</v>
      </c>
      <c r="BE141" s="192">
        <f t="shared" si="24"/>
        <v>0</v>
      </c>
      <c r="BF141" s="192">
        <f t="shared" si="25"/>
        <v>0</v>
      </c>
      <c r="BG141" s="192">
        <f t="shared" si="26"/>
        <v>0</v>
      </c>
      <c r="BH141" s="192">
        <f t="shared" si="27"/>
        <v>0</v>
      </c>
      <c r="BI141" s="192">
        <f t="shared" si="28"/>
        <v>0</v>
      </c>
      <c r="BJ141" s="19" t="s">
        <v>82</v>
      </c>
      <c r="BK141" s="192">
        <f t="shared" si="29"/>
        <v>0</v>
      </c>
      <c r="BL141" s="19" t="s">
        <v>1034</v>
      </c>
      <c r="BM141" s="191" t="s">
        <v>3542</v>
      </c>
    </row>
    <row r="142" spans="1:65" s="2" customFormat="1" ht="14.45" customHeight="1">
      <c r="A142" s="36"/>
      <c r="B142" s="37"/>
      <c r="C142" s="180" t="s">
        <v>522</v>
      </c>
      <c r="D142" s="180" t="s">
        <v>210</v>
      </c>
      <c r="E142" s="181" t="s">
        <v>3543</v>
      </c>
      <c r="F142" s="182" t="s">
        <v>3544</v>
      </c>
      <c r="G142" s="183" t="s">
        <v>367</v>
      </c>
      <c r="H142" s="184">
        <v>1</v>
      </c>
      <c r="I142" s="185"/>
      <c r="J142" s="186">
        <f t="shared" si="20"/>
        <v>0</v>
      </c>
      <c r="K142" s="182" t="s">
        <v>19</v>
      </c>
      <c r="L142" s="41"/>
      <c r="M142" s="187" t="s">
        <v>19</v>
      </c>
      <c r="N142" s="188" t="s">
        <v>43</v>
      </c>
      <c r="O142" s="66"/>
      <c r="P142" s="189">
        <f t="shared" si="21"/>
        <v>0</v>
      </c>
      <c r="Q142" s="189">
        <v>0</v>
      </c>
      <c r="R142" s="189">
        <f t="shared" si="22"/>
        <v>0</v>
      </c>
      <c r="S142" s="189">
        <v>0</v>
      </c>
      <c r="T142" s="190">
        <f t="shared" si="2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1034</v>
      </c>
      <c r="AT142" s="191" t="s">
        <v>210</v>
      </c>
      <c r="AU142" s="191" t="s">
        <v>82</v>
      </c>
      <c r="AY142" s="19" t="s">
        <v>208</v>
      </c>
      <c r="BE142" s="192">
        <f t="shared" si="24"/>
        <v>0</v>
      </c>
      <c r="BF142" s="192">
        <f t="shared" si="25"/>
        <v>0</v>
      </c>
      <c r="BG142" s="192">
        <f t="shared" si="26"/>
        <v>0</v>
      </c>
      <c r="BH142" s="192">
        <f t="shared" si="27"/>
        <v>0</v>
      </c>
      <c r="BI142" s="192">
        <f t="shared" si="28"/>
        <v>0</v>
      </c>
      <c r="BJ142" s="19" t="s">
        <v>82</v>
      </c>
      <c r="BK142" s="192">
        <f t="shared" si="29"/>
        <v>0</v>
      </c>
      <c r="BL142" s="19" t="s">
        <v>1034</v>
      </c>
      <c r="BM142" s="191" t="s">
        <v>3545</v>
      </c>
    </row>
    <row r="143" spans="1:65" s="2" customFormat="1" ht="14.45" customHeight="1">
      <c r="A143" s="36"/>
      <c r="B143" s="37"/>
      <c r="C143" s="226" t="s">
        <v>1412</v>
      </c>
      <c r="D143" s="226" t="s">
        <v>370</v>
      </c>
      <c r="E143" s="227" t="s">
        <v>3546</v>
      </c>
      <c r="F143" s="228" t="s">
        <v>3547</v>
      </c>
      <c r="G143" s="229" t="s">
        <v>395</v>
      </c>
      <c r="H143" s="230">
        <v>600</v>
      </c>
      <c r="I143" s="231"/>
      <c r="J143" s="232">
        <f t="shared" si="20"/>
        <v>0</v>
      </c>
      <c r="K143" s="228" t="s">
        <v>19</v>
      </c>
      <c r="L143" s="233"/>
      <c r="M143" s="234" t="s">
        <v>19</v>
      </c>
      <c r="N143" s="235" t="s">
        <v>43</v>
      </c>
      <c r="O143" s="66"/>
      <c r="P143" s="189">
        <f t="shared" si="21"/>
        <v>0</v>
      </c>
      <c r="Q143" s="189">
        <v>0</v>
      </c>
      <c r="R143" s="189">
        <f t="shared" si="22"/>
        <v>0</v>
      </c>
      <c r="S143" s="189">
        <v>0</v>
      </c>
      <c r="T143" s="190">
        <f t="shared" si="2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829</v>
      </c>
      <c r="AT143" s="191" t="s">
        <v>370</v>
      </c>
      <c r="AU143" s="191" t="s">
        <v>82</v>
      </c>
      <c r="AY143" s="19" t="s">
        <v>208</v>
      </c>
      <c r="BE143" s="192">
        <f t="shared" si="24"/>
        <v>0</v>
      </c>
      <c r="BF143" s="192">
        <f t="shared" si="25"/>
        <v>0</v>
      </c>
      <c r="BG143" s="192">
        <f t="shared" si="26"/>
        <v>0</v>
      </c>
      <c r="BH143" s="192">
        <f t="shared" si="27"/>
        <v>0</v>
      </c>
      <c r="BI143" s="192">
        <f t="shared" si="28"/>
        <v>0</v>
      </c>
      <c r="BJ143" s="19" t="s">
        <v>82</v>
      </c>
      <c r="BK143" s="192">
        <f t="shared" si="29"/>
        <v>0</v>
      </c>
      <c r="BL143" s="19" t="s">
        <v>1034</v>
      </c>
      <c r="BM143" s="191" t="s">
        <v>3548</v>
      </c>
    </row>
    <row r="144" spans="1:65" s="2" customFormat="1" ht="14.45" customHeight="1">
      <c r="A144" s="36"/>
      <c r="B144" s="37"/>
      <c r="C144" s="226" t="s">
        <v>1208</v>
      </c>
      <c r="D144" s="226" t="s">
        <v>370</v>
      </c>
      <c r="E144" s="227" t="s">
        <v>3549</v>
      </c>
      <c r="F144" s="228" t="s">
        <v>3550</v>
      </c>
      <c r="G144" s="229" t="s">
        <v>395</v>
      </c>
      <c r="H144" s="230">
        <v>200</v>
      </c>
      <c r="I144" s="231"/>
      <c r="J144" s="232">
        <f t="shared" si="20"/>
        <v>0</v>
      </c>
      <c r="K144" s="228" t="s">
        <v>19</v>
      </c>
      <c r="L144" s="233"/>
      <c r="M144" s="234" t="s">
        <v>19</v>
      </c>
      <c r="N144" s="235" t="s">
        <v>43</v>
      </c>
      <c r="O144" s="66"/>
      <c r="P144" s="189">
        <f t="shared" si="21"/>
        <v>0</v>
      </c>
      <c r="Q144" s="189">
        <v>0</v>
      </c>
      <c r="R144" s="189">
        <f t="shared" si="22"/>
        <v>0</v>
      </c>
      <c r="S144" s="189">
        <v>0</v>
      </c>
      <c r="T144" s="190">
        <f t="shared" si="2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829</v>
      </c>
      <c r="AT144" s="191" t="s">
        <v>370</v>
      </c>
      <c r="AU144" s="191" t="s">
        <v>82</v>
      </c>
      <c r="AY144" s="19" t="s">
        <v>208</v>
      </c>
      <c r="BE144" s="192">
        <f t="shared" si="24"/>
        <v>0</v>
      </c>
      <c r="BF144" s="192">
        <f t="shared" si="25"/>
        <v>0</v>
      </c>
      <c r="BG144" s="192">
        <f t="shared" si="26"/>
        <v>0</v>
      </c>
      <c r="BH144" s="192">
        <f t="shared" si="27"/>
        <v>0</v>
      </c>
      <c r="BI144" s="192">
        <f t="shared" si="28"/>
        <v>0</v>
      </c>
      <c r="BJ144" s="19" t="s">
        <v>82</v>
      </c>
      <c r="BK144" s="192">
        <f t="shared" si="29"/>
        <v>0</v>
      </c>
      <c r="BL144" s="19" t="s">
        <v>1034</v>
      </c>
      <c r="BM144" s="191" t="s">
        <v>3551</v>
      </c>
    </row>
    <row r="145" spans="1:65" s="2" customFormat="1" ht="14.45" customHeight="1">
      <c r="A145" s="36"/>
      <c r="B145" s="37"/>
      <c r="C145" s="226" t="s">
        <v>1602</v>
      </c>
      <c r="D145" s="226" t="s">
        <v>370</v>
      </c>
      <c r="E145" s="227" t="s">
        <v>3552</v>
      </c>
      <c r="F145" s="228" t="s">
        <v>3553</v>
      </c>
      <c r="G145" s="229" t="s">
        <v>367</v>
      </c>
      <c r="H145" s="230">
        <v>1</v>
      </c>
      <c r="I145" s="231"/>
      <c r="J145" s="232">
        <f t="shared" si="20"/>
        <v>0</v>
      </c>
      <c r="K145" s="228" t="s">
        <v>19</v>
      </c>
      <c r="L145" s="233"/>
      <c r="M145" s="234" t="s">
        <v>19</v>
      </c>
      <c r="N145" s="235" t="s">
        <v>43</v>
      </c>
      <c r="O145" s="66"/>
      <c r="P145" s="189">
        <f t="shared" si="21"/>
        <v>0</v>
      </c>
      <c r="Q145" s="189">
        <v>4.4999999999999997E-3</v>
      </c>
      <c r="R145" s="189">
        <f t="shared" si="22"/>
        <v>4.4999999999999997E-3</v>
      </c>
      <c r="S145" s="189">
        <v>0</v>
      </c>
      <c r="T145" s="190">
        <f t="shared" si="2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829</v>
      </c>
      <c r="AT145" s="191" t="s">
        <v>370</v>
      </c>
      <c r="AU145" s="191" t="s">
        <v>82</v>
      </c>
      <c r="AY145" s="19" t="s">
        <v>208</v>
      </c>
      <c r="BE145" s="192">
        <f t="shared" si="24"/>
        <v>0</v>
      </c>
      <c r="BF145" s="192">
        <f t="shared" si="25"/>
        <v>0</v>
      </c>
      <c r="BG145" s="192">
        <f t="shared" si="26"/>
        <v>0</v>
      </c>
      <c r="BH145" s="192">
        <f t="shared" si="27"/>
        <v>0</v>
      </c>
      <c r="BI145" s="192">
        <f t="shared" si="28"/>
        <v>0</v>
      </c>
      <c r="BJ145" s="19" t="s">
        <v>82</v>
      </c>
      <c r="BK145" s="192">
        <f t="shared" si="29"/>
        <v>0</v>
      </c>
      <c r="BL145" s="19" t="s">
        <v>1034</v>
      </c>
      <c r="BM145" s="191" t="s">
        <v>3554</v>
      </c>
    </row>
    <row r="146" spans="1:65" s="2" customFormat="1" ht="14.45" customHeight="1">
      <c r="A146" s="36"/>
      <c r="B146" s="37"/>
      <c r="C146" s="226" t="s">
        <v>1606</v>
      </c>
      <c r="D146" s="226" t="s">
        <v>370</v>
      </c>
      <c r="E146" s="227" t="s">
        <v>3555</v>
      </c>
      <c r="F146" s="228" t="s">
        <v>3556</v>
      </c>
      <c r="G146" s="229" t="s">
        <v>367</v>
      </c>
      <c r="H146" s="230">
        <v>1</v>
      </c>
      <c r="I146" s="231"/>
      <c r="J146" s="232">
        <f t="shared" si="20"/>
        <v>0</v>
      </c>
      <c r="K146" s="228" t="s">
        <v>19</v>
      </c>
      <c r="L146" s="233"/>
      <c r="M146" s="234" t="s">
        <v>19</v>
      </c>
      <c r="N146" s="235" t="s">
        <v>43</v>
      </c>
      <c r="O146" s="66"/>
      <c r="P146" s="189">
        <f t="shared" si="21"/>
        <v>0</v>
      </c>
      <c r="Q146" s="189">
        <v>0</v>
      </c>
      <c r="R146" s="189">
        <f t="shared" si="22"/>
        <v>0</v>
      </c>
      <c r="S146" s="189">
        <v>0</v>
      </c>
      <c r="T146" s="190">
        <f t="shared" si="2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829</v>
      </c>
      <c r="AT146" s="191" t="s">
        <v>370</v>
      </c>
      <c r="AU146" s="191" t="s">
        <v>82</v>
      </c>
      <c r="AY146" s="19" t="s">
        <v>208</v>
      </c>
      <c r="BE146" s="192">
        <f t="shared" si="24"/>
        <v>0</v>
      </c>
      <c r="BF146" s="192">
        <f t="shared" si="25"/>
        <v>0</v>
      </c>
      <c r="BG146" s="192">
        <f t="shared" si="26"/>
        <v>0</v>
      </c>
      <c r="BH146" s="192">
        <f t="shared" si="27"/>
        <v>0</v>
      </c>
      <c r="BI146" s="192">
        <f t="shared" si="28"/>
        <v>0</v>
      </c>
      <c r="BJ146" s="19" t="s">
        <v>82</v>
      </c>
      <c r="BK146" s="192">
        <f t="shared" si="29"/>
        <v>0</v>
      </c>
      <c r="BL146" s="19" t="s">
        <v>1034</v>
      </c>
      <c r="BM146" s="191" t="s">
        <v>3557</v>
      </c>
    </row>
    <row r="147" spans="1:65" s="2" customFormat="1" ht="14.45" customHeight="1">
      <c r="A147" s="36"/>
      <c r="B147" s="37"/>
      <c r="C147" s="226" t="s">
        <v>1614</v>
      </c>
      <c r="D147" s="226" t="s">
        <v>370</v>
      </c>
      <c r="E147" s="227" t="s">
        <v>3558</v>
      </c>
      <c r="F147" s="228" t="s">
        <v>3559</v>
      </c>
      <c r="G147" s="229" t="s">
        <v>367</v>
      </c>
      <c r="H147" s="230">
        <v>1</v>
      </c>
      <c r="I147" s="231"/>
      <c r="J147" s="232">
        <f t="shared" si="20"/>
        <v>0</v>
      </c>
      <c r="K147" s="228" t="s">
        <v>19</v>
      </c>
      <c r="L147" s="233"/>
      <c r="M147" s="234" t="s">
        <v>19</v>
      </c>
      <c r="N147" s="235" t="s">
        <v>43</v>
      </c>
      <c r="O147" s="66"/>
      <c r="P147" s="189">
        <f t="shared" si="21"/>
        <v>0</v>
      </c>
      <c r="Q147" s="189">
        <v>1.9400000000000001E-3</v>
      </c>
      <c r="R147" s="189">
        <f t="shared" si="22"/>
        <v>1.9400000000000001E-3</v>
      </c>
      <c r="S147" s="189">
        <v>0</v>
      </c>
      <c r="T147" s="190">
        <f t="shared" si="2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829</v>
      </c>
      <c r="AT147" s="191" t="s">
        <v>370</v>
      </c>
      <c r="AU147" s="191" t="s">
        <v>82</v>
      </c>
      <c r="AY147" s="19" t="s">
        <v>208</v>
      </c>
      <c r="BE147" s="192">
        <f t="shared" si="24"/>
        <v>0</v>
      </c>
      <c r="BF147" s="192">
        <f t="shared" si="25"/>
        <v>0</v>
      </c>
      <c r="BG147" s="192">
        <f t="shared" si="26"/>
        <v>0</v>
      </c>
      <c r="BH147" s="192">
        <f t="shared" si="27"/>
        <v>0</v>
      </c>
      <c r="BI147" s="192">
        <f t="shared" si="28"/>
        <v>0</v>
      </c>
      <c r="BJ147" s="19" t="s">
        <v>82</v>
      </c>
      <c r="BK147" s="192">
        <f t="shared" si="29"/>
        <v>0</v>
      </c>
      <c r="BL147" s="19" t="s">
        <v>1034</v>
      </c>
      <c r="BM147" s="191" t="s">
        <v>3560</v>
      </c>
    </row>
    <row r="148" spans="1:65" s="2" customFormat="1" ht="14.45" customHeight="1">
      <c r="A148" s="36"/>
      <c r="B148" s="37"/>
      <c r="C148" s="226" t="s">
        <v>1471</v>
      </c>
      <c r="D148" s="226" t="s">
        <v>370</v>
      </c>
      <c r="E148" s="227" t="s">
        <v>3561</v>
      </c>
      <c r="F148" s="228" t="s">
        <v>3562</v>
      </c>
      <c r="G148" s="229" t="s">
        <v>367</v>
      </c>
      <c r="H148" s="230">
        <v>1</v>
      </c>
      <c r="I148" s="231"/>
      <c r="J148" s="232">
        <f t="shared" si="20"/>
        <v>0</v>
      </c>
      <c r="K148" s="228" t="s">
        <v>19</v>
      </c>
      <c r="L148" s="233"/>
      <c r="M148" s="234" t="s">
        <v>19</v>
      </c>
      <c r="N148" s="235" t="s">
        <v>43</v>
      </c>
      <c r="O148" s="66"/>
      <c r="P148" s="189">
        <f t="shared" si="21"/>
        <v>0</v>
      </c>
      <c r="Q148" s="189">
        <v>3.2000000000000003E-4</v>
      </c>
      <c r="R148" s="189">
        <f t="shared" si="22"/>
        <v>3.2000000000000003E-4</v>
      </c>
      <c r="S148" s="189">
        <v>0</v>
      </c>
      <c r="T148" s="190">
        <f t="shared" si="2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829</v>
      </c>
      <c r="AT148" s="191" t="s">
        <v>370</v>
      </c>
      <c r="AU148" s="191" t="s">
        <v>82</v>
      </c>
      <c r="AY148" s="19" t="s">
        <v>208</v>
      </c>
      <c r="BE148" s="192">
        <f t="shared" si="24"/>
        <v>0</v>
      </c>
      <c r="BF148" s="192">
        <f t="shared" si="25"/>
        <v>0</v>
      </c>
      <c r="BG148" s="192">
        <f t="shared" si="26"/>
        <v>0</v>
      </c>
      <c r="BH148" s="192">
        <f t="shared" si="27"/>
        <v>0</v>
      </c>
      <c r="BI148" s="192">
        <f t="shared" si="28"/>
        <v>0</v>
      </c>
      <c r="BJ148" s="19" t="s">
        <v>82</v>
      </c>
      <c r="BK148" s="192">
        <f t="shared" si="29"/>
        <v>0</v>
      </c>
      <c r="BL148" s="19" t="s">
        <v>1034</v>
      </c>
      <c r="BM148" s="191" t="s">
        <v>3563</v>
      </c>
    </row>
    <row r="149" spans="1:65" s="2" customFormat="1" ht="14.45" customHeight="1">
      <c r="A149" s="36"/>
      <c r="B149" s="37"/>
      <c r="C149" s="226" t="s">
        <v>3564</v>
      </c>
      <c r="D149" s="226" t="s">
        <v>370</v>
      </c>
      <c r="E149" s="227" t="s">
        <v>3565</v>
      </c>
      <c r="F149" s="228" t="s">
        <v>3566</v>
      </c>
      <c r="G149" s="229" t="s">
        <v>367</v>
      </c>
      <c r="H149" s="230">
        <v>1</v>
      </c>
      <c r="I149" s="231"/>
      <c r="J149" s="232">
        <f t="shared" si="20"/>
        <v>0</v>
      </c>
      <c r="K149" s="228" t="s">
        <v>19</v>
      </c>
      <c r="L149" s="233"/>
      <c r="M149" s="234" t="s">
        <v>19</v>
      </c>
      <c r="N149" s="235" t="s">
        <v>43</v>
      </c>
      <c r="O149" s="66"/>
      <c r="P149" s="189">
        <f t="shared" si="21"/>
        <v>0</v>
      </c>
      <c r="Q149" s="189">
        <v>0</v>
      </c>
      <c r="R149" s="189">
        <f t="shared" si="22"/>
        <v>0</v>
      </c>
      <c r="S149" s="189">
        <v>0</v>
      </c>
      <c r="T149" s="190">
        <f t="shared" si="2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829</v>
      </c>
      <c r="AT149" s="191" t="s">
        <v>370</v>
      </c>
      <c r="AU149" s="191" t="s">
        <v>82</v>
      </c>
      <c r="AY149" s="19" t="s">
        <v>208</v>
      </c>
      <c r="BE149" s="192">
        <f t="shared" si="24"/>
        <v>0</v>
      </c>
      <c r="BF149" s="192">
        <f t="shared" si="25"/>
        <v>0</v>
      </c>
      <c r="BG149" s="192">
        <f t="shared" si="26"/>
        <v>0</v>
      </c>
      <c r="BH149" s="192">
        <f t="shared" si="27"/>
        <v>0</v>
      </c>
      <c r="BI149" s="192">
        <f t="shared" si="28"/>
        <v>0</v>
      </c>
      <c r="BJ149" s="19" t="s">
        <v>82</v>
      </c>
      <c r="BK149" s="192">
        <f t="shared" si="29"/>
        <v>0</v>
      </c>
      <c r="BL149" s="19" t="s">
        <v>1034</v>
      </c>
      <c r="BM149" s="191" t="s">
        <v>3567</v>
      </c>
    </row>
    <row r="150" spans="1:65" s="2" customFormat="1" ht="14.45" customHeight="1">
      <c r="A150" s="36"/>
      <c r="B150" s="37"/>
      <c r="C150" s="226" t="s">
        <v>481</v>
      </c>
      <c r="D150" s="226" t="s">
        <v>370</v>
      </c>
      <c r="E150" s="227" t="s">
        <v>3568</v>
      </c>
      <c r="F150" s="228" t="s">
        <v>3569</v>
      </c>
      <c r="G150" s="229" t="s">
        <v>367</v>
      </c>
      <c r="H150" s="230">
        <v>1</v>
      </c>
      <c r="I150" s="231"/>
      <c r="J150" s="232">
        <f t="shared" si="20"/>
        <v>0</v>
      </c>
      <c r="K150" s="228" t="s">
        <v>19</v>
      </c>
      <c r="L150" s="233"/>
      <c r="M150" s="234" t="s">
        <v>19</v>
      </c>
      <c r="N150" s="235" t="s">
        <v>43</v>
      </c>
      <c r="O150" s="66"/>
      <c r="P150" s="189">
        <f t="shared" si="21"/>
        <v>0</v>
      </c>
      <c r="Q150" s="189">
        <v>2.2540000000000001E-2</v>
      </c>
      <c r="R150" s="189">
        <f t="shared" si="22"/>
        <v>2.2540000000000001E-2</v>
      </c>
      <c r="S150" s="189">
        <v>0</v>
      </c>
      <c r="T150" s="190">
        <f t="shared" si="2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829</v>
      </c>
      <c r="AT150" s="191" t="s">
        <v>370</v>
      </c>
      <c r="AU150" s="191" t="s">
        <v>82</v>
      </c>
      <c r="AY150" s="19" t="s">
        <v>208</v>
      </c>
      <c r="BE150" s="192">
        <f t="shared" si="24"/>
        <v>0</v>
      </c>
      <c r="BF150" s="192">
        <f t="shared" si="25"/>
        <v>0</v>
      </c>
      <c r="BG150" s="192">
        <f t="shared" si="26"/>
        <v>0</v>
      </c>
      <c r="BH150" s="192">
        <f t="shared" si="27"/>
        <v>0</v>
      </c>
      <c r="BI150" s="192">
        <f t="shared" si="28"/>
        <v>0</v>
      </c>
      <c r="BJ150" s="19" t="s">
        <v>82</v>
      </c>
      <c r="BK150" s="192">
        <f t="shared" si="29"/>
        <v>0</v>
      </c>
      <c r="BL150" s="19" t="s">
        <v>1034</v>
      </c>
      <c r="BM150" s="191" t="s">
        <v>3570</v>
      </c>
    </row>
    <row r="151" spans="1:65" s="2" customFormat="1" ht="14.45" customHeight="1">
      <c r="A151" s="36"/>
      <c r="B151" s="37"/>
      <c r="C151" s="226" t="s">
        <v>780</v>
      </c>
      <c r="D151" s="226" t="s">
        <v>370</v>
      </c>
      <c r="E151" s="227" t="s">
        <v>3571</v>
      </c>
      <c r="F151" s="228" t="s">
        <v>3572</v>
      </c>
      <c r="G151" s="229" t="s">
        <v>367</v>
      </c>
      <c r="H151" s="230">
        <v>1</v>
      </c>
      <c r="I151" s="231"/>
      <c r="J151" s="232">
        <f t="shared" si="20"/>
        <v>0</v>
      </c>
      <c r="K151" s="228" t="s">
        <v>19</v>
      </c>
      <c r="L151" s="233"/>
      <c r="M151" s="234" t="s">
        <v>19</v>
      </c>
      <c r="N151" s="235" t="s">
        <v>43</v>
      </c>
      <c r="O151" s="66"/>
      <c r="P151" s="189">
        <f t="shared" si="21"/>
        <v>0</v>
      </c>
      <c r="Q151" s="189">
        <v>0</v>
      </c>
      <c r="R151" s="189">
        <f t="shared" si="22"/>
        <v>0</v>
      </c>
      <c r="S151" s="189">
        <v>0</v>
      </c>
      <c r="T151" s="190">
        <f t="shared" si="2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829</v>
      </c>
      <c r="AT151" s="191" t="s">
        <v>370</v>
      </c>
      <c r="AU151" s="191" t="s">
        <v>82</v>
      </c>
      <c r="AY151" s="19" t="s">
        <v>208</v>
      </c>
      <c r="BE151" s="192">
        <f t="shared" si="24"/>
        <v>0</v>
      </c>
      <c r="BF151" s="192">
        <f t="shared" si="25"/>
        <v>0</v>
      </c>
      <c r="BG151" s="192">
        <f t="shared" si="26"/>
        <v>0</v>
      </c>
      <c r="BH151" s="192">
        <f t="shared" si="27"/>
        <v>0</v>
      </c>
      <c r="BI151" s="192">
        <f t="shared" si="28"/>
        <v>0</v>
      </c>
      <c r="BJ151" s="19" t="s">
        <v>82</v>
      </c>
      <c r="BK151" s="192">
        <f t="shared" si="29"/>
        <v>0</v>
      </c>
      <c r="BL151" s="19" t="s">
        <v>1034</v>
      </c>
      <c r="BM151" s="191" t="s">
        <v>3573</v>
      </c>
    </row>
    <row r="152" spans="1:65" s="2" customFormat="1" ht="14.45" customHeight="1">
      <c r="A152" s="36"/>
      <c r="B152" s="37"/>
      <c r="C152" s="226" t="s">
        <v>785</v>
      </c>
      <c r="D152" s="226" t="s">
        <v>370</v>
      </c>
      <c r="E152" s="227" t="s">
        <v>3574</v>
      </c>
      <c r="F152" s="228" t="s">
        <v>3575</v>
      </c>
      <c r="G152" s="229" t="s">
        <v>367</v>
      </c>
      <c r="H152" s="230">
        <v>1</v>
      </c>
      <c r="I152" s="231"/>
      <c r="J152" s="232">
        <f t="shared" si="20"/>
        <v>0</v>
      </c>
      <c r="K152" s="228" t="s">
        <v>19</v>
      </c>
      <c r="L152" s="233"/>
      <c r="M152" s="234" t="s">
        <v>19</v>
      </c>
      <c r="N152" s="235" t="s">
        <v>43</v>
      </c>
      <c r="O152" s="66"/>
      <c r="P152" s="189">
        <f t="shared" si="21"/>
        <v>0</v>
      </c>
      <c r="Q152" s="189">
        <v>0</v>
      </c>
      <c r="R152" s="189">
        <f t="shared" si="22"/>
        <v>0</v>
      </c>
      <c r="S152" s="189">
        <v>0</v>
      </c>
      <c r="T152" s="190">
        <f t="shared" si="2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829</v>
      </c>
      <c r="AT152" s="191" t="s">
        <v>370</v>
      </c>
      <c r="AU152" s="191" t="s">
        <v>82</v>
      </c>
      <c r="AY152" s="19" t="s">
        <v>208</v>
      </c>
      <c r="BE152" s="192">
        <f t="shared" si="24"/>
        <v>0</v>
      </c>
      <c r="BF152" s="192">
        <f t="shared" si="25"/>
        <v>0</v>
      </c>
      <c r="BG152" s="192">
        <f t="shared" si="26"/>
        <v>0</v>
      </c>
      <c r="BH152" s="192">
        <f t="shared" si="27"/>
        <v>0</v>
      </c>
      <c r="BI152" s="192">
        <f t="shared" si="28"/>
        <v>0</v>
      </c>
      <c r="BJ152" s="19" t="s">
        <v>82</v>
      </c>
      <c r="BK152" s="192">
        <f t="shared" si="29"/>
        <v>0</v>
      </c>
      <c r="BL152" s="19" t="s">
        <v>1034</v>
      </c>
      <c r="BM152" s="191" t="s">
        <v>3576</v>
      </c>
    </row>
    <row r="153" spans="1:65" s="2" customFormat="1" ht="14.45" customHeight="1">
      <c r="A153" s="36"/>
      <c r="B153" s="37"/>
      <c r="C153" s="226" t="s">
        <v>789</v>
      </c>
      <c r="D153" s="226" t="s">
        <v>370</v>
      </c>
      <c r="E153" s="227" t="s">
        <v>3577</v>
      </c>
      <c r="F153" s="228" t="s">
        <v>3578</v>
      </c>
      <c r="G153" s="229" t="s">
        <v>367</v>
      </c>
      <c r="H153" s="230">
        <v>2</v>
      </c>
      <c r="I153" s="231"/>
      <c r="J153" s="232">
        <f t="shared" si="20"/>
        <v>0</v>
      </c>
      <c r="K153" s="228" t="s">
        <v>19</v>
      </c>
      <c r="L153" s="233"/>
      <c r="M153" s="234" t="s">
        <v>19</v>
      </c>
      <c r="N153" s="235" t="s">
        <v>43</v>
      </c>
      <c r="O153" s="66"/>
      <c r="P153" s="189">
        <f t="shared" si="21"/>
        <v>0</v>
      </c>
      <c r="Q153" s="189">
        <v>0</v>
      </c>
      <c r="R153" s="189">
        <f t="shared" si="22"/>
        <v>0</v>
      </c>
      <c r="S153" s="189">
        <v>0</v>
      </c>
      <c r="T153" s="190">
        <f t="shared" si="2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829</v>
      </c>
      <c r="AT153" s="191" t="s">
        <v>370</v>
      </c>
      <c r="AU153" s="191" t="s">
        <v>82</v>
      </c>
      <c r="AY153" s="19" t="s">
        <v>208</v>
      </c>
      <c r="BE153" s="192">
        <f t="shared" si="24"/>
        <v>0</v>
      </c>
      <c r="BF153" s="192">
        <f t="shared" si="25"/>
        <v>0</v>
      </c>
      <c r="BG153" s="192">
        <f t="shared" si="26"/>
        <v>0</v>
      </c>
      <c r="BH153" s="192">
        <f t="shared" si="27"/>
        <v>0</v>
      </c>
      <c r="BI153" s="192">
        <f t="shared" si="28"/>
        <v>0</v>
      </c>
      <c r="BJ153" s="19" t="s">
        <v>82</v>
      </c>
      <c r="BK153" s="192">
        <f t="shared" si="29"/>
        <v>0</v>
      </c>
      <c r="BL153" s="19" t="s">
        <v>1034</v>
      </c>
      <c r="BM153" s="191" t="s">
        <v>3579</v>
      </c>
    </row>
    <row r="154" spans="1:65" s="2" customFormat="1" ht="14.45" customHeight="1">
      <c r="A154" s="36"/>
      <c r="B154" s="37"/>
      <c r="C154" s="226" t="s">
        <v>949</v>
      </c>
      <c r="D154" s="226" t="s">
        <v>370</v>
      </c>
      <c r="E154" s="227" t="s">
        <v>3580</v>
      </c>
      <c r="F154" s="228" t="s">
        <v>3581</v>
      </c>
      <c r="G154" s="229" t="s">
        <v>367</v>
      </c>
      <c r="H154" s="230">
        <v>1</v>
      </c>
      <c r="I154" s="231"/>
      <c r="J154" s="232">
        <f t="shared" si="20"/>
        <v>0</v>
      </c>
      <c r="K154" s="228" t="s">
        <v>19</v>
      </c>
      <c r="L154" s="233"/>
      <c r="M154" s="234" t="s">
        <v>19</v>
      </c>
      <c r="N154" s="235" t="s">
        <v>43</v>
      </c>
      <c r="O154" s="66"/>
      <c r="P154" s="189">
        <f t="shared" si="21"/>
        <v>0</v>
      </c>
      <c r="Q154" s="189">
        <v>0</v>
      </c>
      <c r="R154" s="189">
        <f t="shared" si="22"/>
        <v>0</v>
      </c>
      <c r="S154" s="189">
        <v>0</v>
      </c>
      <c r="T154" s="190">
        <f t="shared" si="2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829</v>
      </c>
      <c r="AT154" s="191" t="s">
        <v>370</v>
      </c>
      <c r="AU154" s="191" t="s">
        <v>82</v>
      </c>
      <c r="AY154" s="19" t="s">
        <v>208</v>
      </c>
      <c r="BE154" s="192">
        <f t="shared" si="24"/>
        <v>0</v>
      </c>
      <c r="BF154" s="192">
        <f t="shared" si="25"/>
        <v>0</v>
      </c>
      <c r="BG154" s="192">
        <f t="shared" si="26"/>
        <v>0</v>
      </c>
      <c r="BH154" s="192">
        <f t="shared" si="27"/>
        <v>0</v>
      </c>
      <c r="BI154" s="192">
        <f t="shared" si="28"/>
        <v>0</v>
      </c>
      <c r="BJ154" s="19" t="s">
        <v>82</v>
      </c>
      <c r="BK154" s="192">
        <f t="shared" si="29"/>
        <v>0</v>
      </c>
      <c r="BL154" s="19" t="s">
        <v>1034</v>
      </c>
      <c r="BM154" s="191" t="s">
        <v>3582</v>
      </c>
    </row>
    <row r="155" spans="1:65" s="2" customFormat="1" ht="14.45" customHeight="1">
      <c r="A155" s="36"/>
      <c r="B155" s="37"/>
      <c r="C155" s="226" t="s">
        <v>889</v>
      </c>
      <c r="D155" s="226" t="s">
        <v>370</v>
      </c>
      <c r="E155" s="227" t="s">
        <v>3583</v>
      </c>
      <c r="F155" s="228" t="s">
        <v>3584</v>
      </c>
      <c r="G155" s="229" t="s">
        <v>367</v>
      </c>
      <c r="H155" s="230">
        <v>1</v>
      </c>
      <c r="I155" s="231"/>
      <c r="J155" s="232">
        <f t="shared" si="20"/>
        <v>0</v>
      </c>
      <c r="K155" s="228" t="s">
        <v>19</v>
      </c>
      <c r="L155" s="233"/>
      <c r="M155" s="234" t="s">
        <v>19</v>
      </c>
      <c r="N155" s="235" t="s">
        <v>43</v>
      </c>
      <c r="O155" s="66"/>
      <c r="P155" s="189">
        <f t="shared" si="21"/>
        <v>0</v>
      </c>
      <c r="Q155" s="189">
        <v>0</v>
      </c>
      <c r="R155" s="189">
        <f t="shared" si="22"/>
        <v>0</v>
      </c>
      <c r="S155" s="189">
        <v>0</v>
      </c>
      <c r="T155" s="190">
        <f t="shared" si="2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829</v>
      </c>
      <c r="AT155" s="191" t="s">
        <v>370</v>
      </c>
      <c r="AU155" s="191" t="s">
        <v>82</v>
      </c>
      <c r="AY155" s="19" t="s">
        <v>208</v>
      </c>
      <c r="BE155" s="192">
        <f t="shared" si="24"/>
        <v>0</v>
      </c>
      <c r="BF155" s="192">
        <f t="shared" si="25"/>
        <v>0</v>
      </c>
      <c r="BG155" s="192">
        <f t="shared" si="26"/>
        <v>0</v>
      </c>
      <c r="BH155" s="192">
        <f t="shared" si="27"/>
        <v>0</v>
      </c>
      <c r="BI155" s="192">
        <f t="shared" si="28"/>
        <v>0</v>
      </c>
      <c r="BJ155" s="19" t="s">
        <v>82</v>
      </c>
      <c r="BK155" s="192">
        <f t="shared" si="29"/>
        <v>0</v>
      </c>
      <c r="BL155" s="19" t="s">
        <v>1034</v>
      </c>
      <c r="BM155" s="191" t="s">
        <v>3585</v>
      </c>
    </row>
    <row r="156" spans="1:65" s="2" customFormat="1" ht="24.2" customHeight="1">
      <c r="A156" s="36"/>
      <c r="B156" s="37"/>
      <c r="C156" s="226" t="s">
        <v>3586</v>
      </c>
      <c r="D156" s="226" t="s">
        <v>370</v>
      </c>
      <c r="E156" s="227" t="s">
        <v>3587</v>
      </c>
      <c r="F156" s="228" t="s">
        <v>3588</v>
      </c>
      <c r="G156" s="229" t="s">
        <v>367</v>
      </c>
      <c r="H156" s="230">
        <v>12</v>
      </c>
      <c r="I156" s="231"/>
      <c r="J156" s="232">
        <f t="shared" si="20"/>
        <v>0</v>
      </c>
      <c r="K156" s="228" t="s">
        <v>19</v>
      </c>
      <c r="L156" s="233"/>
      <c r="M156" s="234" t="s">
        <v>19</v>
      </c>
      <c r="N156" s="235" t="s">
        <v>43</v>
      </c>
      <c r="O156" s="66"/>
      <c r="P156" s="189">
        <f t="shared" si="21"/>
        <v>0</v>
      </c>
      <c r="Q156" s="189">
        <v>0</v>
      </c>
      <c r="R156" s="189">
        <f t="shared" si="22"/>
        <v>0</v>
      </c>
      <c r="S156" s="189">
        <v>0</v>
      </c>
      <c r="T156" s="190">
        <f t="shared" si="2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829</v>
      </c>
      <c r="AT156" s="191" t="s">
        <v>370</v>
      </c>
      <c r="AU156" s="191" t="s">
        <v>82</v>
      </c>
      <c r="AY156" s="19" t="s">
        <v>208</v>
      </c>
      <c r="BE156" s="192">
        <f t="shared" si="24"/>
        <v>0</v>
      </c>
      <c r="BF156" s="192">
        <f t="shared" si="25"/>
        <v>0</v>
      </c>
      <c r="BG156" s="192">
        <f t="shared" si="26"/>
        <v>0</v>
      </c>
      <c r="BH156" s="192">
        <f t="shared" si="27"/>
        <v>0</v>
      </c>
      <c r="BI156" s="192">
        <f t="shared" si="28"/>
        <v>0</v>
      </c>
      <c r="BJ156" s="19" t="s">
        <v>82</v>
      </c>
      <c r="BK156" s="192">
        <f t="shared" si="29"/>
        <v>0</v>
      </c>
      <c r="BL156" s="19" t="s">
        <v>1034</v>
      </c>
      <c r="BM156" s="191" t="s">
        <v>3589</v>
      </c>
    </row>
    <row r="157" spans="1:65" s="2" customFormat="1" ht="24.2" customHeight="1">
      <c r="A157" s="36"/>
      <c r="B157" s="37"/>
      <c r="C157" s="226" t="s">
        <v>1377</v>
      </c>
      <c r="D157" s="226" t="s">
        <v>370</v>
      </c>
      <c r="E157" s="227" t="s">
        <v>3590</v>
      </c>
      <c r="F157" s="228" t="s">
        <v>3591</v>
      </c>
      <c r="G157" s="229" t="s">
        <v>395</v>
      </c>
      <c r="H157" s="230">
        <v>600</v>
      </c>
      <c r="I157" s="231"/>
      <c r="J157" s="232">
        <f t="shared" si="20"/>
        <v>0</v>
      </c>
      <c r="K157" s="228" t="s">
        <v>19</v>
      </c>
      <c r="L157" s="233"/>
      <c r="M157" s="234" t="s">
        <v>19</v>
      </c>
      <c r="N157" s="235" t="s">
        <v>43</v>
      </c>
      <c r="O157" s="66"/>
      <c r="P157" s="189">
        <f t="shared" si="21"/>
        <v>0</v>
      </c>
      <c r="Q157" s="189">
        <v>0</v>
      </c>
      <c r="R157" s="189">
        <f t="shared" si="22"/>
        <v>0</v>
      </c>
      <c r="S157" s="189">
        <v>0</v>
      </c>
      <c r="T157" s="190">
        <f t="shared" si="2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829</v>
      </c>
      <c r="AT157" s="191" t="s">
        <v>370</v>
      </c>
      <c r="AU157" s="191" t="s">
        <v>82</v>
      </c>
      <c r="AY157" s="19" t="s">
        <v>208</v>
      </c>
      <c r="BE157" s="192">
        <f t="shared" si="24"/>
        <v>0</v>
      </c>
      <c r="BF157" s="192">
        <f t="shared" si="25"/>
        <v>0</v>
      </c>
      <c r="BG157" s="192">
        <f t="shared" si="26"/>
        <v>0</v>
      </c>
      <c r="BH157" s="192">
        <f t="shared" si="27"/>
        <v>0</v>
      </c>
      <c r="BI157" s="192">
        <f t="shared" si="28"/>
        <v>0</v>
      </c>
      <c r="BJ157" s="19" t="s">
        <v>82</v>
      </c>
      <c r="BK157" s="192">
        <f t="shared" si="29"/>
        <v>0</v>
      </c>
      <c r="BL157" s="19" t="s">
        <v>1034</v>
      </c>
      <c r="BM157" s="191" t="s">
        <v>3592</v>
      </c>
    </row>
    <row r="158" spans="1:65" s="2" customFormat="1" ht="14.45" customHeight="1">
      <c r="A158" s="36"/>
      <c r="B158" s="37"/>
      <c r="C158" s="180" t="s">
        <v>456</v>
      </c>
      <c r="D158" s="180" t="s">
        <v>210</v>
      </c>
      <c r="E158" s="181" t="s">
        <v>3593</v>
      </c>
      <c r="F158" s="182" t="s">
        <v>3594</v>
      </c>
      <c r="G158" s="183" t="s">
        <v>367</v>
      </c>
      <c r="H158" s="184">
        <v>1</v>
      </c>
      <c r="I158" s="185"/>
      <c r="J158" s="186">
        <f t="shared" si="20"/>
        <v>0</v>
      </c>
      <c r="K158" s="182" t="s">
        <v>19</v>
      </c>
      <c r="L158" s="41"/>
      <c r="M158" s="187" t="s">
        <v>19</v>
      </c>
      <c r="N158" s="188" t="s">
        <v>43</v>
      </c>
      <c r="O158" s="66"/>
      <c r="P158" s="189">
        <f t="shared" si="21"/>
        <v>0</v>
      </c>
      <c r="Q158" s="189">
        <v>0</v>
      </c>
      <c r="R158" s="189">
        <f t="shared" si="22"/>
        <v>0</v>
      </c>
      <c r="S158" s="189">
        <v>0</v>
      </c>
      <c r="T158" s="190">
        <f t="shared" si="2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1034</v>
      </c>
      <c r="AT158" s="191" t="s">
        <v>210</v>
      </c>
      <c r="AU158" s="191" t="s">
        <v>82</v>
      </c>
      <c r="AY158" s="19" t="s">
        <v>208</v>
      </c>
      <c r="BE158" s="192">
        <f t="shared" si="24"/>
        <v>0</v>
      </c>
      <c r="BF158" s="192">
        <f t="shared" si="25"/>
        <v>0</v>
      </c>
      <c r="BG158" s="192">
        <f t="shared" si="26"/>
        <v>0</v>
      </c>
      <c r="BH158" s="192">
        <f t="shared" si="27"/>
        <v>0</v>
      </c>
      <c r="BI158" s="192">
        <f t="shared" si="28"/>
        <v>0</v>
      </c>
      <c r="BJ158" s="19" t="s">
        <v>82</v>
      </c>
      <c r="BK158" s="192">
        <f t="shared" si="29"/>
        <v>0</v>
      </c>
      <c r="BL158" s="19" t="s">
        <v>1034</v>
      </c>
      <c r="BM158" s="191" t="s">
        <v>3595</v>
      </c>
    </row>
    <row r="159" spans="1:65" s="2" customFormat="1" ht="14.45" customHeight="1">
      <c r="A159" s="36"/>
      <c r="B159" s="37"/>
      <c r="C159" s="226" t="s">
        <v>1354</v>
      </c>
      <c r="D159" s="226" t="s">
        <v>370</v>
      </c>
      <c r="E159" s="227" t="s">
        <v>3596</v>
      </c>
      <c r="F159" s="228" t="s">
        <v>3597</v>
      </c>
      <c r="G159" s="229" t="s">
        <v>367</v>
      </c>
      <c r="H159" s="230">
        <v>12</v>
      </c>
      <c r="I159" s="231"/>
      <c r="J159" s="232">
        <f t="shared" si="20"/>
        <v>0</v>
      </c>
      <c r="K159" s="228" t="s">
        <v>19</v>
      </c>
      <c r="L159" s="233"/>
      <c r="M159" s="234" t="s">
        <v>19</v>
      </c>
      <c r="N159" s="235" t="s">
        <v>43</v>
      </c>
      <c r="O159" s="66"/>
      <c r="P159" s="189">
        <f t="shared" si="21"/>
        <v>0</v>
      </c>
      <c r="Q159" s="189">
        <v>1.3999999999999999E-4</v>
      </c>
      <c r="R159" s="189">
        <f t="shared" si="22"/>
        <v>1.6799999999999999E-3</v>
      </c>
      <c r="S159" s="189">
        <v>0</v>
      </c>
      <c r="T159" s="190">
        <f t="shared" si="2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829</v>
      </c>
      <c r="AT159" s="191" t="s">
        <v>370</v>
      </c>
      <c r="AU159" s="191" t="s">
        <v>82</v>
      </c>
      <c r="AY159" s="19" t="s">
        <v>208</v>
      </c>
      <c r="BE159" s="192">
        <f t="shared" si="24"/>
        <v>0</v>
      </c>
      <c r="BF159" s="192">
        <f t="shared" si="25"/>
        <v>0</v>
      </c>
      <c r="BG159" s="192">
        <f t="shared" si="26"/>
        <v>0</v>
      </c>
      <c r="BH159" s="192">
        <f t="shared" si="27"/>
        <v>0</v>
      </c>
      <c r="BI159" s="192">
        <f t="shared" si="28"/>
        <v>0</v>
      </c>
      <c r="BJ159" s="19" t="s">
        <v>82</v>
      </c>
      <c r="BK159" s="192">
        <f t="shared" si="29"/>
        <v>0</v>
      </c>
      <c r="BL159" s="19" t="s">
        <v>1034</v>
      </c>
      <c r="BM159" s="191" t="s">
        <v>3598</v>
      </c>
    </row>
    <row r="160" spans="1:65" s="2" customFormat="1" ht="24.2" customHeight="1">
      <c r="A160" s="36"/>
      <c r="B160" s="37"/>
      <c r="C160" s="226" t="s">
        <v>1408</v>
      </c>
      <c r="D160" s="226" t="s">
        <v>370</v>
      </c>
      <c r="E160" s="227" t="s">
        <v>3599</v>
      </c>
      <c r="F160" s="228" t="s">
        <v>3600</v>
      </c>
      <c r="G160" s="229" t="s">
        <v>367</v>
      </c>
      <c r="H160" s="230">
        <v>12</v>
      </c>
      <c r="I160" s="231"/>
      <c r="J160" s="232">
        <f t="shared" si="20"/>
        <v>0</v>
      </c>
      <c r="K160" s="228" t="s">
        <v>19</v>
      </c>
      <c r="L160" s="233"/>
      <c r="M160" s="234" t="s">
        <v>19</v>
      </c>
      <c r="N160" s="235" t="s">
        <v>43</v>
      </c>
      <c r="O160" s="66"/>
      <c r="P160" s="189">
        <f t="shared" si="21"/>
        <v>0</v>
      </c>
      <c r="Q160" s="189">
        <v>1.0000000000000001E-5</v>
      </c>
      <c r="R160" s="189">
        <f t="shared" si="22"/>
        <v>1.2000000000000002E-4</v>
      </c>
      <c r="S160" s="189">
        <v>0</v>
      </c>
      <c r="T160" s="190">
        <f t="shared" si="2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829</v>
      </c>
      <c r="AT160" s="191" t="s">
        <v>370</v>
      </c>
      <c r="AU160" s="191" t="s">
        <v>82</v>
      </c>
      <c r="AY160" s="19" t="s">
        <v>208</v>
      </c>
      <c r="BE160" s="192">
        <f t="shared" si="24"/>
        <v>0</v>
      </c>
      <c r="BF160" s="192">
        <f t="shared" si="25"/>
        <v>0</v>
      </c>
      <c r="BG160" s="192">
        <f t="shared" si="26"/>
        <v>0</v>
      </c>
      <c r="BH160" s="192">
        <f t="shared" si="27"/>
        <v>0</v>
      </c>
      <c r="BI160" s="192">
        <f t="shared" si="28"/>
        <v>0</v>
      </c>
      <c r="BJ160" s="19" t="s">
        <v>82</v>
      </c>
      <c r="BK160" s="192">
        <f t="shared" si="29"/>
        <v>0</v>
      </c>
      <c r="BL160" s="19" t="s">
        <v>1034</v>
      </c>
      <c r="BM160" s="191" t="s">
        <v>3601</v>
      </c>
    </row>
    <row r="161" spans="1:65" s="2" customFormat="1" ht="14.45" customHeight="1">
      <c r="A161" s="36"/>
      <c r="B161" s="37"/>
      <c r="C161" s="180" t="s">
        <v>514</v>
      </c>
      <c r="D161" s="180" t="s">
        <v>210</v>
      </c>
      <c r="E161" s="181" t="s">
        <v>3602</v>
      </c>
      <c r="F161" s="182" t="s">
        <v>3603</v>
      </c>
      <c r="G161" s="183" t="s">
        <v>367</v>
      </c>
      <c r="H161" s="184">
        <v>1</v>
      </c>
      <c r="I161" s="185"/>
      <c r="J161" s="186">
        <f t="shared" si="20"/>
        <v>0</v>
      </c>
      <c r="K161" s="182" t="s">
        <v>19</v>
      </c>
      <c r="L161" s="41"/>
      <c r="M161" s="187" t="s">
        <v>19</v>
      </c>
      <c r="N161" s="188" t="s">
        <v>43</v>
      </c>
      <c r="O161" s="66"/>
      <c r="P161" s="189">
        <f t="shared" si="21"/>
        <v>0</v>
      </c>
      <c r="Q161" s="189">
        <v>0</v>
      </c>
      <c r="R161" s="189">
        <f t="shared" si="22"/>
        <v>0</v>
      </c>
      <c r="S161" s="189">
        <v>0</v>
      </c>
      <c r="T161" s="190">
        <f t="shared" si="2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1034</v>
      </c>
      <c r="AT161" s="191" t="s">
        <v>210</v>
      </c>
      <c r="AU161" s="191" t="s">
        <v>82</v>
      </c>
      <c r="AY161" s="19" t="s">
        <v>208</v>
      </c>
      <c r="BE161" s="192">
        <f t="shared" si="24"/>
        <v>0</v>
      </c>
      <c r="BF161" s="192">
        <f t="shared" si="25"/>
        <v>0</v>
      </c>
      <c r="BG161" s="192">
        <f t="shared" si="26"/>
        <v>0</v>
      </c>
      <c r="BH161" s="192">
        <f t="shared" si="27"/>
        <v>0</v>
      </c>
      <c r="BI161" s="192">
        <f t="shared" si="28"/>
        <v>0</v>
      </c>
      <c r="BJ161" s="19" t="s">
        <v>82</v>
      </c>
      <c r="BK161" s="192">
        <f t="shared" si="29"/>
        <v>0</v>
      </c>
      <c r="BL161" s="19" t="s">
        <v>1034</v>
      </c>
      <c r="BM161" s="191" t="s">
        <v>3604</v>
      </c>
    </row>
    <row r="162" spans="1:65" s="2" customFormat="1" ht="14.45" customHeight="1">
      <c r="A162" s="36"/>
      <c r="B162" s="37"/>
      <c r="C162" s="180" t="s">
        <v>2395</v>
      </c>
      <c r="D162" s="180" t="s">
        <v>210</v>
      </c>
      <c r="E162" s="181" t="s">
        <v>3605</v>
      </c>
      <c r="F162" s="182" t="s">
        <v>3606</v>
      </c>
      <c r="G162" s="183" t="s">
        <v>367</v>
      </c>
      <c r="H162" s="184">
        <v>1</v>
      </c>
      <c r="I162" s="185"/>
      <c r="J162" s="186">
        <f t="shared" si="20"/>
        <v>0</v>
      </c>
      <c r="K162" s="182" t="s">
        <v>19</v>
      </c>
      <c r="L162" s="41"/>
      <c r="M162" s="187" t="s">
        <v>19</v>
      </c>
      <c r="N162" s="188" t="s">
        <v>43</v>
      </c>
      <c r="O162" s="66"/>
      <c r="P162" s="189">
        <f t="shared" si="21"/>
        <v>0</v>
      </c>
      <c r="Q162" s="189">
        <v>0</v>
      </c>
      <c r="R162" s="189">
        <f t="shared" si="22"/>
        <v>0</v>
      </c>
      <c r="S162" s="189">
        <v>0</v>
      </c>
      <c r="T162" s="190">
        <f t="shared" si="2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1034</v>
      </c>
      <c r="AT162" s="191" t="s">
        <v>210</v>
      </c>
      <c r="AU162" s="191" t="s">
        <v>82</v>
      </c>
      <c r="AY162" s="19" t="s">
        <v>208</v>
      </c>
      <c r="BE162" s="192">
        <f t="shared" si="24"/>
        <v>0</v>
      </c>
      <c r="BF162" s="192">
        <f t="shared" si="25"/>
        <v>0</v>
      </c>
      <c r="BG162" s="192">
        <f t="shared" si="26"/>
        <v>0</v>
      </c>
      <c r="BH162" s="192">
        <f t="shared" si="27"/>
        <v>0</v>
      </c>
      <c r="BI162" s="192">
        <f t="shared" si="28"/>
        <v>0</v>
      </c>
      <c r="BJ162" s="19" t="s">
        <v>82</v>
      </c>
      <c r="BK162" s="192">
        <f t="shared" si="29"/>
        <v>0</v>
      </c>
      <c r="BL162" s="19" t="s">
        <v>1034</v>
      </c>
      <c r="BM162" s="191" t="s">
        <v>3607</v>
      </c>
    </row>
    <row r="163" spans="1:65" s="2" customFormat="1" ht="14.45" customHeight="1">
      <c r="A163" s="36"/>
      <c r="B163" s="37"/>
      <c r="C163" s="180" t="s">
        <v>2221</v>
      </c>
      <c r="D163" s="180" t="s">
        <v>210</v>
      </c>
      <c r="E163" s="181" t="s">
        <v>3608</v>
      </c>
      <c r="F163" s="182" t="s">
        <v>3609</v>
      </c>
      <c r="G163" s="183" t="s">
        <v>367</v>
      </c>
      <c r="H163" s="184">
        <v>12</v>
      </c>
      <c r="I163" s="185"/>
      <c r="J163" s="186">
        <f t="shared" si="20"/>
        <v>0</v>
      </c>
      <c r="K163" s="182" t="s">
        <v>19</v>
      </c>
      <c r="L163" s="41"/>
      <c r="M163" s="187" t="s">
        <v>19</v>
      </c>
      <c r="N163" s="188" t="s">
        <v>43</v>
      </c>
      <c r="O163" s="66"/>
      <c r="P163" s="189">
        <f t="shared" si="21"/>
        <v>0</v>
      </c>
      <c r="Q163" s="189">
        <v>0</v>
      </c>
      <c r="R163" s="189">
        <f t="shared" si="22"/>
        <v>0</v>
      </c>
      <c r="S163" s="189">
        <v>0</v>
      </c>
      <c r="T163" s="190">
        <f t="shared" si="2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1034</v>
      </c>
      <c r="AT163" s="191" t="s">
        <v>210</v>
      </c>
      <c r="AU163" s="191" t="s">
        <v>82</v>
      </c>
      <c r="AY163" s="19" t="s">
        <v>208</v>
      </c>
      <c r="BE163" s="192">
        <f t="shared" si="24"/>
        <v>0</v>
      </c>
      <c r="BF163" s="192">
        <f t="shared" si="25"/>
        <v>0</v>
      </c>
      <c r="BG163" s="192">
        <f t="shared" si="26"/>
        <v>0</v>
      </c>
      <c r="BH163" s="192">
        <f t="shared" si="27"/>
        <v>0</v>
      </c>
      <c r="BI163" s="192">
        <f t="shared" si="28"/>
        <v>0</v>
      </c>
      <c r="BJ163" s="19" t="s">
        <v>82</v>
      </c>
      <c r="BK163" s="192">
        <f t="shared" si="29"/>
        <v>0</v>
      </c>
      <c r="BL163" s="19" t="s">
        <v>1034</v>
      </c>
      <c r="BM163" s="191" t="s">
        <v>3610</v>
      </c>
    </row>
    <row r="164" spans="1:65" s="2" customFormat="1" ht="14.45" customHeight="1">
      <c r="A164" s="36"/>
      <c r="B164" s="37"/>
      <c r="C164" s="180" t="s">
        <v>907</v>
      </c>
      <c r="D164" s="180" t="s">
        <v>210</v>
      </c>
      <c r="E164" s="181" t="s">
        <v>3611</v>
      </c>
      <c r="F164" s="182" t="s">
        <v>3612</v>
      </c>
      <c r="G164" s="183" t="s">
        <v>367</v>
      </c>
      <c r="H164" s="184">
        <v>1</v>
      </c>
      <c r="I164" s="185"/>
      <c r="J164" s="186">
        <f t="shared" si="20"/>
        <v>0</v>
      </c>
      <c r="K164" s="182" t="s">
        <v>19</v>
      </c>
      <c r="L164" s="41"/>
      <c r="M164" s="187" t="s">
        <v>19</v>
      </c>
      <c r="N164" s="188" t="s">
        <v>43</v>
      </c>
      <c r="O164" s="66"/>
      <c r="P164" s="189">
        <f t="shared" si="21"/>
        <v>0</v>
      </c>
      <c r="Q164" s="189">
        <v>0</v>
      </c>
      <c r="R164" s="189">
        <f t="shared" si="22"/>
        <v>0</v>
      </c>
      <c r="S164" s="189">
        <v>0</v>
      </c>
      <c r="T164" s="190">
        <f t="shared" si="2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1034</v>
      </c>
      <c r="AT164" s="191" t="s">
        <v>210</v>
      </c>
      <c r="AU164" s="191" t="s">
        <v>82</v>
      </c>
      <c r="AY164" s="19" t="s">
        <v>208</v>
      </c>
      <c r="BE164" s="192">
        <f t="shared" si="24"/>
        <v>0</v>
      </c>
      <c r="BF164" s="192">
        <f t="shared" si="25"/>
        <v>0</v>
      </c>
      <c r="BG164" s="192">
        <f t="shared" si="26"/>
        <v>0</v>
      </c>
      <c r="BH164" s="192">
        <f t="shared" si="27"/>
        <v>0</v>
      </c>
      <c r="BI164" s="192">
        <f t="shared" si="28"/>
        <v>0</v>
      </c>
      <c r="BJ164" s="19" t="s">
        <v>82</v>
      </c>
      <c r="BK164" s="192">
        <f t="shared" si="29"/>
        <v>0</v>
      </c>
      <c r="BL164" s="19" t="s">
        <v>1034</v>
      </c>
      <c r="BM164" s="191" t="s">
        <v>3613</v>
      </c>
    </row>
    <row r="165" spans="1:65" s="2" customFormat="1" ht="14.45" customHeight="1">
      <c r="A165" s="36"/>
      <c r="B165" s="37"/>
      <c r="C165" s="180" t="s">
        <v>957</v>
      </c>
      <c r="D165" s="180" t="s">
        <v>210</v>
      </c>
      <c r="E165" s="181" t="s">
        <v>3614</v>
      </c>
      <c r="F165" s="182" t="s">
        <v>3615</v>
      </c>
      <c r="G165" s="183" t="s">
        <v>304</v>
      </c>
      <c r="H165" s="184">
        <v>1</v>
      </c>
      <c r="I165" s="185"/>
      <c r="J165" s="186">
        <f t="shared" si="20"/>
        <v>0</v>
      </c>
      <c r="K165" s="182" t="s">
        <v>19</v>
      </c>
      <c r="L165" s="41"/>
      <c r="M165" s="187" t="s">
        <v>19</v>
      </c>
      <c r="N165" s="188" t="s">
        <v>43</v>
      </c>
      <c r="O165" s="66"/>
      <c r="P165" s="189">
        <f t="shared" si="21"/>
        <v>0</v>
      </c>
      <c r="Q165" s="189">
        <v>0</v>
      </c>
      <c r="R165" s="189">
        <f t="shared" si="22"/>
        <v>0</v>
      </c>
      <c r="S165" s="189">
        <v>0</v>
      </c>
      <c r="T165" s="190">
        <f t="shared" si="2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1034</v>
      </c>
      <c r="AT165" s="191" t="s">
        <v>210</v>
      </c>
      <c r="AU165" s="191" t="s">
        <v>82</v>
      </c>
      <c r="AY165" s="19" t="s">
        <v>208</v>
      </c>
      <c r="BE165" s="192">
        <f t="shared" si="24"/>
        <v>0</v>
      </c>
      <c r="BF165" s="192">
        <f t="shared" si="25"/>
        <v>0</v>
      </c>
      <c r="BG165" s="192">
        <f t="shared" si="26"/>
        <v>0</v>
      </c>
      <c r="BH165" s="192">
        <f t="shared" si="27"/>
        <v>0</v>
      </c>
      <c r="BI165" s="192">
        <f t="shared" si="28"/>
        <v>0</v>
      </c>
      <c r="BJ165" s="19" t="s">
        <v>82</v>
      </c>
      <c r="BK165" s="192">
        <f t="shared" si="29"/>
        <v>0</v>
      </c>
      <c r="BL165" s="19" t="s">
        <v>1034</v>
      </c>
      <c r="BM165" s="191" t="s">
        <v>3616</v>
      </c>
    </row>
    <row r="166" spans="1:65" s="12" customFormat="1" ht="25.9" customHeight="1">
      <c r="B166" s="164"/>
      <c r="C166" s="165"/>
      <c r="D166" s="166" t="s">
        <v>70</v>
      </c>
      <c r="E166" s="167" t="s">
        <v>370</v>
      </c>
      <c r="F166" s="167" t="s">
        <v>3005</v>
      </c>
      <c r="G166" s="165"/>
      <c r="H166" s="165"/>
      <c r="I166" s="168"/>
      <c r="J166" s="169">
        <f>BK166</f>
        <v>0</v>
      </c>
      <c r="K166" s="165"/>
      <c r="L166" s="170"/>
      <c r="M166" s="171"/>
      <c r="N166" s="172"/>
      <c r="O166" s="172"/>
      <c r="P166" s="173">
        <f>P167</f>
        <v>0</v>
      </c>
      <c r="Q166" s="172"/>
      <c r="R166" s="173">
        <f>R167</f>
        <v>0</v>
      </c>
      <c r="S166" s="172"/>
      <c r="T166" s="174">
        <f>T167</f>
        <v>0</v>
      </c>
      <c r="AR166" s="175" t="s">
        <v>98</v>
      </c>
      <c r="AT166" s="176" t="s">
        <v>70</v>
      </c>
      <c r="AU166" s="176" t="s">
        <v>71</v>
      </c>
      <c r="AY166" s="175" t="s">
        <v>208</v>
      </c>
      <c r="BK166" s="177">
        <f>BK167</f>
        <v>0</v>
      </c>
    </row>
    <row r="167" spans="1:65" s="12" customFormat="1" ht="22.9" customHeight="1">
      <c r="B167" s="164"/>
      <c r="C167" s="165"/>
      <c r="D167" s="166" t="s">
        <v>70</v>
      </c>
      <c r="E167" s="178" t="s">
        <v>3006</v>
      </c>
      <c r="F167" s="178" t="s">
        <v>3007</v>
      </c>
      <c r="G167" s="165"/>
      <c r="H167" s="165"/>
      <c r="I167" s="168"/>
      <c r="J167" s="179">
        <f>BK167</f>
        <v>0</v>
      </c>
      <c r="K167" s="165"/>
      <c r="L167" s="170"/>
      <c r="M167" s="171"/>
      <c r="N167" s="172"/>
      <c r="O167" s="172"/>
      <c r="P167" s="173">
        <v>0</v>
      </c>
      <c r="Q167" s="172"/>
      <c r="R167" s="173">
        <v>0</v>
      </c>
      <c r="S167" s="172"/>
      <c r="T167" s="174">
        <v>0</v>
      </c>
      <c r="AR167" s="175" t="s">
        <v>98</v>
      </c>
      <c r="AT167" s="176" t="s">
        <v>70</v>
      </c>
      <c r="AU167" s="176" t="s">
        <v>78</v>
      </c>
      <c r="AY167" s="175" t="s">
        <v>208</v>
      </c>
      <c r="BK167" s="177">
        <v>0</v>
      </c>
    </row>
    <row r="168" spans="1:65" s="12" customFormat="1" ht="25.9" customHeight="1">
      <c r="B168" s="164"/>
      <c r="C168" s="165"/>
      <c r="D168" s="166" t="s">
        <v>70</v>
      </c>
      <c r="E168" s="167" t="s">
        <v>2098</v>
      </c>
      <c r="F168" s="167" t="s">
        <v>2099</v>
      </c>
      <c r="G168" s="165"/>
      <c r="H168" s="165"/>
      <c r="I168" s="168"/>
      <c r="J168" s="169">
        <f>BK168</f>
        <v>0</v>
      </c>
      <c r="K168" s="165"/>
      <c r="L168" s="170"/>
      <c r="M168" s="171"/>
      <c r="N168" s="172"/>
      <c r="O168" s="172"/>
      <c r="P168" s="173">
        <f>SUM(P169:P170)</f>
        <v>0</v>
      </c>
      <c r="Q168" s="172"/>
      <c r="R168" s="173">
        <f>SUM(R169:R170)</f>
        <v>0</v>
      </c>
      <c r="S168" s="172"/>
      <c r="T168" s="174">
        <f>SUM(T169:T170)</f>
        <v>0</v>
      </c>
      <c r="AR168" s="175" t="s">
        <v>215</v>
      </c>
      <c r="AT168" s="176" t="s">
        <v>70</v>
      </c>
      <c r="AU168" s="176" t="s">
        <v>71</v>
      </c>
      <c r="AY168" s="175" t="s">
        <v>208</v>
      </c>
      <c r="BK168" s="177">
        <f>SUM(BK169:BK170)</f>
        <v>0</v>
      </c>
    </row>
    <row r="169" spans="1:65" s="2" customFormat="1" ht="14.45" customHeight="1">
      <c r="A169" s="36"/>
      <c r="B169" s="37"/>
      <c r="C169" s="180" t="s">
        <v>3011</v>
      </c>
      <c r="D169" s="180" t="s">
        <v>210</v>
      </c>
      <c r="E169" s="181" t="s">
        <v>3012</v>
      </c>
      <c r="F169" s="182" t="s">
        <v>3013</v>
      </c>
      <c r="G169" s="183" t="s">
        <v>2103</v>
      </c>
      <c r="H169" s="184">
        <v>40</v>
      </c>
      <c r="I169" s="185"/>
      <c r="J169" s="186">
        <f>ROUND(I169*H169,2)</f>
        <v>0</v>
      </c>
      <c r="K169" s="182" t="s">
        <v>19</v>
      </c>
      <c r="L169" s="41"/>
      <c r="M169" s="187" t="s">
        <v>19</v>
      </c>
      <c r="N169" s="188" t="s">
        <v>43</v>
      </c>
      <c r="O169" s="66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1177</v>
      </c>
      <c r="AT169" s="191" t="s">
        <v>210</v>
      </c>
      <c r="AU169" s="191" t="s">
        <v>78</v>
      </c>
      <c r="AY169" s="19" t="s">
        <v>208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1177</v>
      </c>
      <c r="BM169" s="191" t="s">
        <v>3617</v>
      </c>
    </row>
    <row r="170" spans="1:65" s="2" customFormat="1" ht="14.45" customHeight="1">
      <c r="A170" s="36"/>
      <c r="B170" s="37"/>
      <c r="C170" s="180" t="s">
        <v>3015</v>
      </c>
      <c r="D170" s="180" t="s">
        <v>210</v>
      </c>
      <c r="E170" s="181" t="s">
        <v>3016</v>
      </c>
      <c r="F170" s="182" t="s">
        <v>3017</v>
      </c>
      <c r="G170" s="183" t="s">
        <v>2103</v>
      </c>
      <c r="H170" s="184">
        <v>20</v>
      </c>
      <c r="I170" s="185"/>
      <c r="J170" s="186">
        <f>ROUND(I170*H170,2)</f>
        <v>0</v>
      </c>
      <c r="K170" s="182" t="s">
        <v>19</v>
      </c>
      <c r="L170" s="41"/>
      <c r="M170" s="252" t="s">
        <v>19</v>
      </c>
      <c r="N170" s="253" t="s">
        <v>43</v>
      </c>
      <c r="O170" s="254"/>
      <c r="P170" s="255">
        <f>O170*H170</f>
        <v>0</v>
      </c>
      <c r="Q170" s="255">
        <v>0</v>
      </c>
      <c r="R170" s="255">
        <f>Q170*H170</f>
        <v>0</v>
      </c>
      <c r="S170" s="255">
        <v>0</v>
      </c>
      <c r="T170" s="25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1177</v>
      </c>
      <c r="AT170" s="191" t="s">
        <v>210</v>
      </c>
      <c r="AU170" s="191" t="s">
        <v>78</v>
      </c>
      <c r="AY170" s="19" t="s">
        <v>208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82</v>
      </c>
      <c r="BK170" s="192">
        <f>ROUND(I170*H170,2)</f>
        <v>0</v>
      </c>
      <c r="BL170" s="19" t="s">
        <v>1177</v>
      </c>
      <c r="BM170" s="191" t="s">
        <v>3618</v>
      </c>
    </row>
    <row r="171" spans="1:65" s="2" customFormat="1" ht="6.95" customHeight="1">
      <c r="A171" s="36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41"/>
      <c r="M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</sheetData>
  <sheetProtection algorithmName="SHA-512" hashValue="bgDSvThoVRYZZwLiPlwGj/i6ACeRw9KbWRv3ex+mS+Zcsua+5EosRB+3vDfIehawJ2ffsZpb/mo7tFibg1kXJw==" saltValue="XKWCbtme4lFsx3Hgj4EwPG1BStNZJk6AgGpxzhJZeyyuBH5WOJqZ10hI9leECuDtRS0hZkirSekibKn+gx2FNA==" spinCount="100000" sheet="1" objects="1" scenarios="1" formatColumns="0" formatRows="0" autoFilter="0"/>
  <autoFilter ref="C96:K170" xr:uid="{00000000-0009-0000-0000-00000D000000}"/>
  <mergeCells count="15">
    <mergeCell ref="E83:H83"/>
    <mergeCell ref="E87:H87"/>
    <mergeCell ref="E85:H85"/>
    <mergeCell ref="E89:H89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2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129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3619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3620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2144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2144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ROUND(J99,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ROUND((SUM(BE99:BE219)),  2)</f>
        <v>0</v>
      </c>
      <c r="G37" s="36"/>
      <c r="H37" s="36"/>
      <c r="I37" s="126">
        <v>0.21</v>
      </c>
      <c r="J37" s="125">
        <f>ROUND(((SUM(BE99:BE219))*I37),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ROUND((SUM(BF99:BF219)),  2)</f>
        <v>0</v>
      </c>
      <c r="G38" s="36"/>
      <c r="H38" s="36"/>
      <c r="I38" s="126">
        <v>0.15</v>
      </c>
      <c r="J38" s="125">
        <f>ROUND(((SUM(BF99:BF219))*I38),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ROUND((SUM(BG99:BG219)),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ROUND((SUM(BH99:BH219)),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ROUND((SUM(BI99:BI219)),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3619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TI.01, TI.02, TI.03 - SPLAŠKOVÁ KANALIZACE, DEŠŤOVÁ KANALIZACE, VODOVODNÍ PŘÍPOJKA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 xml:space="preserve"> 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 xml:space="preserve"> 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J99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161</v>
      </c>
      <c r="E68" s="145"/>
      <c r="F68" s="145"/>
      <c r="G68" s="145"/>
      <c r="H68" s="145"/>
      <c r="I68" s="145"/>
      <c r="J68" s="146">
        <f>J100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162</v>
      </c>
      <c r="E69" s="150"/>
      <c r="F69" s="150"/>
      <c r="G69" s="150"/>
      <c r="H69" s="150"/>
      <c r="I69" s="150"/>
      <c r="J69" s="151">
        <f>J101</f>
        <v>0</v>
      </c>
      <c r="K69" s="99"/>
      <c r="L69" s="152"/>
    </row>
    <row r="70" spans="1:47" s="10" customFormat="1" ht="19.899999999999999" customHeight="1">
      <c r="B70" s="148"/>
      <c r="C70" s="99"/>
      <c r="D70" s="149" t="s">
        <v>163</v>
      </c>
      <c r="E70" s="150"/>
      <c r="F70" s="150"/>
      <c r="G70" s="150"/>
      <c r="H70" s="150"/>
      <c r="I70" s="150"/>
      <c r="J70" s="151">
        <f>J117</f>
        <v>0</v>
      </c>
      <c r="K70" s="99"/>
      <c r="L70" s="152"/>
    </row>
    <row r="71" spans="1:47" s="10" customFormat="1" ht="19.899999999999999" customHeight="1">
      <c r="B71" s="148"/>
      <c r="C71" s="99"/>
      <c r="D71" s="149" t="s">
        <v>165</v>
      </c>
      <c r="E71" s="150"/>
      <c r="F71" s="150"/>
      <c r="G71" s="150"/>
      <c r="H71" s="150"/>
      <c r="I71" s="150"/>
      <c r="J71" s="151">
        <f>J121</f>
        <v>0</v>
      </c>
      <c r="K71" s="99"/>
      <c r="L71" s="152"/>
    </row>
    <row r="72" spans="1:47" s="10" customFormat="1" ht="19.899999999999999" customHeight="1">
      <c r="B72" s="148"/>
      <c r="C72" s="99"/>
      <c r="D72" s="149" t="s">
        <v>3621</v>
      </c>
      <c r="E72" s="150"/>
      <c r="F72" s="150"/>
      <c r="G72" s="150"/>
      <c r="H72" s="150"/>
      <c r="I72" s="150"/>
      <c r="J72" s="151">
        <f>J129</f>
        <v>0</v>
      </c>
      <c r="K72" s="99"/>
      <c r="L72" s="152"/>
    </row>
    <row r="73" spans="1:47" s="10" customFormat="1" ht="19.899999999999999" customHeight="1">
      <c r="B73" s="148"/>
      <c r="C73" s="99"/>
      <c r="D73" s="149" t="s">
        <v>3622</v>
      </c>
      <c r="E73" s="150"/>
      <c r="F73" s="150"/>
      <c r="G73" s="150"/>
      <c r="H73" s="150"/>
      <c r="I73" s="150"/>
      <c r="J73" s="151">
        <f>J132</f>
        <v>0</v>
      </c>
      <c r="K73" s="99"/>
      <c r="L73" s="152"/>
    </row>
    <row r="74" spans="1:47" s="10" customFormat="1" ht="19.899999999999999" customHeight="1">
      <c r="B74" s="148"/>
      <c r="C74" s="99"/>
      <c r="D74" s="149" t="s">
        <v>167</v>
      </c>
      <c r="E74" s="150"/>
      <c r="F74" s="150"/>
      <c r="G74" s="150"/>
      <c r="H74" s="150"/>
      <c r="I74" s="150"/>
      <c r="J74" s="151">
        <f>J207</f>
        <v>0</v>
      </c>
      <c r="K74" s="99"/>
      <c r="L74" s="152"/>
    </row>
    <row r="75" spans="1:47" s="10" customFormat="1" ht="19.899999999999999" customHeight="1">
      <c r="B75" s="148"/>
      <c r="C75" s="99"/>
      <c r="D75" s="149" t="s">
        <v>168</v>
      </c>
      <c r="E75" s="150"/>
      <c r="F75" s="150"/>
      <c r="G75" s="150"/>
      <c r="H75" s="150"/>
      <c r="I75" s="150"/>
      <c r="J75" s="151">
        <f>J215</f>
        <v>0</v>
      </c>
      <c r="K75" s="99"/>
      <c r="L75" s="152"/>
    </row>
    <row r="76" spans="1:47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5" t="s">
        <v>193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>
      <c r="A85" s="36"/>
      <c r="B85" s="37"/>
      <c r="C85" s="38"/>
      <c r="D85" s="38"/>
      <c r="E85" s="416" t="str">
        <f>E7</f>
        <v>Stavební úpravy Bratří Mádlů č.p. 191, Nový Bydžov</v>
      </c>
      <c r="F85" s="417"/>
      <c r="G85" s="417"/>
      <c r="H85" s="417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155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1" customFormat="1" ht="16.5" customHeight="1">
      <c r="B87" s="23"/>
      <c r="C87" s="24"/>
      <c r="D87" s="24"/>
      <c r="E87" s="416" t="s">
        <v>156</v>
      </c>
      <c r="F87" s="393"/>
      <c r="G87" s="393"/>
      <c r="H87" s="393"/>
      <c r="I87" s="24"/>
      <c r="J87" s="24"/>
      <c r="K87" s="24"/>
      <c r="L87" s="22"/>
    </row>
    <row r="88" spans="1:31" s="1" customFormat="1" ht="12" customHeight="1">
      <c r="B88" s="23"/>
      <c r="C88" s="31" t="s">
        <v>2142</v>
      </c>
      <c r="D88" s="24"/>
      <c r="E88" s="24"/>
      <c r="F88" s="24"/>
      <c r="G88" s="24"/>
      <c r="H88" s="24"/>
      <c r="I88" s="24"/>
      <c r="J88" s="24"/>
      <c r="K88" s="24"/>
      <c r="L88" s="22"/>
    </row>
    <row r="89" spans="1:31" s="2" customFormat="1" ht="16.5" customHeight="1">
      <c r="A89" s="36"/>
      <c r="B89" s="37"/>
      <c r="C89" s="38"/>
      <c r="D89" s="38"/>
      <c r="E89" s="420" t="s">
        <v>3619</v>
      </c>
      <c r="F89" s="418"/>
      <c r="G89" s="418"/>
      <c r="H89" s="41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2642</v>
      </c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2" t="str">
        <f>E13</f>
        <v>TI.01, TI.02, TI.03 - SPLAŠKOVÁ KANALIZACE, DEŠŤOVÁ KANALIZACE, VODOVODNÍ PŘÍPOJKA</v>
      </c>
      <c r="F91" s="418"/>
      <c r="G91" s="418"/>
      <c r="H91" s="41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1" t="s">
        <v>21</v>
      </c>
      <c r="D93" s="38"/>
      <c r="E93" s="38"/>
      <c r="F93" s="29" t="str">
        <f>F16</f>
        <v xml:space="preserve"> </v>
      </c>
      <c r="G93" s="38"/>
      <c r="H93" s="38"/>
      <c r="I93" s="31" t="s">
        <v>23</v>
      </c>
      <c r="J93" s="61" t="str">
        <f>IF(J16="","",J16)</f>
        <v>29. 12. 2020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>
      <c r="A95" s="36"/>
      <c r="B95" s="37"/>
      <c r="C95" s="31" t="s">
        <v>25</v>
      </c>
      <c r="D95" s="38"/>
      <c r="E95" s="38"/>
      <c r="F95" s="29" t="str">
        <f>E19</f>
        <v xml:space="preserve"> </v>
      </c>
      <c r="G95" s="38"/>
      <c r="H95" s="38"/>
      <c r="I95" s="31" t="s">
        <v>31</v>
      </c>
      <c r="J95" s="34" t="str">
        <f>E25</f>
        <v xml:space="preserve"> </v>
      </c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>
      <c r="A96" s="36"/>
      <c r="B96" s="37"/>
      <c r="C96" s="31" t="s">
        <v>29</v>
      </c>
      <c r="D96" s="38"/>
      <c r="E96" s="38"/>
      <c r="F96" s="29" t="str">
        <f>IF(E22="","",E22)</f>
        <v>Vyplň údaj</v>
      </c>
      <c r="G96" s="38"/>
      <c r="H96" s="38"/>
      <c r="I96" s="31" t="s">
        <v>34</v>
      </c>
      <c r="J96" s="34" t="str">
        <f>E28</f>
        <v xml:space="preserve"> </v>
      </c>
      <c r="K96" s="38"/>
      <c r="L96" s="11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11" customFormat="1" ht="29.25" customHeight="1">
      <c r="A98" s="153"/>
      <c r="B98" s="154"/>
      <c r="C98" s="155" t="s">
        <v>194</v>
      </c>
      <c r="D98" s="156" t="s">
        <v>56</v>
      </c>
      <c r="E98" s="156" t="s">
        <v>52</v>
      </c>
      <c r="F98" s="156" t="s">
        <v>53</v>
      </c>
      <c r="G98" s="156" t="s">
        <v>195</v>
      </c>
      <c r="H98" s="156" t="s">
        <v>196</v>
      </c>
      <c r="I98" s="156" t="s">
        <v>197</v>
      </c>
      <c r="J98" s="156" t="s">
        <v>159</v>
      </c>
      <c r="K98" s="157" t="s">
        <v>198</v>
      </c>
      <c r="L98" s="158"/>
      <c r="M98" s="70" t="s">
        <v>19</v>
      </c>
      <c r="N98" s="71" t="s">
        <v>41</v>
      </c>
      <c r="O98" s="71" t="s">
        <v>199</v>
      </c>
      <c r="P98" s="71" t="s">
        <v>200</v>
      </c>
      <c r="Q98" s="71" t="s">
        <v>201</v>
      </c>
      <c r="R98" s="71" t="s">
        <v>202</v>
      </c>
      <c r="S98" s="71" t="s">
        <v>203</v>
      </c>
      <c r="T98" s="72" t="s">
        <v>204</v>
      </c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</row>
    <row r="99" spans="1:65" s="2" customFormat="1" ht="22.9" customHeight="1">
      <c r="A99" s="36"/>
      <c r="B99" s="37"/>
      <c r="C99" s="77" t="s">
        <v>205</v>
      </c>
      <c r="D99" s="38"/>
      <c r="E99" s="38"/>
      <c r="F99" s="38"/>
      <c r="G99" s="38"/>
      <c r="H99" s="38"/>
      <c r="I99" s="38"/>
      <c r="J99" s="159">
        <f>BK99</f>
        <v>0</v>
      </c>
      <c r="K99" s="38"/>
      <c r="L99" s="41"/>
      <c r="M99" s="73"/>
      <c r="N99" s="160"/>
      <c r="O99" s="74"/>
      <c r="P99" s="161">
        <f>P100</f>
        <v>0</v>
      </c>
      <c r="Q99" s="74"/>
      <c r="R99" s="161">
        <f>R100</f>
        <v>263.53708</v>
      </c>
      <c r="S99" s="74"/>
      <c r="T99" s="162">
        <f>T100</f>
        <v>3.6475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70</v>
      </c>
      <c r="AU99" s="19" t="s">
        <v>160</v>
      </c>
      <c r="BK99" s="163">
        <f>BK100</f>
        <v>0</v>
      </c>
    </row>
    <row r="100" spans="1:65" s="12" customFormat="1" ht="25.9" customHeight="1">
      <c r="B100" s="164"/>
      <c r="C100" s="165"/>
      <c r="D100" s="166" t="s">
        <v>70</v>
      </c>
      <c r="E100" s="167" t="s">
        <v>206</v>
      </c>
      <c r="F100" s="167" t="s">
        <v>207</v>
      </c>
      <c r="G100" s="165"/>
      <c r="H100" s="165"/>
      <c r="I100" s="168"/>
      <c r="J100" s="169">
        <f>BK100</f>
        <v>0</v>
      </c>
      <c r="K100" s="165"/>
      <c r="L100" s="170"/>
      <c r="M100" s="171"/>
      <c r="N100" s="172"/>
      <c r="O100" s="172"/>
      <c r="P100" s="173">
        <f>P101+P117+P121+P129+P132+P207+P215</f>
        <v>0</v>
      </c>
      <c r="Q100" s="172"/>
      <c r="R100" s="173">
        <f>R101+R117+R121+R129+R132+R207+R215</f>
        <v>263.53708</v>
      </c>
      <c r="S100" s="172"/>
      <c r="T100" s="174">
        <f>T101+T117+T121+T129+T132+T207+T215</f>
        <v>3.6475</v>
      </c>
      <c r="AR100" s="175" t="s">
        <v>78</v>
      </c>
      <c r="AT100" s="176" t="s">
        <v>70</v>
      </c>
      <c r="AU100" s="176" t="s">
        <v>71</v>
      </c>
      <c r="AY100" s="175" t="s">
        <v>208</v>
      </c>
      <c r="BK100" s="177">
        <f>BK101+BK117+BK121+BK129+BK132+BK207+BK215</f>
        <v>0</v>
      </c>
    </row>
    <row r="101" spans="1:65" s="12" customFormat="1" ht="22.9" customHeight="1">
      <c r="B101" s="164"/>
      <c r="C101" s="165"/>
      <c r="D101" s="166" t="s">
        <v>70</v>
      </c>
      <c r="E101" s="178" t="s">
        <v>78</v>
      </c>
      <c r="F101" s="178" t="s">
        <v>209</v>
      </c>
      <c r="G101" s="165"/>
      <c r="H101" s="165"/>
      <c r="I101" s="168"/>
      <c r="J101" s="179">
        <f>BK101</f>
        <v>0</v>
      </c>
      <c r="K101" s="165"/>
      <c r="L101" s="170"/>
      <c r="M101" s="171"/>
      <c r="N101" s="172"/>
      <c r="O101" s="172"/>
      <c r="P101" s="173">
        <f>SUM(P102:P116)</f>
        <v>0</v>
      </c>
      <c r="Q101" s="172"/>
      <c r="R101" s="173">
        <f>SUM(R102:R116)</f>
        <v>221.8</v>
      </c>
      <c r="S101" s="172"/>
      <c r="T101" s="174">
        <f>SUM(T102:T116)</f>
        <v>1.7974999999999999</v>
      </c>
      <c r="AR101" s="175" t="s">
        <v>78</v>
      </c>
      <c r="AT101" s="176" t="s">
        <v>70</v>
      </c>
      <c r="AU101" s="176" t="s">
        <v>78</v>
      </c>
      <c r="AY101" s="175" t="s">
        <v>208</v>
      </c>
      <c r="BK101" s="177">
        <f>SUM(BK102:BK116)</f>
        <v>0</v>
      </c>
    </row>
    <row r="102" spans="1:65" s="2" customFormat="1" ht="37.9" customHeight="1">
      <c r="A102" s="36"/>
      <c r="B102" s="37"/>
      <c r="C102" s="180" t="s">
        <v>1905</v>
      </c>
      <c r="D102" s="180" t="s">
        <v>210</v>
      </c>
      <c r="E102" s="181" t="s">
        <v>3623</v>
      </c>
      <c r="F102" s="182" t="s">
        <v>3624</v>
      </c>
      <c r="G102" s="183" t="s">
        <v>213</v>
      </c>
      <c r="H102" s="184">
        <v>2.5</v>
      </c>
      <c r="I102" s="185"/>
      <c r="J102" s="186">
        <f t="shared" ref="J102:J116" si="0">ROUND(I102*H102,2)</f>
        <v>0</v>
      </c>
      <c r="K102" s="182" t="s">
        <v>19</v>
      </c>
      <c r="L102" s="41"/>
      <c r="M102" s="187" t="s">
        <v>19</v>
      </c>
      <c r="N102" s="188" t="s">
        <v>43</v>
      </c>
      <c r="O102" s="66"/>
      <c r="P102" s="189">
        <f t="shared" ref="P102:P116" si="1">O102*H102</f>
        <v>0</v>
      </c>
      <c r="Q102" s="189">
        <v>0</v>
      </c>
      <c r="R102" s="189">
        <f t="shared" ref="R102:R116" si="2">Q102*H102</f>
        <v>0</v>
      </c>
      <c r="S102" s="189">
        <v>0.255</v>
      </c>
      <c r="T102" s="190">
        <f t="shared" ref="T102:T116" si="3">S102*H102</f>
        <v>0.63749999999999996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215</v>
      </c>
      <c r="AT102" s="191" t="s">
        <v>210</v>
      </c>
      <c r="AU102" s="191" t="s">
        <v>82</v>
      </c>
      <c r="AY102" s="19" t="s">
        <v>208</v>
      </c>
      <c r="BE102" s="192">
        <f t="shared" ref="BE102:BE116" si="4">IF(N102="základní",J102,0)</f>
        <v>0</v>
      </c>
      <c r="BF102" s="192">
        <f t="shared" ref="BF102:BF116" si="5">IF(N102="snížená",J102,0)</f>
        <v>0</v>
      </c>
      <c r="BG102" s="192">
        <f t="shared" ref="BG102:BG116" si="6">IF(N102="zákl. přenesená",J102,0)</f>
        <v>0</v>
      </c>
      <c r="BH102" s="192">
        <f t="shared" ref="BH102:BH116" si="7">IF(N102="sníž. přenesená",J102,0)</f>
        <v>0</v>
      </c>
      <c r="BI102" s="192">
        <f t="shared" ref="BI102:BI116" si="8">IF(N102="nulová",J102,0)</f>
        <v>0</v>
      </c>
      <c r="BJ102" s="19" t="s">
        <v>82</v>
      </c>
      <c r="BK102" s="192">
        <f t="shared" ref="BK102:BK116" si="9">ROUND(I102*H102,2)</f>
        <v>0</v>
      </c>
      <c r="BL102" s="19" t="s">
        <v>215</v>
      </c>
      <c r="BM102" s="191" t="s">
        <v>3625</v>
      </c>
    </row>
    <row r="103" spans="1:65" s="2" customFormat="1" ht="37.9" customHeight="1">
      <c r="A103" s="36"/>
      <c r="B103" s="37"/>
      <c r="C103" s="180" t="s">
        <v>2515</v>
      </c>
      <c r="D103" s="180" t="s">
        <v>210</v>
      </c>
      <c r="E103" s="181" t="s">
        <v>3626</v>
      </c>
      <c r="F103" s="182" t="s">
        <v>3627</v>
      </c>
      <c r="G103" s="183" t="s">
        <v>213</v>
      </c>
      <c r="H103" s="184">
        <v>1.5</v>
      </c>
      <c r="I103" s="185"/>
      <c r="J103" s="186">
        <f t="shared" si="0"/>
        <v>0</v>
      </c>
      <c r="K103" s="182" t="s">
        <v>19</v>
      </c>
      <c r="L103" s="41"/>
      <c r="M103" s="187" t="s">
        <v>19</v>
      </c>
      <c r="N103" s="188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0.28999999999999998</v>
      </c>
      <c r="T103" s="190">
        <f t="shared" si="3"/>
        <v>0.43499999999999994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215</v>
      </c>
      <c r="AT103" s="191" t="s">
        <v>210</v>
      </c>
      <c r="AU103" s="191" t="s">
        <v>82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3628</v>
      </c>
    </row>
    <row r="104" spans="1:65" s="2" customFormat="1" ht="24.2" customHeight="1">
      <c r="A104" s="36"/>
      <c r="B104" s="37"/>
      <c r="C104" s="180" t="s">
        <v>1898</v>
      </c>
      <c r="D104" s="180" t="s">
        <v>210</v>
      </c>
      <c r="E104" s="181" t="s">
        <v>3629</v>
      </c>
      <c r="F104" s="182" t="s">
        <v>3630</v>
      </c>
      <c r="G104" s="183" t="s">
        <v>395</v>
      </c>
      <c r="H104" s="184">
        <v>2.5</v>
      </c>
      <c r="I104" s="185"/>
      <c r="J104" s="186">
        <f t="shared" si="0"/>
        <v>0</v>
      </c>
      <c r="K104" s="182" t="s">
        <v>19</v>
      </c>
      <c r="L104" s="41"/>
      <c r="M104" s="187" t="s">
        <v>19</v>
      </c>
      <c r="N104" s="188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0.28999999999999998</v>
      </c>
      <c r="T104" s="190">
        <f t="shared" si="3"/>
        <v>0.72499999999999998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215</v>
      </c>
      <c r="AT104" s="191" t="s">
        <v>210</v>
      </c>
      <c r="AU104" s="191" t="s">
        <v>82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3631</v>
      </c>
    </row>
    <row r="105" spans="1:65" s="2" customFormat="1" ht="24.2" customHeight="1">
      <c r="A105" s="36"/>
      <c r="B105" s="37"/>
      <c r="C105" s="180" t="s">
        <v>82</v>
      </c>
      <c r="D105" s="180" t="s">
        <v>210</v>
      </c>
      <c r="E105" s="181" t="s">
        <v>3632</v>
      </c>
      <c r="F105" s="182" t="s">
        <v>3633</v>
      </c>
      <c r="G105" s="183" t="s">
        <v>225</v>
      </c>
      <c r="H105" s="184">
        <v>120.96</v>
      </c>
      <c r="I105" s="185"/>
      <c r="J105" s="186">
        <f t="shared" si="0"/>
        <v>0</v>
      </c>
      <c r="K105" s="182" t="s">
        <v>19</v>
      </c>
      <c r="L105" s="41"/>
      <c r="M105" s="187" t="s">
        <v>19</v>
      </c>
      <c r="N105" s="188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215</v>
      </c>
      <c r="AT105" s="191" t="s">
        <v>210</v>
      </c>
      <c r="AU105" s="191" t="s">
        <v>82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215</v>
      </c>
      <c r="BM105" s="191" t="s">
        <v>3634</v>
      </c>
    </row>
    <row r="106" spans="1:65" s="2" customFormat="1" ht="24.2" customHeight="1">
      <c r="A106" s="36"/>
      <c r="B106" s="37"/>
      <c r="C106" s="180" t="s">
        <v>78</v>
      </c>
      <c r="D106" s="180" t="s">
        <v>210</v>
      </c>
      <c r="E106" s="181" t="s">
        <v>3635</v>
      </c>
      <c r="F106" s="182" t="s">
        <v>3636</v>
      </c>
      <c r="G106" s="183" t="s">
        <v>225</v>
      </c>
      <c r="H106" s="184">
        <v>213.35</v>
      </c>
      <c r="I106" s="185"/>
      <c r="J106" s="186">
        <f t="shared" si="0"/>
        <v>0</v>
      </c>
      <c r="K106" s="182" t="s">
        <v>19</v>
      </c>
      <c r="L106" s="41"/>
      <c r="M106" s="187" t="s">
        <v>19</v>
      </c>
      <c r="N106" s="188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215</v>
      </c>
      <c r="AT106" s="191" t="s">
        <v>210</v>
      </c>
      <c r="AU106" s="191" t="s">
        <v>82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215</v>
      </c>
      <c r="BM106" s="191" t="s">
        <v>3637</v>
      </c>
    </row>
    <row r="107" spans="1:65" s="2" customFormat="1" ht="14.45" customHeight="1">
      <c r="A107" s="36"/>
      <c r="B107" s="37"/>
      <c r="C107" s="180" t="s">
        <v>98</v>
      </c>
      <c r="D107" s="180" t="s">
        <v>210</v>
      </c>
      <c r="E107" s="181" t="s">
        <v>3638</v>
      </c>
      <c r="F107" s="182" t="s">
        <v>3639</v>
      </c>
      <c r="G107" s="183" t="s">
        <v>225</v>
      </c>
      <c r="H107" s="184">
        <v>31.36</v>
      </c>
      <c r="I107" s="185"/>
      <c r="J107" s="186">
        <f t="shared" si="0"/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 t="shared" si="1"/>
        <v>0</v>
      </c>
      <c r="Q107" s="189">
        <v>0</v>
      </c>
      <c r="R107" s="189">
        <f t="shared" si="2"/>
        <v>0</v>
      </c>
      <c r="S107" s="189">
        <v>0</v>
      </c>
      <c r="T107" s="190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215</v>
      </c>
      <c r="AT107" s="191" t="s">
        <v>210</v>
      </c>
      <c r="AU107" s="191" t="s">
        <v>82</v>
      </c>
      <c r="AY107" s="19" t="s">
        <v>208</v>
      </c>
      <c r="BE107" s="192">
        <f t="shared" si="4"/>
        <v>0</v>
      </c>
      <c r="BF107" s="192">
        <f t="shared" si="5"/>
        <v>0</v>
      </c>
      <c r="BG107" s="192">
        <f t="shared" si="6"/>
        <v>0</v>
      </c>
      <c r="BH107" s="192">
        <f t="shared" si="7"/>
        <v>0</v>
      </c>
      <c r="BI107" s="192">
        <f t="shared" si="8"/>
        <v>0</v>
      </c>
      <c r="BJ107" s="19" t="s">
        <v>82</v>
      </c>
      <c r="BK107" s="192">
        <f t="shared" si="9"/>
        <v>0</v>
      </c>
      <c r="BL107" s="19" t="s">
        <v>215</v>
      </c>
      <c r="BM107" s="191" t="s">
        <v>3640</v>
      </c>
    </row>
    <row r="108" spans="1:65" s="2" customFormat="1" ht="24.2" customHeight="1">
      <c r="A108" s="36"/>
      <c r="B108" s="37"/>
      <c r="C108" s="180" t="s">
        <v>215</v>
      </c>
      <c r="D108" s="180" t="s">
        <v>210</v>
      </c>
      <c r="E108" s="181" t="s">
        <v>2171</v>
      </c>
      <c r="F108" s="182" t="s">
        <v>3641</v>
      </c>
      <c r="G108" s="183" t="s">
        <v>225</v>
      </c>
      <c r="H108" s="184">
        <v>161.63</v>
      </c>
      <c r="I108" s="185"/>
      <c r="J108" s="186">
        <f t="shared" si="0"/>
        <v>0</v>
      </c>
      <c r="K108" s="182" t="s">
        <v>19</v>
      </c>
      <c r="L108" s="41"/>
      <c r="M108" s="187" t="s">
        <v>19</v>
      </c>
      <c r="N108" s="188" t="s">
        <v>43</v>
      </c>
      <c r="O108" s="66"/>
      <c r="P108" s="189">
        <f t="shared" si="1"/>
        <v>0</v>
      </c>
      <c r="Q108" s="189">
        <v>0</v>
      </c>
      <c r="R108" s="189">
        <f t="shared" si="2"/>
        <v>0</v>
      </c>
      <c r="S108" s="189">
        <v>0</v>
      </c>
      <c r="T108" s="190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215</v>
      </c>
      <c r="AT108" s="191" t="s">
        <v>210</v>
      </c>
      <c r="AU108" s="191" t="s">
        <v>82</v>
      </c>
      <c r="AY108" s="19" t="s">
        <v>208</v>
      </c>
      <c r="BE108" s="192">
        <f t="shared" si="4"/>
        <v>0</v>
      </c>
      <c r="BF108" s="192">
        <f t="shared" si="5"/>
        <v>0</v>
      </c>
      <c r="BG108" s="192">
        <f t="shared" si="6"/>
        <v>0</v>
      </c>
      <c r="BH108" s="192">
        <f t="shared" si="7"/>
        <v>0</v>
      </c>
      <c r="BI108" s="192">
        <f t="shared" si="8"/>
        <v>0</v>
      </c>
      <c r="BJ108" s="19" t="s">
        <v>82</v>
      </c>
      <c r="BK108" s="192">
        <f t="shared" si="9"/>
        <v>0</v>
      </c>
      <c r="BL108" s="19" t="s">
        <v>215</v>
      </c>
      <c r="BM108" s="191" t="s">
        <v>3642</v>
      </c>
    </row>
    <row r="109" spans="1:65" s="2" customFormat="1" ht="37.9" customHeight="1">
      <c r="A109" s="36"/>
      <c r="B109" s="37"/>
      <c r="C109" s="180" t="s">
        <v>235</v>
      </c>
      <c r="D109" s="180" t="s">
        <v>210</v>
      </c>
      <c r="E109" s="181" t="s">
        <v>3643</v>
      </c>
      <c r="F109" s="182" t="s">
        <v>3644</v>
      </c>
      <c r="G109" s="183" t="s">
        <v>225</v>
      </c>
      <c r="H109" s="184">
        <v>1616.3</v>
      </c>
      <c r="I109" s="185"/>
      <c r="J109" s="186">
        <f t="shared" si="0"/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 t="shared" si="1"/>
        <v>0</v>
      </c>
      <c r="Q109" s="189">
        <v>0</v>
      </c>
      <c r="R109" s="189">
        <f t="shared" si="2"/>
        <v>0</v>
      </c>
      <c r="S109" s="189">
        <v>0</v>
      </c>
      <c r="T109" s="190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215</v>
      </c>
      <c r="AT109" s="191" t="s">
        <v>210</v>
      </c>
      <c r="AU109" s="191" t="s">
        <v>82</v>
      </c>
      <c r="AY109" s="19" t="s">
        <v>208</v>
      </c>
      <c r="BE109" s="192">
        <f t="shared" si="4"/>
        <v>0</v>
      </c>
      <c r="BF109" s="192">
        <f t="shared" si="5"/>
        <v>0</v>
      </c>
      <c r="BG109" s="192">
        <f t="shared" si="6"/>
        <v>0</v>
      </c>
      <c r="BH109" s="192">
        <f t="shared" si="7"/>
        <v>0</v>
      </c>
      <c r="BI109" s="192">
        <f t="shared" si="8"/>
        <v>0</v>
      </c>
      <c r="BJ109" s="19" t="s">
        <v>82</v>
      </c>
      <c r="BK109" s="192">
        <f t="shared" si="9"/>
        <v>0</v>
      </c>
      <c r="BL109" s="19" t="s">
        <v>215</v>
      </c>
      <c r="BM109" s="191" t="s">
        <v>3645</v>
      </c>
    </row>
    <row r="110" spans="1:65" s="2" customFormat="1" ht="24.2" customHeight="1">
      <c r="A110" s="36"/>
      <c r="B110" s="37"/>
      <c r="C110" s="180" t="s">
        <v>243</v>
      </c>
      <c r="D110" s="180" t="s">
        <v>210</v>
      </c>
      <c r="E110" s="181" t="s">
        <v>3646</v>
      </c>
      <c r="F110" s="182" t="s">
        <v>3647</v>
      </c>
      <c r="G110" s="183" t="s">
        <v>225</v>
      </c>
      <c r="H110" s="184">
        <v>161.63</v>
      </c>
      <c r="I110" s="185"/>
      <c r="J110" s="186">
        <f t="shared" si="0"/>
        <v>0</v>
      </c>
      <c r="K110" s="182" t="s">
        <v>19</v>
      </c>
      <c r="L110" s="41"/>
      <c r="M110" s="187" t="s">
        <v>19</v>
      </c>
      <c r="N110" s="188" t="s">
        <v>43</v>
      </c>
      <c r="O110" s="66"/>
      <c r="P110" s="189">
        <f t="shared" si="1"/>
        <v>0</v>
      </c>
      <c r="Q110" s="189">
        <v>0</v>
      </c>
      <c r="R110" s="189">
        <f t="shared" si="2"/>
        <v>0</v>
      </c>
      <c r="S110" s="189">
        <v>0</v>
      </c>
      <c r="T110" s="190">
        <f t="shared" si="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215</v>
      </c>
      <c r="AT110" s="191" t="s">
        <v>210</v>
      </c>
      <c r="AU110" s="191" t="s">
        <v>82</v>
      </c>
      <c r="AY110" s="19" t="s">
        <v>208</v>
      </c>
      <c r="BE110" s="192">
        <f t="shared" si="4"/>
        <v>0</v>
      </c>
      <c r="BF110" s="192">
        <f t="shared" si="5"/>
        <v>0</v>
      </c>
      <c r="BG110" s="192">
        <f t="shared" si="6"/>
        <v>0</v>
      </c>
      <c r="BH110" s="192">
        <f t="shared" si="7"/>
        <v>0</v>
      </c>
      <c r="BI110" s="192">
        <f t="shared" si="8"/>
        <v>0</v>
      </c>
      <c r="BJ110" s="19" t="s">
        <v>82</v>
      </c>
      <c r="BK110" s="192">
        <f t="shared" si="9"/>
        <v>0</v>
      </c>
      <c r="BL110" s="19" t="s">
        <v>215</v>
      </c>
      <c r="BM110" s="191" t="s">
        <v>3648</v>
      </c>
    </row>
    <row r="111" spans="1:65" s="2" customFormat="1" ht="14.45" customHeight="1">
      <c r="A111" s="36"/>
      <c r="B111" s="37"/>
      <c r="C111" s="180" t="s">
        <v>250</v>
      </c>
      <c r="D111" s="180" t="s">
        <v>210</v>
      </c>
      <c r="E111" s="181" t="s">
        <v>2175</v>
      </c>
      <c r="F111" s="182" t="s">
        <v>2176</v>
      </c>
      <c r="G111" s="183" t="s">
        <v>225</v>
      </c>
      <c r="H111" s="184">
        <v>161.63</v>
      </c>
      <c r="I111" s="185"/>
      <c r="J111" s="186">
        <f t="shared" si="0"/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 t="shared" si="1"/>
        <v>0</v>
      </c>
      <c r="Q111" s="189">
        <v>0</v>
      </c>
      <c r="R111" s="189">
        <f t="shared" si="2"/>
        <v>0</v>
      </c>
      <c r="S111" s="189">
        <v>0</v>
      </c>
      <c r="T111" s="190">
        <f t="shared" si="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215</v>
      </c>
      <c r="AT111" s="191" t="s">
        <v>210</v>
      </c>
      <c r="AU111" s="191" t="s">
        <v>82</v>
      </c>
      <c r="AY111" s="19" t="s">
        <v>208</v>
      </c>
      <c r="BE111" s="192">
        <f t="shared" si="4"/>
        <v>0</v>
      </c>
      <c r="BF111" s="192">
        <f t="shared" si="5"/>
        <v>0</v>
      </c>
      <c r="BG111" s="192">
        <f t="shared" si="6"/>
        <v>0</v>
      </c>
      <c r="BH111" s="192">
        <f t="shared" si="7"/>
        <v>0</v>
      </c>
      <c r="BI111" s="192">
        <f t="shared" si="8"/>
        <v>0</v>
      </c>
      <c r="BJ111" s="19" t="s">
        <v>82</v>
      </c>
      <c r="BK111" s="192">
        <f t="shared" si="9"/>
        <v>0</v>
      </c>
      <c r="BL111" s="19" t="s">
        <v>215</v>
      </c>
      <c r="BM111" s="191" t="s">
        <v>3649</v>
      </c>
    </row>
    <row r="112" spans="1:65" s="2" customFormat="1" ht="24.2" customHeight="1">
      <c r="A112" s="36"/>
      <c r="B112" s="37"/>
      <c r="C112" s="180" t="s">
        <v>373</v>
      </c>
      <c r="D112" s="180" t="s">
        <v>210</v>
      </c>
      <c r="E112" s="181" t="s">
        <v>3650</v>
      </c>
      <c r="F112" s="182" t="s">
        <v>3651</v>
      </c>
      <c r="G112" s="183" t="s">
        <v>304</v>
      </c>
      <c r="H112" s="184">
        <v>242.44</v>
      </c>
      <c r="I112" s="185"/>
      <c r="J112" s="186">
        <f t="shared" si="0"/>
        <v>0</v>
      </c>
      <c r="K112" s="182" t="s">
        <v>19</v>
      </c>
      <c r="L112" s="41"/>
      <c r="M112" s="187" t="s">
        <v>19</v>
      </c>
      <c r="N112" s="188" t="s">
        <v>43</v>
      </c>
      <c r="O112" s="66"/>
      <c r="P112" s="189">
        <f t="shared" si="1"/>
        <v>0</v>
      </c>
      <c r="Q112" s="189">
        <v>0</v>
      </c>
      <c r="R112" s="189">
        <f t="shared" si="2"/>
        <v>0</v>
      </c>
      <c r="S112" s="189">
        <v>0</v>
      </c>
      <c r="T112" s="190">
        <f t="shared" si="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215</v>
      </c>
      <c r="AT112" s="191" t="s">
        <v>210</v>
      </c>
      <c r="AU112" s="191" t="s">
        <v>82</v>
      </c>
      <c r="AY112" s="19" t="s">
        <v>208</v>
      </c>
      <c r="BE112" s="192">
        <f t="shared" si="4"/>
        <v>0</v>
      </c>
      <c r="BF112" s="192">
        <f t="shared" si="5"/>
        <v>0</v>
      </c>
      <c r="BG112" s="192">
        <f t="shared" si="6"/>
        <v>0</v>
      </c>
      <c r="BH112" s="192">
        <f t="shared" si="7"/>
        <v>0</v>
      </c>
      <c r="BI112" s="192">
        <f t="shared" si="8"/>
        <v>0</v>
      </c>
      <c r="BJ112" s="19" t="s">
        <v>82</v>
      </c>
      <c r="BK112" s="192">
        <f t="shared" si="9"/>
        <v>0</v>
      </c>
      <c r="BL112" s="19" t="s">
        <v>215</v>
      </c>
      <c r="BM112" s="191" t="s">
        <v>3652</v>
      </c>
    </row>
    <row r="113" spans="1:65" s="2" customFormat="1" ht="24.2" customHeight="1">
      <c r="A113" s="36"/>
      <c r="B113" s="37"/>
      <c r="C113" s="180" t="s">
        <v>732</v>
      </c>
      <c r="D113" s="180" t="s">
        <v>210</v>
      </c>
      <c r="E113" s="181" t="s">
        <v>2180</v>
      </c>
      <c r="F113" s="182" t="s">
        <v>3653</v>
      </c>
      <c r="G113" s="183" t="s">
        <v>225</v>
      </c>
      <c r="H113" s="184">
        <v>199.64</v>
      </c>
      <c r="I113" s="185"/>
      <c r="J113" s="186">
        <f t="shared" si="0"/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 t="shared" si="1"/>
        <v>0</v>
      </c>
      <c r="Q113" s="189">
        <v>0</v>
      </c>
      <c r="R113" s="189">
        <f t="shared" si="2"/>
        <v>0</v>
      </c>
      <c r="S113" s="189">
        <v>0</v>
      </c>
      <c r="T113" s="190">
        <f t="shared" si="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215</v>
      </c>
      <c r="AT113" s="191" t="s">
        <v>210</v>
      </c>
      <c r="AU113" s="191" t="s">
        <v>82</v>
      </c>
      <c r="AY113" s="19" t="s">
        <v>208</v>
      </c>
      <c r="BE113" s="192">
        <f t="shared" si="4"/>
        <v>0</v>
      </c>
      <c r="BF113" s="192">
        <f t="shared" si="5"/>
        <v>0</v>
      </c>
      <c r="BG113" s="192">
        <f t="shared" si="6"/>
        <v>0</v>
      </c>
      <c r="BH113" s="192">
        <f t="shared" si="7"/>
        <v>0</v>
      </c>
      <c r="BI113" s="192">
        <f t="shared" si="8"/>
        <v>0</v>
      </c>
      <c r="BJ113" s="19" t="s">
        <v>82</v>
      </c>
      <c r="BK113" s="192">
        <f t="shared" si="9"/>
        <v>0</v>
      </c>
      <c r="BL113" s="19" t="s">
        <v>215</v>
      </c>
      <c r="BM113" s="191" t="s">
        <v>3654</v>
      </c>
    </row>
    <row r="114" spans="1:65" s="2" customFormat="1" ht="24.2" customHeight="1">
      <c r="A114" s="36"/>
      <c r="B114" s="37"/>
      <c r="C114" s="180" t="s">
        <v>2157</v>
      </c>
      <c r="D114" s="180" t="s">
        <v>210</v>
      </c>
      <c r="E114" s="181" t="s">
        <v>3655</v>
      </c>
      <c r="F114" s="182" t="s">
        <v>3656</v>
      </c>
      <c r="G114" s="183" t="s">
        <v>225</v>
      </c>
      <c r="H114" s="184">
        <v>72.45</v>
      </c>
      <c r="I114" s="185"/>
      <c r="J114" s="186">
        <f t="shared" si="0"/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 t="shared" si="1"/>
        <v>0</v>
      </c>
      <c r="Q114" s="189">
        <v>0</v>
      </c>
      <c r="R114" s="189">
        <f t="shared" si="2"/>
        <v>0</v>
      </c>
      <c r="S114" s="189">
        <v>0</v>
      </c>
      <c r="T114" s="190">
        <f t="shared" si="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215</v>
      </c>
      <c r="AT114" s="191" t="s">
        <v>210</v>
      </c>
      <c r="AU114" s="191" t="s">
        <v>82</v>
      </c>
      <c r="AY114" s="19" t="s">
        <v>208</v>
      </c>
      <c r="BE114" s="192">
        <f t="shared" si="4"/>
        <v>0</v>
      </c>
      <c r="BF114" s="192">
        <f t="shared" si="5"/>
        <v>0</v>
      </c>
      <c r="BG114" s="192">
        <f t="shared" si="6"/>
        <v>0</v>
      </c>
      <c r="BH114" s="192">
        <f t="shared" si="7"/>
        <v>0</v>
      </c>
      <c r="BI114" s="192">
        <f t="shared" si="8"/>
        <v>0</v>
      </c>
      <c r="BJ114" s="19" t="s">
        <v>82</v>
      </c>
      <c r="BK114" s="192">
        <f t="shared" si="9"/>
        <v>0</v>
      </c>
      <c r="BL114" s="19" t="s">
        <v>215</v>
      </c>
      <c r="BM114" s="191" t="s">
        <v>3657</v>
      </c>
    </row>
    <row r="115" spans="1:65" s="2" customFormat="1" ht="14.45" customHeight="1">
      <c r="A115" s="36"/>
      <c r="B115" s="37"/>
      <c r="C115" s="226" t="s">
        <v>2174</v>
      </c>
      <c r="D115" s="226" t="s">
        <v>370</v>
      </c>
      <c r="E115" s="227" t="s">
        <v>3658</v>
      </c>
      <c r="F115" s="228" t="s">
        <v>3659</v>
      </c>
      <c r="G115" s="229" t="s">
        <v>304</v>
      </c>
      <c r="H115" s="230">
        <v>147.75</v>
      </c>
      <c r="I115" s="231"/>
      <c r="J115" s="232">
        <f t="shared" si="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"/>
        <v>0</v>
      </c>
      <c r="Q115" s="189">
        <v>1</v>
      </c>
      <c r="R115" s="189">
        <f t="shared" si="2"/>
        <v>147.75</v>
      </c>
      <c r="S115" s="189">
        <v>0</v>
      </c>
      <c r="T115" s="190">
        <f t="shared" si="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373</v>
      </c>
      <c r="AT115" s="191" t="s">
        <v>370</v>
      </c>
      <c r="AU115" s="191" t="s">
        <v>82</v>
      </c>
      <c r="AY115" s="19" t="s">
        <v>208</v>
      </c>
      <c r="BE115" s="192">
        <f t="shared" si="4"/>
        <v>0</v>
      </c>
      <c r="BF115" s="192">
        <f t="shared" si="5"/>
        <v>0</v>
      </c>
      <c r="BG115" s="192">
        <f t="shared" si="6"/>
        <v>0</v>
      </c>
      <c r="BH115" s="192">
        <f t="shared" si="7"/>
        <v>0</v>
      </c>
      <c r="BI115" s="192">
        <f t="shared" si="8"/>
        <v>0</v>
      </c>
      <c r="BJ115" s="19" t="s">
        <v>82</v>
      </c>
      <c r="BK115" s="192">
        <f t="shared" si="9"/>
        <v>0</v>
      </c>
      <c r="BL115" s="19" t="s">
        <v>215</v>
      </c>
      <c r="BM115" s="191" t="s">
        <v>3660</v>
      </c>
    </row>
    <row r="116" spans="1:65" s="2" customFormat="1" ht="14.45" customHeight="1">
      <c r="A116" s="36"/>
      <c r="B116" s="37"/>
      <c r="C116" s="226" t="s">
        <v>734</v>
      </c>
      <c r="D116" s="226" t="s">
        <v>370</v>
      </c>
      <c r="E116" s="227" t="s">
        <v>3661</v>
      </c>
      <c r="F116" s="228" t="s">
        <v>3662</v>
      </c>
      <c r="G116" s="229" t="s">
        <v>304</v>
      </c>
      <c r="H116" s="230">
        <v>74.05</v>
      </c>
      <c r="I116" s="231"/>
      <c r="J116" s="232">
        <f t="shared" si="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"/>
        <v>0</v>
      </c>
      <c r="Q116" s="189">
        <v>1</v>
      </c>
      <c r="R116" s="189">
        <f t="shared" si="2"/>
        <v>74.05</v>
      </c>
      <c r="S116" s="189">
        <v>0</v>
      </c>
      <c r="T116" s="190">
        <f t="shared" si="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373</v>
      </c>
      <c r="AT116" s="191" t="s">
        <v>370</v>
      </c>
      <c r="AU116" s="191" t="s">
        <v>82</v>
      </c>
      <c r="AY116" s="19" t="s">
        <v>208</v>
      </c>
      <c r="BE116" s="192">
        <f t="shared" si="4"/>
        <v>0</v>
      </c>
      <c r="BF116" s="192">
        <f t="shared" si="5"/>
        <v>0</v>
      </c>
      <c r="BG116" s="192">
        <f t="shared" si="6"/>
        <v>0</v>
      </c>
      <c r="BH116" s="192">
        <f t="shared" si="7"/>
        <v>0</v>
      </c>
      <c r="BI116" s="192">
        <f t="shared" si="8"/>
        <v>0</v>
      </c>
      <c r="BJ116" s="19" t="s">
        <v>82</v>
      </c>
      <c r="BK116" s="192">
        <f t="shared" si="9"/>
        <v>0</v>
      </c>
      <c r="BL116" s="19" t="s">
        <v>215</v>
      </c>
      <c r="BM116" s="191" t="s">
        <v>3663</v>
      </c>
    </row>
    <row r="117" spans="1:65" s="12" customFormat="1" ht="22.9" customHeight="1">
      <c r="B117" s="164"/>
      <c r="C117" s="165"/>
      <c r="D117" s="166" t="s">
        <v>70</v>
      </c>
      <c r="E117" s="178" t="s">
        <v>82</v>
      </c>
      <c r="F117" s="178" t="s">
        <v>285</v>
      </c>
      <c r="G117" s="165"/>
      <c r="H117" s="165"/>
      <c r="I117" s="168"/>
      <c r="J117" s="179">
        <f>BK117</f>
        <v>0</v>
      </c>
      <c r="K117" s="165"/>
      <c r="L117" s="170"/>
      <c r="M117" s="171"/>
      <c r="N117" s="172"/>
      <c r="O117" s="172"/>
      <c r="P117" s="173">
        <f>SUM(P118:P120)</f>
        <v>0</v>
      </c>
      <c r="Q117" s="172"/>
      <c r="R117" s="173">
        <f>SUM(R118:R120)</f>
        <v>3.2887599999999999</v>
      </c>
      <c r="S117" s="172"/>
      <c r="T117" s="174">
        <f>SUM(T118:T120)</f>
        <v>0</v>
      </c>
      <c r="AR117" s="175" t="s">
        <v>78</v>
      </c>
      <c r="AT117" s="176" t="s">
        <v>70</v>
      </c>
      <c r="AU117" s="176" t="s">
        <v>78</v>
      </c>
      <c r="AY117" s="175" t="s">
        <v>208</v>
      </c>
      <c r="BK117" s="177">
        <f>SUM(BK118:BK120)</f>
        <v>0</v>
      </c>
    </row>
    <row r="118" spans="1:65" s="2" customFormat="1" ht="24.2" customHeight="1">
      <c r="A118" s="36"/>
      <c r="B118" s="37"/>
      <c r="C118" s="180" t="s">
        <v>870</v>
      </c>
      <c r="D118" s="180" t="s">
        <v>210</v>
      </c>
      <c r="E118" s="181" t="s">
        <v>3664</v>
      </c>
      <c r="F118" s="182" t="s">
        <v>3665</v>
      </c>
      <c r="G118" s="183" t="s">
        <v>213</v>
      </c>
      <c r="H118" s="184">
        <v>32</v>
      </c>
      <c r="I118" s="185"/>
      <c r="J118" s="186">
        <f>ROUND(I118*H118,2)</f>
        <v>0</v>
      </c>
      <c r="K118" s="182" t="s">
        <v>19</v>
      </c>
      <c r="L118" s="41"/>
      <c r="M118" s="187" t="s">
        <v>19</v>
      </c>
      <c r="N118" s="188" t="s">
        <v>43</v>
      </c>
      <c r="O118" s="66"/>
      <c r="P118" s="189">
        <f>O118*H118</f>
        <v>0</v>
      </c>
      <c r="Q118" s="189">
        <v>1.7000000000000001E-4</v>
      </c>
      <c r="R118" s="189">
        <f>Q118*H118</f>
        <v>5.4400000000000004E-3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215</v>
      </c>
      <c r="AT118" s="191" t="s">
        <v>210</v>
      </c>
      <c r="AU118" s="191" t="s">
        <v>82</v>
      </c>
      <c r="AY118" s="19" t="s">
        <v>208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82</v>
      </c>
      <c r="BK118" s="192">
        <f>ROUND(I118*H118,2)</f>
        <v>0</v>
      </c>
      <c r="BL118" s="19" t="s">
        <v>215</v>
      </c>
      <c r="BM118" s="191" t="s">
        <v>3666</v>
      </c>
    </row>
    <row r="119" spans="1:65" s="2" customFormat="1" ht="14.45" customHeight="1">
      <c r="A119" s="36"/>
      <c r="B119" s="37"/>
      <c r="C119" s="226" t="s">
        <v>2246</v>
      </c>
      <c r="D119" s="226" t="s">
        <v>370</v>
      </c>
      <c r="E119" s="227" t="s">
        <v>3667</v>
      </c>
      <c r="F119" s="228" t="s">
        <v>3668</v>
      </c>
      <c r="G119" s="229" t="s">
        <v>213</v>
      </c>
      <c r="H119" s="230">
        <v>35</v>
      </c>
      <c r="I119" s="231"/>
      <c r="J119" s="232">
        <f>ROUND(I119*H119,2)</f>
        <v>0</v>
      </c>
      <c r="K119" s="228" t="s">
        <v>19</v>
      </c>
      <c r="L119" s="233"/>
      <c r="M119" s="234" t="s">
        <v>19</v>
      </c>
      <c r="N119" s="235" t="s">
        <v>43</v>
      </c>
      <c r="O119" s="66"/>
      <c r="P119" s="189">
        <f>O119*H119</f>
        <v>0</v>
      </c>
      <c r="Q119" s="189">
        <v>2.0000000000000001E-4</v>
      </c>
      <c r="R119" s="189">
        <f>Q119*H119</f>
        <v>7.0000000000000001E-3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373</v>
      </c>
      <c r="AT119" s="191" t="s">
        <v>370</v>
      </c>
      <c r="AU119" s="191" t="s">
        <v>82</v>
      </c>
      <c r="AY119" s="19" t="s">
        <v>208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82</v>
      </c>
      <c r="BK119" s="192">
        <f>ROUND(I119*H119,2)</f>
        <v>0</v>
      </c>
      <c r="BL119" s="19" t="s">
        <v>215</v>
      </c>
      <c r="BM119" s="191" t="s">
        <v>3669</v>
      </c>
    </row>
    <row r="120" spans="1:65" s="2" customFormat="1" ht="24.2" customHeight="1">
      <c r="A120" s="36"/>
      <c r="B120" s="37"/>
      <c r="C120" s="180" t="s">
        <v>8</v>
      </c>
      <c r="D120" s="180" t="s">
        <v>210</v>
      </c>
      <c r="E120" s="181" t="s">
        <v>3670</v>
      </c>
      <c r="F120" s="182" t="s">
        <v>3671</v>
      </c>
      <c r="G120" s="183" t="s">
        <v>395</v>
      </c>
      <c r="H120" s="184">
        <v>16</v>
      </c>
      <c r="I120" s="185"/>
      <c r="J120" s="186">
        <f>ROUND(I120*H120,2)</f>
        <v>0</v>
      </c>
      <c r="K120" s="182" t="s">
        <v>19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0.20477000000000001</v>
      </c>
      <c r="R120" s="189">
        <f>Q120*H120</f>
        <v>3.2763200000000001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215</v>
      </c>
      <c r="AT120" s="191" t="s">
        <v>210</v>
      </c>
      <c r="AU120" s="191" t="s">
        <v>82</v>
      </c>
      <c r="AY120" s="19" t="s">
        <v>208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82</v>
      </c>
      <c r="BK120" s="192">
        <f>ROUND(I120*H120,2)</f>
        <v>0</v>
      </c>
      <c r="BL120" s="19" t="s">
        <v>215</v>
      </c>
      <c r="BM120" s="191" t="s">
        <v>3672</v>
      </c>
    </row>
    <row r="121" spans="1:65" s="12" customFormat="1" ht="22.9" customHeight="1">
      <c r="B121" s="164"/>
      <c r="C121" s="165"/>
      <c r="D121" s="166" t="s">
        <v>70</v>
      </c>
      <c r="E121" s="178" t="s">
        <v>215</v>
      </c>
      <c r="F121" s="178" t="s">
        <v>427</v>
      </c>
      <c r="G121" s="165"/>
      <c r="H121" s="165"/>
      <c r="I121" s="168"/>
      <c r="J121" s="179">
        <f>BK121</f>
        <v>0</v>
      </c>
      <c r="K121" s="165"/>
      <c r="L121" s="170"/>
      <c r="M121" s="171"/>
      <c r="N121" s="172"/>
      <c r="O121" s="172"/>
      <c r="P121" s="173">
        <f>SUM(P122:P128)</f>
        <v>0</v>
      </c>
      <c r="Q121" s="172"/>
      <c r="R121" s="173">
        <f>SUM(R122:R128)</f>
        <v>0.2198</v>
      </c>
      <c r="S121" s="172"/>
      <c r="T121" s="174">
        <f>SUM(T122:T128)</f>
        <v>0</v>
      </c>
      <c r="AR121" s="175" t="s">
        <v>78</v>
      </c>
      <c r="AT121" s="176" t="s">
        <v>70</v>
      </c>
      <c r="AU121" s="176" t="s">
        <v>78</v>
      </c>
      <c r="AY121" s="175" t="s">
        <v>208</v>
      </c>
      <c r="BK121" s="177">
        <f>SUM(BK122:BK128)</f>
        <v>0</v>
      </c>
    </row>
    <row r="122" spans="1:65" s="2" customFormat="1" ht="14.45" customHeight="1">
      <c r="A122" s="36"/>
      <c r="B122" s="37"/>
      <c r="C122" s="180" t="s">
        <v>739</v>
      </c>
      <c r="D122" s="180" t="s">
        <v>210</v>
      </c>
      <c r="E122" s="181" t="s">
        <v>3673</v>
      </c>
      <c r="F122" s="182" t="s">
        <v>3674</v>
      </c>
      <c r="G122" s="183" t="s">
        <v>225</v>
      </c>
      <c r="H122" s="184">
        <v>11.632</v>
      </c>
      <c r="I122" s="185"/>
      <c r="J122" s="186">
        <f t="shared" ref="J122:J128" si="10">ROUND(I122*H122,2)</f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ref="P122:P128" si="11">O122*H122</f>
        <v>0</v>
      </c>
      <c r="Q122" s="189">
        <v>0</v>
      </c>
      <c r="R122" s="189">
        <f t="shared" ref="R122:R128" si="12">Q122*H122</f>
        <v>0</v>
      </c>
      <c r="S122" s="189">
        <v>0</v>
      </c>
      <c r="T122" s="190">
        <f t="shared" ref="T122:T128" si="13"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215</v>
      </c>
      <c r="AT122" s="191" t="s">
        <v>210</v>
      </c>
      <c r="AU122" s="191" t="s">
        <v>82</v>
      </c>
      <c r="AY122" s="19" t="s">
        <v>208</v>
      </c>
      <c r="BE122" s="192">
        <f t="shared" ref="BE122:BE128" si="14">IF(N122="základní",J122,0)</f>
        <v>0</v>
      </c>
      <c r="BF122" s="192">
        <f t="shared" ref="BF122:BF128" si="15">IF(N122="snížená",J122,0)</f>
        <v>0</v>
      </c>
      <c r="BG122" s="192">
        <f t="shared" ref="BG122:BG128" si="16">IF(N122="zákl. přenesená",J122,0)</f>
        <v>0</v>
      </c>
      <c r="BH122" s="192">
        <f t="shared" ref="BH122:BH128" si="17">IF(N122="sníž. přenesená",J122,0)</f>
        <v>0</v>
      </c>
      <c r="BI122" s="192">
        <f t="shared" ref="BI122:BI128" si="18">IF(N122="nulová",J122,0)</f>
        <v>0</v>
      </c>
      <c r="BJ122" s="19" t="s">
        <v>82</v>
      </c>
      <c r="BK122" s="192">
        <f t="shared" ref="BK122:BK128" si="19">ROUND(I122*H122,2)</f>
        <v>0</v>
      </c>
      <c r="BL122" s="19" t="s">
        <v>215</v>
      </c>
      <c r="BM122" s="191" t="s">
        <v>3675</v>
      </c>
    </row>
    <row r="123" spans="1:65" s="2" customFormat="1" ht="14.45" customHeight="1">
      <c r="A123" s="36"/>
      <c r="B123" s="37"/>
      <c r="C123" s="180" t="s">
        <v>2161</v>
      </c>
      <c r="D123" s="180" t="s">
        <v>210</v>
      </c>
      <c r="E123" s="181" t="s">
        <v>3676</v>
      </c>
      <c r="F123" s="182" t="s">
        <v>3677</v>
      </c>
      <c r="G123" s="183" t="s">
        <v>225</v>
      </c>
      <c r="H123" s="184">
        <v>17.100000000000001</v>
      </c>
      <c r="I123" s="185"/>
      <c r="J123" s="186">
        <f t="shared" si="1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11"/>
        <v>0</v>
      </c>
      <c r="Q123" s="189">
        <v>0</v>
      </c>
      <c r="R123" s="189">
        <f t="shared" si="12"/>
        <v>0</v>
      </c>
      <c r="S123" s="189">
        <v>0</v>
      </c>
      <c r="T123" s="190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215</v>
      </c>
      <c r="AT123" s="191" t="s">
        <v>210</v>
      </c>
      <c r="AU123" s="191" t="s">
        <v>82</v>
      </c>
      <c r="AY123" s="19" t="s">
        <v>208</v>
      </c>
      <c r="BE123" s="192">
        <f t="shared" si="14"/>
        <v>0</v>
      </c>
      <c r="BF123" s="192">
        <f t="shared" si="15"/>
        <v>0</v>
      </c>
      <c r="BG123" s="192">
        <f t="shared" si="16"/>
        <v>0</v>
      </c>
      <c r="BH123" s="192">
        <f t="shared" si="17"/>
        <v>0</v>
      </c>
      <c r="BI123" s="192">
        <f t="shared" si="18"/>
        <v>0</v>
      </c>
      <c r="BJ123" s="19" t="s">
        <v>82</v>
      </c>
      <c r="BK123" s="192">
        <f t="shared" si="19"/>
        <v>0</v>
      </c>
      <c r="BL123" s="19" t="s">
        <v>215</v>
      </c>
      <c r="BM123" s="191" t="s">
        <v>3678</v>
      </c>
    </row>
    <row r="124" spans="1:65" s="2" customFormat="1" ht="14.45" customHeight="1">
      <c r="A124" s="36"/>
      <c r="B124" s="37"/>
      <c r="C124" s="180" t="s">
        <v>924</v>
      </c>
      <c r="D124" s="180" t="s">
        <v>210</v>
      </c>
      <c r="E124" s="181" t="s">
        <v>3679</v>
      </c>
      <c r="F124" s="182" t="s">
        <v>3680</v>
      </c>
      <c r="G124" s="183" t="s">
        <v>367</v>
      </c>
      <c r="H124" s="184">
        <v>2</v>
      </c>
      <c r="I124" s="185"/>
      <c r="J124" s="186">
        <f t="shared" si="10"/>
        <v>0</v>
      </c>
      <c r="K124" s="182" t="s">
        <v>19</v>
      </c>
      <c r="L124" s="41"/>
      <c r="M124" s="187" t="s">
        <v>19</v>
      </c>
      <c r="N124" s="188" t="s">
        <v>43</v>
      </c>
      <c r="O124" s="66"/>
      <c r="P124" s="189">
        <f t="shared" si="11"/>
        <v>0</v>
      </c>
      <c r="Q124" s="189">
        <v>6.6E-3</v>
      </c>
      <c r="R124" s="189">
        <f t="shared" si="12"/>
        <v>1.32E-2</v>
      </c>
      <c r="S124" s="189">
        <v>0</v>
      </c>
      <c r="T124" s="190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215</v>
      </c>
      <c r="AT124" s="191" t="s">
        <v>210</v>
      </c>
      <c r="AU124" s="191" t="s">
        <v>82</v>
      </c>
      <c r="AY124" s="19" t="s">
        <v>208</v>
      </c>
      <c r="BE124" s="192">
        <f t="shared" si="14"/>
        <v>0</v>
      </c>
      <c r="BF124" s="192">
        <f t="shared" si="15"/>
        <v>0</v>
      </c>
      <c r="BG124" s="192">
        <f t="shared" si="16"/>
        <v>0</v>
      </c>
      <c r="BH124" s="192">
        <f t="shared" si="17"/>
        <v>0</v>
      </c>
      <c r="BI124" s="192">
        <f t="shared" si="18"/>
        <v>0</v>
      </c>
      <c r="BJ124" s="19" t="s">
        <v>82</v>
      </c>
      <c r="BK124" s="192">
        <f t="shared" si="19"/>
        <v>0</v>
      </c>
      <c r="BL124" s="19" t="s">
        <v>215</v>
      </c>
      <c r="BM124" s="191" t="s">
        <v>3681</v>
      </c>
    </row>
    <row r="125" spans="1:65" s="2" customFormat="1" ht="14.45" customHeight="1">
      <c r="A125" s="36"/>
      <c r="B125" s="37"/>
      <c r="C125" s="180" t="s">
        <v>913</v>
      </c>
      <c r="D125" s="180" t="s">
        <v>210</v>
      </c>
      <c r="E125" s="181" t="s">
        <v>3682</v>
      </c>
      <c r="F125" s="182" t="s">
        <v>3683</v>
      </c>
      <c r="G125" s="183" t="s">
        <v>367</v>
      </c>
      <c r="H125" s="184">
        <v>1</v>
      </c>
      <c r="I125" s="185"/>
      <c r="J125" s="186">
        <f t="shared" si="10"/>
        <v>0</v>
      </c>
      <c r="K125" s="182" t="s">
        <v>19</v>
      </c>
      <c r="L125" s="41"/>
      <c r="M125" s="187" t="s">
        <v>19</v>
      </c>
      <c r="N125" s="188" t="s">
        <v>43</v>
      </c>
      <c r="O125" s="66"/>
      <c r="P125" s="189">
        <f t="shared" si="11"/>
        <v>0</v>
      </c>
      <c r="Q125" s="189">
        <v>6.6E-3</v>
      </c>
      <c r="R125" s="189">
        <f t="shared" si="12"/>
        <v>6.6E-3</v>
      </c>
      <c r="S125" s="189">
        <v>0</v>
      </c>
      <c r="T125" s="190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215</v>
      </c>
      <c r="AT125" s="191" t="s">
        <v>210</v>
      </c>
      <c r="AU125" s="191" t="s">
        <v>82</v>
      </c>
      <c r="AY125" s="19" t="s">
        <v>208</v>
      </c>
      <c r="BE125" s="192">
        <f t="shared" si="14"/>
        <v>0</v>
      </c>
      <c r="BF125" s="192">
        <f t="shared" si="15"/>
        <v>0</v>
      </c>
      <c r="BG125" s="192">
        <f t="shared" si="16"/>
        <v>0</v>
      </c>
      <c r="BH125" s="192">
        <f t="shared" si="17"/>
        <v>0</v>
      </c>
      <c r="BI125" s="192">
        <f t="shared" si="18"/>
        <v>0</v>
      </c>
      <c r="BJ125" s="19" t="s">
        <v>82</v>
      </c>
      <c r="BK125" s="192">
        <f t="shared" si="19"/>
        <v>0</v>
      </c>
      <c r="BL125" s="19" t="s">
        <v>215</v>
      </c>
      <c r="BM125" s="191" t="s">
        <v>3684</v>
      </c>
    </row>
    <row r="126" spans="1:65" s="2" customFormat="1" ht="14.45" customHeight="1">
      <c r="A126" s="36"/>
      <c r="B126" s="37"/>
      <c r="C126" s="226" t="s">
        <v>2256</v>
      </c>
      <c r="D126" s="226" t="s">
        <v>370</v>
      </c>
      <c r="E126" s="227" t="s">
        <v>3685</v>
      </c>
      <c r="F126" s="228" t="s">
        <v>3686</v>
      </c>
      <c r="G126" s="229" t="s">
        <v>367</v>
      </c>
      <c r="H126" s="230">
        <v>1</v>
      </c>
      <c r="I126" s="231"/>
      <c r="J126" s="232">
        <f t="shared" si="10"/>
        <v>0</v>
      </c>
      <c r="K126" s="228" t="s">
        <v>19</v>
      </c>
      <c r="L126" s="233"/>
      <c r="M126" s="234" t="s">
        <v>19</v>
      </c>
      <c r="N126" s="235" t="s">
        <v>43</v>
      </c>
      <c r="O126" s="66"/>
      <c r="P126" s="189">
        <f t="shared" si="11"/>
        <v>0</v>
      </c>
      <c r="Q126" s="189">
        <v>5.0999999999999997E-2</v>
      </c>
      <c r="R126" s="189">
        <f t="shared" si="12"/>
        <v>5.0999999999999997E-2</v>
      </c>
      <c r="S126" s="189">
        <v>0</v>
      </c>
      <c r="T126" s="190">
        <f t="shared" si="1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373</v>
      </c>
      <c r="AT126" s="191" t="s">
        <v>370</v>
      </c>
      <c r="AU126" s="191" t="s">
        <v>82</v>
      </c>
      <c r="AY126" s="19" t="s">
        <v>208</v>
      </c>
      <c r="BE126" s="192">
        <f t="shared" si="14"/>
        <v>0</v>
      </c>
      <c r="BF126" s="192">
        <f t="shared" si="15"/>
        <v>0</v>
      </c>
      <c r="BG126" s="192">
        <f t="shared" si="16"/>
        <v>0</v>
      </c>
      <c r="BH126" s="192">
        <f t="shared" si="17"/>
        <v>0</v>
      </c>
      <c r="BI126" s="192">
        <f t="shared" si="18"/>
        <v>0</v>
      </c>
      <c r="BJ126" s="19" t="s">
        <v>82</v>
      </c>
      <c r="BK126" s="192">
        <f t="shared" si="19"/>
        <v>0</v>
      </c>
      <c r="BL126" s="19" t="s">
        <v>215</v>
      </c>
      <c r="BM126" s="191" t="s">
        <v>3687</v>
      </c>
    </row>
    <row r="127" spans="1:65" s="2" customFormat="1" ht="14.45" customHeight="1">
      <c r="A127" s="36"/>
      <c r="B127" s="37"/>
      <c r="C127" s="226" t="s">
        <v>538</v>
      </c>
      <c r="D127" s="226" t="s">
        <v>370</v>
      </c>
      <c r="E127" s="227" t="s">
        <v>3688</v>
      </c>
      <c r="F127" s="228" t="s">
        <v>3689</v>
      </c>
      <c r="G127" s="229" t="s">
        <v>367</v>
      </c>
      <c r="H127" s="230">
        <v>1</v>
      </c>
      <c r="I127" s="231"/>
      <c r="J127" s="232">
        <f t="shared" si="10"/>
        <v>0</v>
      </c>
      <c r="K127" s="228" t="s">
        <v>19</v>
      </c>
      <c r="L127" s="233"/>
      <c r="M127" s="234" t="s">
        <v>19</v>
      </c>
      <c r="N127" s="235" t="s">
        <v>43</v>
      </c>
      <c r="O127" s="66"/>
      <c r="P127" s="189">
        <f t="shared" si="11"/>
        <v>0</v>
      </c>
      <c r="Q127" s="189">
        <v>6.8000000000000005E-2</v>
      </c>
      <c r="R127" s="189">
        <f t="shared" si="12"/>
        <v>6.8000000000000005E-2</v>
      </c>
      <c r="S127" s="189">
        <v>0</v>
      </c>
      <c r="T127" s="190">
        <f t="shared" si="1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373</v>
      </c>
      <c r="AT127" s="191" t="s">
        <v>370</v>
      </c>
      <c r="AU127" s="191" t="s">
        <v>82</v>
      </c>
      <c r="AY127" s="19" t="s">
        <v>208</v>
      </c>
      <c r="BE127" s="192">
        <f t="shared" si="14"/>
        <v>0</v>
      </c>
      <c r="BF127" s="192">
        <f t="shared" si="15"/>
        <v>0</v>
      </c>
      <c r="BG127" s="192">
        <f t="shared" si="16"/>
        <v>0</v>
      </c>
      <c r="BH127" s="192">
        <f t="shared" si="17"/>
        <v>0</v>
      </c>
      <c r="BI127" s="192">
        <f t="shared" si="18"/>
        <v>0</v>
      </c>
      <c r="BJ127" s="19" t="s">
        <v>82</v>
      </c>
      <c r="BK127" s="192">
        <f t="shared" si="19"/>
        <v>0</v>
      </c>
      <c r="BL127" s="19" t="s">
        <v>215</v>
      </c>
      <c r="BM127" s="191" t="s">
        <v>3690</v>
      </c>
    </row>
    <row r="128" spans="1:65" s="2" customFormat="1" ht="14.45" customHeight="1">
      <c r="A128" s="36"/>
      <c r="B128" s="37"/>
      <c r="C128" s="226" t="s">
        <v>1213</v>
      </c>
      <c r="D128" s="226" t="s">
        <v>370</v>
      </c>
      <c r="E128" s="227" t="s">
        <v>3691</v>
      </c>
      <c r="F128" s="228" t="s">
        <v>3692</v>
      </c>
      <c r="G128" s="229" t="s">
        <v>367</v>
      </c>
      <c r="H128" s="230">
        <v>1</v>
      </c>
      <c r="I128" s="231"/>
      <c r="J128" s="232">
        <f t="shared" si="10"/>
        <v>0</v>
      </c>
      <c r="K128" s="228" t="s">
        <v>19</v>
      </c>
      <c r="L128" s="233"/>
      <c r="M128" s="234" t="s">
        <v>19</v>
      </c>
      <c r="N128" s="235" t="s">
        <v>43</v>
      </c>
      <c r="O128" s="66"/>
      <c r="P128" s="189">
        <f t="shared" si="11"/>
        <v>0</v>
      </c>
      <c r="Q128" s="189">
        <v>8.1000000000000003E-2</v>
      </c>
      <c r="R128" s="189">
        <f t="shared" si="12"/>
        <v>8.1000000000000003E-2</v>
      </c>
      <c r="S128" s="189">
        <v>0</v>
      </c>
      <c r="T128" s="190">
        <f t="shared" si="1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373</v>
      </c>
      <c r="AT128" s="191" t="s">
        <v>370</v>
      </c>
      <c r="AU128" s="191" t="s">
        <v>82</v>
      </c>
      <c r="AY128" s="19" t="s">
        <v>208</v>
      </c>
      <c r="BE128" s="192">
        <f t="shared" si="14"/>
        <v>0</v>
      </c>
      <c r="BF128" s="192">
        <f t="shared" si="15"/>
        <v>0</v>
      </c>
      <c r="BG128" s="192">
        <f t="shared" si="16"/>
        <v>0</v>
      </c>
      <c r="BH128" s="192">
        <f t="shared" si="17"/>
        <v>0</v>
      </c>
      <c r="BI128" s="192">
        <f t="shared" si="18"/>
        <v>0</v>
      </c>
      <c r="BJ128" s="19" t="s">
        <v>82</v>
      </c>
      <c r="BK128" s="192">
        <f t="shared" si="19"/>
        <v>0</v>
      </c>
      <c r="BL128" s="19" t="s">
        <v>215</v>
      </c>
      <c r="BM128" s="191" t="s">
        <v>3693</v>
      </c>
    </row>
    <row r="129" spans="1:65" s="12" customFormat="1" ht="22.9" customHeight="1">
      <c r="B129" s="164"/>
      <c r="C129" s="165"/>
      <c r="D129" s="166" t="s">
        <v>70</v>
      </c>
      <c r="E129" s="178" t="s">
        <v>235</v>
      </c>
      <c r="F129" s="178" t="s">
        <v>3694</v>
      </c>
      <c r="G129" s="165"/>
      <c r="H129" s="165"/>
      <c r="I129" s="168"/>
      <c r="J129" s="179">
        <f>BK129</f>
        <v>0</v>
      </c>
      <c r="K129" s="165"/>
      <c r="L129" s="170"/>
      <c r="M129" s="171"/>
      <c r="N129" s="172"/>
      <c r="O129" s="172"/>
      <c r="P129" s="173">
        <f>SUM(P130:P131)</f>
        <v>0</v>
      </c>
      <c r="Q129" s="172"/>
      <c r="R129" s="173">
        <f>SUM(R130:R131)</f>
        <v>0.78062500000000012</v>
      </c>
      <c r="S129" s="172"/>
      <c r="T129" s="174">
        <f>SUM(T130:T131)</f>
        <v>0</v>
      </c>
      <c r="AR129" s="175" t="s">
        <v>78</v>
      </c>
      <c r="AT129" s="176" t="s">
        <v>70</v>
      </c>
      <c r="AU129" s="176" t="s">
        <v>78</v>
      </c>
      <c r="AY129" s="175" t="s">
        <v>208</v>
      </c>
      <c r="BK129" s="177">
        <f>SUM(BK130:BK131)</f>
        <v>0</v>
      </c>
    </row>
    <row r="130" spans="1:65" s="2" customFormat="1" ht="24.2" customHeight="1">
      <c r="A130" s="36"/>
      <c r="B130" s="37"/>
      <c r="C130" s="180" t="s">
        <v>1916</v>
      </c>
      <c r="D130" s="180" t="s">
        <v>210</v>
      </c>
      <c r="E130" s="181" t="s">
        <v>3695</v>
      </c>
      <c r="F130" s="182" t="s">
        <v>3696</v>
      </c>
      <c r="G130" s="183" t="s">
        <v>213</v>
      </c>
      <c r="H130" s="184">
        <v>1.5</v>
      </c>
      <c r="I130" s="185"/>
      <c r="J130" s="186">
        <f>ROUND(I130*H130,2)</f>
        <v>0</v>
      </c>
      <c r="K130" s="182" t="s">
        <v>19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0.38</v>
      </c>
      <c r="R130" s="189">
        <f>Q130*H130</f>
        <v>0.57000000000000006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215</v>
      </c>
      <c r="AT130" s="191" t="s">
        <v>210</v>
      </c>
      <c r="AU130" s="191" t="s">
        <v>82</v>
      </c>
      <c r="AY130" s="19" t="s">
        <v>208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82</v>
      </c>
      <c r="BK130" s="192">
        <f>ROUND(I130*H130,2)</f>
        <v>0</v>
      </c>
      <c r="BL130" s="19" t="s">
        <v>215</v>
      </c>
      <c r="BM130" s="191" t="s">
        <v>3697</v>
      </c>
    </row>
    <row r="131" spans="1:65" s="2" customFormat="1" ht="37.9" customHeight="1">
      <c r="A131" s="36"/>
      <c r="B131" s="37"/>
      <c r="C131" s="180" t="s">
        <v>1879</v>
      </c>
      <c r="D131" s="180" t="s">
        <v>210</v>
      </c>
      <c r="E131" s="181" t="s">
        <v>3698</v>
      </c>
      <c r="F131" s="182" t="s">
        <v>3699</v>
      </c>
      <c r="G131" s="183" t="s">
        <v>213</v>
      </c>
      <c r="H131" s="184">
        <v>2.5</v>
      </c>
      <c r="I131" s="185"/>
      <c r="J131" s="186">
        <f>ROUND(I131*H131,2)</f>
        <v>0</v>
      </c>
      <c r="K131" s="182" t="s">
        <v>19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8.4250000000000005E-2</v>
      </c>
      <c r="R131" s="189">
        <f>Q131*H131</f>
        <v>0.21062500000000001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215</v>
      </c>
      <c r="AT131" s="191" t="s">
        <v>210</v>
      </c>
      <c r="AU131" s="191" t="s">
        <v>82</v>
      </c>
      <c r="AY131" s="19" t="s">
        <v>208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82</v>
      </c>
      <c r="BK131" s="192">
        <f>ROUND(I131*H131,2)</f>
        <v>0</v>
      </c>
      <c r="BL131" s="19" t="s">
        <v>215</v>
      </c>
      <c r="BM131" s="191" t="s">
        <v>3700</v>
      </c>
    </row>
    <row r="132" spans="1:65" s="12" customFormat="1" ht="22.9" customHeight="1">
      <c r="B132" s="164"/>
      <c r="C132" s="165"/>
      <c r="D132" s="166" t="s">
        <v>70</v>
      </c>
      <c r="E132" s="178" t="s">
        <v>373</v>
      </c>
      <c r="F132" s="178" t="s">
        <v>3701</v>
      </c>
      <c r="G132" s="165"/>
      <c r="H132" s="165"/>
      <c r="I132" s="168"/>
      <c r="J132" s="179">
        <f>BK132</f>
        <v>0</v>
      </c>
      <c r="K132" s="165"/>
      <c r="L132" s="170"/>
      <c r="M132" s="171"/>
      <c r="N132" s="172"/>
      <c r="O132" s="172"/>
      <c r="P132" s="173">
        <f>SUM(P133:P206)</f>
        <v>0</v>
      </c>
      <c r="Q132" s="172"/>
      <c r="R132" s="173">
        <f>SUM(R133:R206)</f>
        <v>34.827690000000004</v>
      </c>
      <c r="S132" s="172"/>
      <c r="T132" s="174">
        <f>SUM(T133:T206)</f>
        <v>0</v>
      </c>
      <c r="AR132" s="175" t="s">
        <v>78</v>
      </c>
      <c r="AT132" s="176" t="s">
        <v>70</v>
      </c>
      <c r="AU132" s="176" t="s">
        <v>78</v>
      </c>
      <c r="AY132" s="175" t="s">
        <v>208</v>
      </c>
      <c r="BK132" s="177">
        <f>SUM(BK133:BK206)</f>
        <v>0</v>
      </c>
    </row>
    <row r="133" spans="1:65" s="2" customFormat="1" ht="24.2" customHeight="1">
      <c r="A133" s="36"/>
      <c r="B133" s="37"/>
      <c r="C133" s="180" t="s">
        <v>865</v>
      </c>
      <c r="D133" s="180" t="s">
        <v>210</v>
      </c>
      <c r="E133" s="181" t="s">
        <v>3702</v>
      </c>
      <c r="F133" s="182" t="s">
        <v>3703</v>
      </c>
      <c r="G133" s="183" t="s">
        <v>395</v>
      </c>
      <c r="H133" s="184">
        <v>60</v>
      </c>
      <c r="I133" s="185"/>
      <c r="J133" s="186">
        <f t="shared" ref="J133:J176" si="20">ROUND(I133*H133,2)</f>
        <v>0</v>
      </c>
      <c r="K133" s="182" t="s">
        <v>19</v>
      </c>
      <c r="L133" s="41"/>
      <c r="M133" s="187" t="s">
        <v>19</v>
      </c>
      <c r="N133" s="188" t="s">
        <v>43</v>
      </c>
      <c r="O133" s="66"/>
      <c r="P133" s="189">
        <f t="shared" ref="P133:P176" si="21">O133*H133</f>
        <v>0</v>
      </c>
      <c r="Q133" s="189">
        <v>1.4400000000000001E-3</v>
      </c>
      <c r="R133" s="189">
        <f t="shared" ref="R133:R176" si="22">Q133*H133</f>
        <v>8.6400000000000005E-2</v>
      </c>
      <c r="S133" s="189">
        <v>0</v>
      </c>
      <c r="T133" s="190">
        <f t="shared" ref="T133:T176" si="23"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215</v>
      </c>
      <c r="AT133" s="191" t="s">
        <v>210</v>
      </c>
      <c r="AU133" s="191" t="s">
        <v>82</v>
      </c>
      <c r="AY133" s="19" t="s">
        <v>208</v>
      </c>
      <c r="BE133" s="192">
        <f t="shared" ref="BE133:BE176" si="24">IF(N133="základní",J133,0)</f>
        <v>0</v>
      </c>
      <c r="BF133" s="192">
        <f t="shared" ref="BF133:BF176" si="25">IF(N133="snížená",J133,0)</f>
        <v>0</v>
      </c>
      <c r="BG133" s="192">
        <f t="shared" ref="BG133:BG176" si="26">IF(N133="zákl. přenesená",J133,0)</f>
        <v>0</v>
      </c>
      <c r="BH133" s="192">
        <f t="shared" ref="BH133:BH176" si="27">IF(N133="sníž. přenesená",J133,0)</f>
        <v>0</v>
      </c>
      <c r="BI133" s="192">
        <f t="shared" ref="BI133:BI176" si="28">IF(N133="nulová",J133,0)</f>
        <v>0</v>
      </c>
      <c r="BJ133" s="19" t="s">
        <v>82</v>
      </c>
      <c r="BK133" s="192">
        <f t="shared" ref="BK133:BK176" si="29">ROUND(I133*H133,2)</f>
        <v>0</v>
      </c>
      <c r="BL133" s="19" t="s">
        <v>215</v>
      </c>
      <c r="BM133" s="191" t="s">
        <v>3704</v>
      </c>
    </row>
    <row r="134" spans="1:65" s="2" customFormat="1" ht="24.2" customHeight="1">
      <c r="A134" s="36"/>
      <c r="B134" s="37"/>
      <c r="C134" s="180" t="s">
        <v>850</v>
      </c>
      <c r="D134" s="180" t="s">
        <v>210</v>
      </c>
      <c r="E134" s="181" t="s">
        <v>3705</v>
      </c>
      <c r="F134" s="182" t="s">
        <v>3706</v>
      </c>
      <c r="G134" s="183" t="s">
        <v>395</v>
      </c>
      <c r="H134" s="184">
        <v>118</v>
      </c>
      <c r="I134" s="185"/>
      <c r="J134" s="186">
        <f t="shared" si="20"/>
        <v>0</v>
      </c>
      <c r="K134" s="182" t="s">
        <v>19</v>
      </c>
      <c r="L134" s="41"/>
      <c r="M134" s="187" t="s">
        <v>19</v>
      </c>
      <c r="N134" s="188" t="s">
        <v>43</v>
      </c>
      <c r="O134" s="66"/>
      <c r="P134" s="189">
        <f t="shared" si="21"/>
        <v>0</v>
      </c>
      <c r="Q134" s="189">
        <v>2.7599999999999999E-3</v>
      </c>
      <c r="R134" s="189">
        <f t="shared" si="22"/>
        <v>0.32567999999999997</v>
      </c>
      <c r="S134" s="189">
        <v>0</v>
      </c>
      <c r="T134" s="190">
        <f t="shared" si="2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215</v>
      </c>
      <c r="AT134" s="191" t="s">
        <v>210</v>
      </c>
      <c r="AU134" s="191" t="s">
        <v>82</v>
      </c>
      <c r="AY134" s="19" t="s">
        <v>208</v>
      </c>
      <c r="BE134" s="192">
        <f t="shared" si="24"/>
        <v>0</v>
      </c>
      <c r="BF134" s="192">
        <f t="shared" si="25"/>
        <v>0</v>
      </c>
      <c r="BG134" s="192">
        <f t="shared" si="26"/>
        <v>0</v>
      </c>
      <c r="BH134" s="192">
        <f t="shared" si="27"/>
        <v>0</v>
      </c>
      <c r="BI134" s="192">
        <f t="shared" si="28"/>
        <v>0</v>
      </c>
      <c r="BJ134" s="19" t="s">
        <v>82</v>
      </c>
      <c r="BK134" s="192">
        <f t="shared" si="29"/>
        <v>0</v>
      </c>
      <c r="BL134" s="19" t="s">
        <v>215</v>
      </c>
      <c r="BM134" s="191" t="s">
        <v>3707</v>
      </c>
    </row>
    <row r="135" spans="1:65" s="2" customFormat="1" ht="24.2" customHeight="1">
      <c r="A135" s="36"/>
      <c r="B135" s="37"/>
      <c r="C135" s="180" t="s">
        <v>854</v>
      </c>
      <c r="D135" s="180" t="s">
        <v>210</v>
      </c>
      <c r="E135" s="181" t="s">
        <v>3708</v>
      </c>
      <c r="F135" s="182" t="s">
        <v>3709</v>
      </c>
      <c r="G135" s="183" t="s">
        <v>395</v>
      </c>
      <c r="H135" s="184">
        <v>10</v>
      </c>
      <c r="I135" s="185"/>
      <c r="J135" s="186">
        <f t="shared" si="20"/>
        <v>0</v>
      </c>
      <c r="K135" s="182" t="s">
        <v>19</v>
      </c>
      <c r="L135" s="41"/>
      <c r="M135" s="187" t="s">
        <v>19</v>
      </c>
      <c r="N135" s="188" t="s">
        <v>43</v>
      </c>
      <c r="O135" s="66"/>
      <c r="P135" s="189">
        <f t="shared" si="21"/>
        <v>0</v>
      </c>
      <c r="Q135" s="189">
        <v>4.4000000000000003E-3</v>
      </c>
      <c r="R135" s="189">
        <f t="shared" si="22"/>
        <v>4.4000000000000004E-2</v>
      </c>
      <c r="S135" s="189">
        <v>0</v>
      </c>
      <c r="T135" s="190">
        <f t="shared" si="2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215</v>
      </c>
      <c r="AT135" s="191" t="s">
        <v>210</v>
      </c>
      <c r="AU135" s="191" t="s">
        <v>82</v>
      </c>
      <c r="AY135" s="19" t="s">
        <v>208</v>
      </c>
      <c r="BE135" s="192">
        <f t="shared" si="24"/>
        <v>0</v>
      </c>
      <c r="BF135" s="192">
        <f t="shared" si="25"/>
        <v>0</v>
      </c>
      <c r="BG135" s="192">
        <f t="shared" si="26"/>
        <v>0</v>
      </c>
      <c r="BH135" s="192">
        <f t="shared" si="27"/>
        <v>0</v>
      </c>
      <c r="BI135" s="192">
        <f t="shared" si="28"/>
        <v>0</v>
      </c>
      <c r="BJ135" s="19" t="s">
        <v>82</v>
      </c>
      <c r="BK135" s="192">
        <f t="shared" si="29"/>
        <v>0</v>
      </c>
      <c r="BL135" s="19" t="s">
        <v>215</v>
      </c>
      <c r="BM135" s="191" t="s">
        <v>3710</v>
      </c>
    </row>
    <row r="136" spans="1:65" s="2" customFormat="1" ht="14.45" customHeight="1">
      <c r="A136" s="36"/>
      <c r="B136" s="37"/>
      <c r="C136" s="180" t="s">
        <v>2046</v>
      </c>
      <c r="D136" s="180" t="s">
        <v>210</v>
      </c>
      <c r="E136" s="181" t="s">
        <v>3711</v>
      </c>
      <c r="F136" s="182" t="s">
        <v>3712</v>
      </c>
      <c r="G136" s="183" t="s">
        <v>395</v>
      </c>
      <c r="H136" s="184">
        <v>188</v>
      </c>
      <c r="I136" s="185"/>
      <c r="J136" s="186">
        <f t="shared" si="20"/>
        <v>0</v>
      </c>
      <c r="K136" s="182" t="s">
        <v>19</v>
      </c>
      <c r="L136" s="41"/>
      <c r="M136" s="187" t="s">
        <v>19</v>
      </c>
      <c r="N136" s="188" t="s">
        <v>43</v>
      </c>
      <c r="O136" s="66"/>
      <c r="P136" s="189">
        <f t="shared" si="21"/>
        <v>0</v>
      </c>
      <c r="Q136" s="189">
        <v>0</v>
      </c>
      <c r="R136" s="189">
        <f t="shared" si="22"/>
        <v>0</v>
      </c>
      <c r="S136" s="189">
        <v>0</v>
      </c>
      <c r="T136" s="190">
        <f t="shared" si="2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215</v>
      </c>
      <c r="AT136" s="191" t="s">
        <v>210</v>
      </c>
      <c r="AU136" s="191" t="s">
        <v>82</v>
      </c>
      <c r="AY136" s="19" t="s">
        <v>208</v>
      </c>
      <c r="BE136" s="192">
        <f t="shared" si="24"/>
        <v>0</v>
      </c>
      <c r="BF136" s="192">
        <f t="shared" si="25"/>
        <v>0</v>
      </c>
      <c r="BG136" s="192">
        <f t="shared" si="26"/>
        <v>0</v>
      </c>
      <c r="BH136" s="192">
        <f t="shared" si="27"/>
        <v>0</v>
      </c>
      <c r="BI136" s="192">
        <f t="shared" si="28"/>
        <v>0</v>
      </c>
      <c r="BJ136" s="19" t="s">
        <v>82</v>
      </c>
      <c r="BK136" s="192">
        <f t="shared" si="29"/>
        <v>0</v>
      </c>
      <c r="BL136" s="19" t="s">
        <v>215</v>
      </c>
      <c r="BM136" s="191" t="s">
        <v>3713</v>
      </c>
    </row>
    <row r="137" spans="1:65" s="2" customFormat="1" ht="24.2" customHeight="1">
      <c r="A137" s="36"/>
      <c r="B137" s="37"/>
      <c r="C137" s="180" t="s">
        <v>2202</v>
      </c>
      <c r="D137" s="180" t="s">
        <v>210</v>
      </c>
      <c r="E137" s="181" t="s">
        <v>3714</v>
      </c>
      <c r="F137" s="182" t="s">
        <v>3715</v>
      </c>
      <c r="G137" s="183" t="s">
        <v>367</v>
      </c>
      <c r="H137" s="184">
        <v>30</v>
      </c>
      <c r="I137" s="185"/>
      <c r="J137" s="186">
        <f t="shared" si="20"/>
        <v>0</v>
      </c>
      <c r="K137" s="182" t="s">
        <v>19</v>
      </c>
      <c r="L137" s="41"/>
      <c r="M137" s="187" t="s">
        <v>19</v>
      </c>
      <c r="N137" s="188" t="s">
        <v>43</v>
      </c>
      <c r="O137" s="66"/>
      <c r="P137" s="189">
        <f t="shared" si="21"/>
        <v>0</v>
      </c>
      <c r="Q137" s="189">
        <v>0</v>
      </c>
      <c r="R137" s="189">
        <f t="shared" si="22"/>
        <v>0</v>
      </c>
      <c r="S137" s="189">
        <v>0</v>
      </c>
      <c r="T137" s="190">
        <f t="shared" si="2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215</v>
      </c>
      <c r="AT137" s="191" t="s">
        <v>210</v>
      </c>
      <c r="AU137" s="191" t="s">
        <v>82</v>
      </c>
      <c r="AY137" s="19" t="s">
        <v>208</v>
      </c>
      <c r="BE137" s="192">
        <f t="shared" si="24"/>
        <v>0</v>
      </c>
      <c r="BF137" s="192">
        <f t="shared" si="25"/>
        <v>0</v>
      </c>
      <c r="BG137" s="192">
        <f t="shared" si="26"/>
        <v>0</v>
      </c>
      <c r="BH137" s="192">
        <f t="shared" si="27"/>
        <v>0</v>
      </c>
      <c r="BI137" s="192">
        <f t="shared" si="28"/>
        <v>0</v>
      </c>
      <c r="BJ137" s="19" t="s">
        <v>82</v>
      </c>
      <c r="BK137" s="192">
        <f t="shared" si="29"/>
        <v>0</v>
      </c>
      <c r="BL137" s="19" t="s">
        <v>215</v>
      </c>
      <c r="BM137" s="191" t="s">
        <v>3716</v>
      </c>
    </row>
    <row r="138" spans="1:65" s="2" customFormat="1" ht="14.45" customHeight="1">
      <c r="A138" s="36"/>
      <c r="B138" s="37"/>
      <c r="C138" s="226" t="s">
        <v>878</v>
      </c>
      <c r="D138" s="226" t="s">
        <v>370</v>
      </c>
      <c r="E138" s="227" t="s">
        <v>3717</v>
      </c>
      <c r="F138" s="228" t="s">
        <v>3718</v>
      </c>
      <c r="G138" s="229" t="s">
        <v>367</v>
      </c>
      <c r="H138" s="230">
        <v>30</v>
      </c>
      <c r="I138" s="231"/>
      <c r="J138" s="232">
        <f t="shared" si="20"/>
        <v>0</v>
      </c>
      <c r="K138" s="228" t="s">
        <v>19</v>
      </c>
      <c r="L138" s="233"/>
      <c r="M138" s="234" t="s">
        <v>19</v>
      </c>
      <c r="N138" s="235" t="s">
        <v>43</v>
      </c>
      <c r="O138" s="66"/>
      <c r="P138" s="189">
        <f t="shared" si="21"/>
        <v>0</v>
      </c>
      <c r="Q138" s="189">
        <v>2.7999999999999998E-4</v>
      </c>
      <c r="R138" s="189">
        <f t="shared" si="22"/>
        <v>8.3999999999999995E-3</v>
      </c>
      <c r="S138" s="189">
        <v>0</v>
      </c>
      <c r="T138" s="190">
        <f t="shared" si="2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373</v>
      </c>
      <c r="AT138" s="191" t="s">
        <v>370</v>
      </c>
      <c r="AU138" s="191" t="s">
        <v>82</v>
      </c>
      <c r="AY138" s="19" t="s">
        <v>208</v>
      </c>
      <c r="BE138" s="192">
        <f t="shared" si="24"/>
        <v>0</v>
      </c>
      <c r="BF138" s="192">
        <f t="shared" si="25"/>
        <v>0</v>
      </c>
      <c r="BG138" s="192">
        <f t="shared" si="26"/>
        <v>0</v>
      </c>
      <c r="BH138" s="192">
        <f t="shared" si="27"/>
        <v>0</v>
      </c>
      <c r="BI138" s="192">
        <f t="shared" si="28"/>
        <v>0</v>
      </c>
      <c r="BJ138" s="19" t="s">
        <v>82</v>
      </c>
      <c r="BK138" s="192">
        <f t="shared" si="29"/>
        <v>0</v>
      </c>
      <c r="BL138" s="19" t="s">
        <v>215</v>
      </c>
      <c r="BM138" s="191" t="s">
        <v>3719</v>
      </c>
    </row>
    <row r="139" spans="1:65" s="2" customFormat="1" ht="14.45" customHeight="1">
      <c r="A139" s="36"/>
      <c r="B139" s="37"/>
      <c r="C139" s="180" t="s">
        <v>670</v>
      </c>
      <c r="D139" s="180" t="s">
        <v>210</v>
      </c>
      <c r="E139" s="181" t="s">
        <v>3720</v>
      </c>
      <c r="F139" s="182" t="s">
        <v>3721</v>
      </c>
      <c r="G139" s="183" t="s">
        <v>367</v>
      </c>
      <c r="H139" s="184">
        <v>8</v>
      </c>
      <c r="I139" s="185"/>
      <c r="J139" s="186">
        <f t="shared" si="20"/>
        <v>0</v>
      </c>
      <c r="K139" s="182" t="s">
        <v>19</v>
      </c>
      <c r="L139" s="41"/>
      <c r="M139" s="187" t="s">
        <v>19</v>
      </c>
      <c r="N139" s="188" t="s">
        <v>43</v>
      </c>
      <c r="O139" s="66"/>
      <c r="P139" s="189">
        <f t="shared" si="21"/>
        <v>0</v>
      </c>
      <c r="Q139" s="189">
        <v>1.5E-3</v>
      </c>
      <c r="R139" s="189">
        <f t="shared" si="22"/>
        <v>1.2E-2</v>
      </c>
      <c r="S139" s="189">
        <v>0</v>
      </c>
      <c r="T139" s="190">
        <f t="shared" si="2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1034</v>
      </c>
      <c r="AT139" s="191" t="s">
        <v>210</v>
      </c>
      <c r="AU139" s="191" t="s">
        <v>82</v>
      </c>
      <c r="AY139" s="19" t="s">
        <v>208</v>
      </c>
      <c r="BE139" s="192">
        <f t="shared" si="24"/>
        <v>0</v>
      </c>
      <c r="BF139" s="192">
        <f t="shared" si="25"/>
        <v>0</v>
      </c>
      <c r="BG139" s="192">
        <f t="shared" si="26"/>
        <v>0</v>
      </c>
      <c r="BH139" s="192">
        <f t="shared" si="27"/>
        <v>0</v>
      </c>
      <c r="BI139" s="192">
        <f t="shared" si="28"/>
        <v>0</v>
      </c>
      <c r="BJ139" s="19" t="s">
        <v>82</v>
      </c>
      <c r="BK139" s="192">
        <f t="shared" si="29"/>
        <v>0</v>
      </c>
      <c r="BL139" s="19" t="s">
        <v>1034</v>
      </c>
      <c r="BM139" s="191" t="s">
        <v>3722</v>
      </c>
    </row>
    <row r="140" spans="1:65" s="2" customFormat="1" ht="24.2" customHeight="1">
      <c r="A140" s="36"/>
      <c r="B140" s="37"/>
      <c r="C140" s="180" t="s">
        <v>895</v>
      </c>
      <c r="D140" s="180" t="s">
        <v>210</v>
      </c>
      <c r="E140" s="181" t="s">
        <v>3723</v>
      </c>
      <c r="F140" s="182" t="s">
        <v>3724</v>
      </c>
      <c r="G140" s="183" t="s">
        <v>367</v>
      </c>
      <c r="H140" s="184">
        <v>10</v>
      </c>
      <c r="I140" s="185"/>
      <c r="J140" s="186">
        <f t="shared" si="20"/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 t="shared" si="21"/>
        <v>0</v>
      </c>
      <c r="Q140" s="189">
        <v>0</v>
      </c>
      <c r="R140" s="189">
        <f t="shared" si="22"/>
        <v>0</v>
      </c>
      <c r="S140" s="189">
        <v>0</v>
      </c>
      <c r="T140" s="190">
        <f t="shared" si="2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215</v>
      </c>
      <c r="AT140" s="191" t="s">
        <v>210</v>
      </c>
      <c r="AU140" s="191" t="s">
        <v>82</v>
      </c>
      <c r="AY140" s="19" t="s">
        <v>208</v>
      </c>
      <c r="BE140" s="192">
        <f t="shared" si="24"/>
        <v>0</v>
      </c>
      <c r="BF140" s="192">
        <f t="shared" si="25"/>
        <v>0</v>
      </c>
      <c r="BG140" s="192">
        <f t="shared" si="26"/>
        <v>0</v>
      </c>
      <c r="BH140" s="192">
        <f t="shared" si="27"/>
        <v>0</v>
      </c>
      <c r="BI140" s="192">
        <f t="shared" si="28"/>
        <v>0</v>
      </c>
      <c r="BJ140" s="19" t="s">
        <v>82</v>
      </c>
      <c r="BK140" s="192">
        <f t="shared" si="29"/>
        <v>0</v>
      </c>
      <c r="BL140" s="19" t="s">
        <v>215</v>
      </c>
      <c r="BM140" s="191" t="s">
        <v>3725</v>
      </c>
    </row>
    <row r="141" spans="1:65" s="2" customFormat="1" ht="14.45" customHeight="1">
      <c r="A141" s="36"/>
      <c r="B141" s="37"/>
      <c r="C141" s="226" t="s">
        <v>2257</v>
      </c>
      <c r="D141" s="226" t="s">
        <v>370</v>
      </c>
      <c r="E141" s="227" t="s">
        <v>3726</v>
      </c>
      <c r="F141" s="228" t="s">
        <v>3727</v>
      </c>
      <c r="G141" s="229" t="s">
        <v>367</v>
      </c>
      <c r="H141" s="230">
        <v>1</v>
      </c>
      <c r="I141" s="231"/>
      <c r="J141" s="232">
        <f t="shared" si="20"/>
        <v>0</v>
      </c>
      <c r="K141" s="228" t="s">
        <v>19</v>
      </c>
      <c r="L141" s="233"/>
      <c r="M141" s="234" t="s">
        <v>19</v>
      </c>
      <c r="N141" s="235" t="s">
        <v>43</v>
      </c>
      <c r="O141" s="66"/>
      <c r="P141" s="189">
        <f t="shared" si="21"/>
        <v>0</v>
      </c>
      <c r="Q141" s="189">
        <v>6.4000000000000005E-4</v>
      </c>
      <c r="R141" s="189">
        <f t="shared" si="22"/>
        <v>6.4000000000000005E-4</v>
      </c>
      <c r="S141" s="189">
        <v>0</v>
      </c>
      <c r="T141" s="190">
        <f t="shared" si="2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373</v>
      </c>
      <c r="AT141" s="191" t="s">
        <v>370</v>
      </c>
      <c r="AU141" s="191" t="s">
        <v>82</v>
      </c>
      <c r="AY141" s="19" t="s">
        <v>208</v>
      </c>
      <c r="BE141" s="192">
        <f t="shared" si="24"/>
        <v>0</v>
      </c>
      <c r="BF141" s="192">
        <f t="shared" si="25"/>
        <v>0</v>
      </c>
      <c r="BG141" s="192">
        <f t="shared" si="26"/>
        <v>0</v>
      </c>
      <c r="BH141" s="192">
        <f t="shared" si="27"/>
        <v>0</v>
      </c>
      <c r="BI141" s="192">
        <f t="shared" si="28"/>
        <v>0</v>
      </c>
      <c r="BJ141" s="19" t="s">
        <v>82</v>
      </c>
      <c r="BK141" s="192">
        <f t="shared" si="29"/>
        <v>0</v>
      </c>
      <c r="BL141" s="19" t="s">
        <v>215</v>
      </c>
      <c r="BM141" s="191" t="s">
        <v>3728</v>
      </c>
    </row>
    <row r="142" spans="1:65" s="2" customFormat="1" ht="14.45" customHeight="1">
      <c r="A142" s="36"/>
      <c r="B142" s="37"/>
      <c r="C142" s="226" t="s">
        <v>901</v>
      </c>
      <c r="D142" s="226" t="s">
        <v>370</v>
      </c>
      <c r="E142" s="227" t="s">
        <v>3729</v>
      </c>
      <c r="F142" s="228" t="s">
        <v>3730</v>
      </c>
      <c r="G142" s="229" t="s">
        <v>367</v>
      </c>
      <c r="H142" s="230">
        <v>5</v>
      </c>
      <c r="I142" s="231"/>
      <c r="J142" s="232">
        <f t="shared" si="20"/>
        <v>0</v>
      </c>
      <c r="K142" s="228" t="s">
        <v>19</v>
      </c>
      <c r="L142" s="233"/>
      <c r="M142" s="234" t="s">
        <v>19</v>
      </c>
      <c r="N142" s="235" t="s">
        <v>43</v>
      </c>
      <c r="O142" s="66"/>
      <c r="P142" s="189">
        <f t="shared" si="21"/>
        <v>0</v>
      </c>
      <c r="Q142" s="189">
        <v>6.4999999999999997E-4</v>
      </c>
      <c r="R142" s="189">
        <f t="shared" si="22"/>
        <v>3.2499999999999999E-3</v>
      </c>
      <c r="S142" s="189">
        <v>0</v>
      </c>
      <c r="T142" s="190">
        <f t="shared" si="2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373</v>
      </c>
      <c r="AT142" s="191" t="s">
        <v>370</v>
      </c>
      <c r="AU142" s="191" t="s">
        <v>82</v>
      </c>
      <c r="AY142" s="19" t="s">
        <v>208</v>
      </c>
      <c r="BE142" s="192">
        <f t="shared" si="24"/>
        <v>0</v>
      </c>
      <c r="BF142" s="192">
        <f t="shared" si="25"/>
        <v>0</v>
      </c>
      <c r="BG142" s="192">
        <f t="shared" si="26"/>
        <v>0</v>
      </c>
      <c r="BH142" s="192">
        <f t="shared" si="27"/>
        <v>0</v>
      </c>
      <c r="BI142" s="192">
        <f t="shared" si="28"/>
        <v>0</v>
      </c>
      <c r="BJ142" s="19" t="s">
        <v>82</v>
      </c>
      <c r="BK142" s="192">
        <f t="shared" si="29"/>
        <v>0</v>
      </c>
      <c r="BL142" s="19" t="s">
        <v>215</v>
      </c>
      <c r="BM142" s="191" t="s">
        <v>3731</v>
      </c>
    </row>
    <row r="143" spans="1:65" s="2" customFormat="1" ht="14.45" customHeight="1">
      <c r="A143" s="36"/>
      <c r="B143" s="37"/>
      <c r="C143" s="226" t="s">
        <v>514</v>
      </c>
      <c r="D143" s="226" t="s">
        <v>370</v>
      </c>
      <c r="E143" s="227" t="s">
        <v>3732</v>
      </c>
      <c r="F143" s="228" t="s">
        <v>3733</v>
      </c>
      <c r="G143" s="229" t="s">
        <v>367</v>
      </c>
      <c r="H143" s="230">
        <v>4</v>
      </c>
      <c r="I143" s="231"/>
      <c r="J143" s="232">
        <f t="shared" si="20"/>
        <v>0</v>
      </c>
      <c r="K143" s="228" t="s">
        <v>19</v>
      </c>
      <c r="L143" s="233"/>
      <c r="M143" s="234" t="s">
        <v>19</v>
      </c>
      <c r="N143" s="235" t="s">
        <v>43</v>
      </c>
      <c r="O143" s="66"/>
      <c r="P143" s="189">
        <f t="shared" si="21"/>
        <v>0</v>
      </c>
      <c r="Q143" s="189">
        <v>4.6000000000000001E-4</v>
      </c>
      <c r="R143" s="189">
        <f t="shared" si="22"/>
        <v>1.8400000000000001E-3</v>
      </c>
      <c r="S143" s="189">
        <v>0</v>
      </c>
      <c r="T143" s="190">
        <f t="shared" si="2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373</v>
      </c>
      <c r="AT143" s="191" t="s">
        <v>370</v>
      </c>
      <c r="AU143" s="191" t="s">
        <v>82</v>
      </c>
      <c r="AY143" s="19" t="s">
        <v>208</v>
      </c>
      <c r="BE143" s="192">
        <f t="shared" si="24"/>
        <v>0</v>
      </c>
      <c r="BF143" s="192">
        <f t="shared" si="25"/>
        <v>0</v>
      </c>
      <c r="BG143" s="192">
        <f t="shared" si="26"/>
        <v>0</v>
      </c>
      <c r="BH143" s="192">
        <f t="shared" si="27"/>
        <v>0</v>
      </c>
      <c r="BI143" s="192">
        <f t="shared" si="28"/>
        <v>0</v>
      </c>
      <c r="BJ143" s="19" t="s">
        <v>82</v>
      </c>
      <c r="BK143" s="192">
        <f t="shared" si="29"/>
        <v>0</v>
      </c>
      <c r="BL143" s="19" t="s">
        <v>215</v>
      </c>
      <c r="BM143" s="191" t="s">
        <v>3734</v>
      </c>
    </row>
    <row r="144" spans="1:65" s="2" customFormat="1" ht="24.2" customHeight="1">
      <c r="A144" s="36"/>
      <c r="B144" s="37"/>
      <c r="C144" s="180" t="s">
        <v>2376</v>
      </c>
      <c r="D144" s="180" t="s">
        <v>210</v>
      </c>
      <c r="E144" s="181" t="s">
        <v>3735</v>
      </c>
      <c r="F144" s="182" t="s">
        <v>3736</v>
      </c>
      <c r="G144" s="183" t="s">
        <v>367</v>
      </c>
      <c r="H144" s="184">
        <v>4</v>
      </c>
      <c r="I144" s="185"/>
      <c r="J144" s="186">
        <f t="shared" si="20"/>
        <v>0</v>
      </c>
      <c r="K144" s="182" t="s">
        <v>19</v>
      </c>
      <c r="L144" s="41"/>
      <c r="M144" s="187" t="s">
        <v>19</v>
      </c>
      <c r="N144" s="188" t="s">
        <v>43</v>
      </c>
      <c r="O144" s="66"/>
      <c r="P144" s="189">
        <f t="shared" si="21"/>
        <v>0</v>
      </c>
      <c r="Q144" s="189">
        <v>1.0000000000000001E-5</v>
      </c>
      <c r="R144" s="189">
        <f t="shared" si="22"/>
        <v>4.0000000000000003E-5</v>
      </c>
      <c r="S144" s="189">
        <v>0</v>
      </c>
      <c r="T144" s="190">
        <f t="shared" si="2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215</v>
      </c>
      <c r="AT144" s="191" t="s">
        <v>210</v>
      </c>
      <c r="AU144" s="191" t="s">
        <v>82</v>
      </c>
      <c r="AY144" s="19" t="s">
        <v>208</v>
      </c>
      <c r="BE144" s="192">
        <f t="shared" si="24"/>
        <v>0</v>
      </c>
      <c r="BF144" s="192">
        <f t="shared" si="25"/>
        <v>0</v>
      </c>
      <c r="BG144" s="192">
        <f t="shared" si="26"/>
        <v>0</v>
      </c>
      <c r="BH144" s="192">
        <f t="shared" si="27"/>
        <v>0</v>
      </c>
      <c r="BI144" s="192">
        <f t="shared" si="28"/>
        <v>0</v>
      </c>
      <c r="BJ144" s="19" t="s">
        <v>82</v>
      </c>
      <c r="BK144" s="192">
        <f t="shared" si="29"/>
        <v>0</v>
      </c>
      <c r="BL144" s="19" t="s">
        <v>215</v>
      </c>
      <c r="BM144" s="191" t="s">
        <v>3737</v>
      </c>
    </row>
    <row r="145" spans="1:65" s="2" customFormat="1" ht="14.45" customHeight="1">
      <c r="A145" s="36"/>
      <c r="B145" s="37"/>
      <c r="C145" s="226" t="s">
        <v>1007</v>
      </c>
      <c r="D145" s="226" t="s">
        <v>370</v>
      </c>
      <c r="E145" s="227" t="s">
        <v>3738</v>
      </c>
      <c r="F145" s="228" t="s">
        <v>3739</v>
      </c>
      <c r="G145" s="229" t="s">
        <v>367</v>
      </c>
      <c r="H145" s="230">
        <v>3</v>
      </c>
      <c r="I145" s="231"/>
      <c r="J145" s="232">
        <f t="shared" si="20"/>
        <v>0</v>
      </c>
      <c r="K145" s="228" t="s">
        <v>19</v>
      </c>
      <c r="L145" s="233"/>
      <c r="M145" s="234" t="s">
        <v>19</v>
      </c>
      <c r="N145" s="235" t="s">
        <v>43</v>
      </c>
      <c r="O145" s="66"/>
      <c r="P145" s="189">
        <f t="shared" si="21"/>
        <v>0</v>
      </c>
      <c r="Q145" s="189">
        <v>1.2800000000000001E-3</v>
      </c>
      <c r="R145" s="189">
        <f t="shared" si="22"/>
        <v>3.8400000000000005E-3</v>
      </c>
      <c r="S145" s="189">
        <v>0</v>
      </c>
      <c r="T145" s="190">
        <f t="shared" si="2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373</v>
      </c>
      <c r="AT145" s="191" t="s">
        <v>370</v>
      </c>
      <c r="AU145" s="191" t="s">
        <v>82</v>
      </c>
      <c r="AY145" s="19" t="s">
        <v>208</v>
      </c>
      <c r="BE145" s="192">
        <f t="shared" si="24"/>
        <v>0</v>
      </c>
      <c r="BF145" s="192">
        <f t="shared" si="25"/>
        <v>0</v>
      </c>
      <c r="BG145" s="192">
        <f t="shared" si="26"/>
        <v>0</v>
      </c>
      <c r="BH145" s="192">
        <f t="shared" si="27"/>
        <v>0</v>
      </c>
      <c r="BI145" s="192">
        <f t="shared" si="28"/>
        <v>0</v>
      </c>
      <c r="BJ145" s="19" t="s">
        <v>82</v>
      </c>
      <c r="BK145" s="192">
        <f t="shared" si="29"/>
        <v>0</v>
      </c>
      <c r="BL145" s="19" t="s">
        <v>215</v>
      </c>
      <c r="BM145" s="191" t="s">
        <v>3740</v>
      </c>
    </row>
    <row r="146" spans="1:65" s="2" customFormat="1" ht="14.45" customHeight="1">
      <c r="A146" s="36"/>
      <c r="B146" s="37"/>
      <c r="C146" s="226" t="s">
        <v>1011</v>
      </c>
      <c r="D146" s="226" t="s">
        <v>370</v>
      </c>
      <c r="E146" s="227" t="s">
        <v>3741</v>
      </c>
      <c r="F146" s="228" t="s">
        <v>3742</v>
      </c>
      <c r="G146" s="229" t="s">
        <v>367</v>
      </c>
      <c r="H146" s="230">
        <v>1</v>
      </c>
      <c r="I146" s="231"/>
      <c r="J146" s="232">
        <f t="shared" si="20"/>
        <v>0</v>
      </c>
      <c r="K146" s="228" t="s">
        <v>19</v>
      </c>
      <c r="L146" s="233"/>
      <c r="M146" s="234" t="s">
        <v>19</v>
      </c>
      <c r="N146" s="235" t="s">
        <v>43</v>
      </c>
      <c r="O146" s="66"/>
      <c r="P146" s="189">
        <f t="shared" si="21"/>
        <v>0</v>
      </c>
      <c r="Q146" s="189">
        <v>1.9400000000000001E-3</v>
      </c>
      <c r="R146" s="189">
        <f t="shared" si="22"/>
        <v>1.9400000000000001E-3</v>
      </c>
      <c r="S146" s="189">
        <v>0</v>
      </c>
      <c r="T146" s="190">
        <f t="shared" si="2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373</v>
      </c>
      <c r="AT146" s="191" t="s">
        <v>370</v>
      </c>
      <c r="AU146" s="191" t="s">
        <v>82</v>
      </c>
      <c r="AY146" s="19" t="s">
        <v>208</v>
      </c>
      <c r="BE146" s="192">
        <f t="shared" si="24"/>
        <v>0</v>
      </c>
      <c r="BF146" s="192">
        <f t="shared" si="25"/>
        <v>0</v>
      </c>
      <c r="BG146" s="192">
        <f t="shared" si="26"/>
        <v>0</v>
      </c>
      <c r="BH146" s="192">
        <f t="shared" si="27"/>
        <v>0</v>
      </c>
      <c r="BI146" s="192">
        <f t="shared" si="28"/>
        <v>0</v>
      </c>
      <c r="BJ146" s="19" t="s">
        <v>82</v>
      </c>
      <c r="BK146" s="192">
        <f t="shared" si="29"/>
        <v>0</v>
      </c>
      <c r="BL146" s="19" t="s">
        <v>215</v>
      </c>
      <c r="BM146" s="191" t="s">
        <v>3743</v>
      </c>
    </row>
    <row r="147" spans="1:65" s="2" customFormat="1" ht="24.2" customHeight="1">
      <c r="A147" s="36"/>
      <c r="B147" s="37"/>
      <c r="C147" s="180" t="s">
        <v>1016</v>
      </c>
      <c r="D147" s="180" t="s">
        <v>210</v>
      </c>
      <c r="E147" s="181" t="s">
        <v>3744</v>
      </c>
      <c r="F147" s="182" t="s">
        <v>3745</v>
      </c>
      <c r="G147" s="183" t="s">
        <v>367</v>
      </c>
      <c r="H147" s="184">
        <v>2</v>
      </c>
      <c r="I147" s="185"/>
      <c r="J147" s="186">
        <f t="shared" si="20"/>
        <v>0</v>
      </c>
      <c r="K147" s="182" t="s">
        <v>19</v>
      </c>
      <c r="L147" s="41"/>
      <c r="M147" s="187" t="s">
        <v>19</v>
      </c>
      <c r="N147" s="188" t="s">
        <v>43</v>
      </c>
      <c r="O147" s="66"/>
      <c r="P147" s="189">
        <f t="shared" si="21"/>
        <v>0</v>
      </c>
      <c r="Q147" s="189">
        <v>0</v>
      </c>
      <c r="R147" s="189">
        <f t="shared" si="22"/>
        <v>0</v>
      </c>
      <c r="S147" s="189">
        <v>0</v>
      </c>
      <c r="T147" s="190">
        <f t="shared" si="2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215</v>
      </c>
      <c r="AT147" s="191" t="s">
        <v>210</v>
      </c>
      <c r="AU147" s="191" t="s">
        <v>82</v>
      </c>
      <c r="AY147" s="19" t="s">
        <v>208</v>
      </c>
      <c r="BE147" s="192">
        <f t="shared" si="24"/>
        <v>0</v>
      </c>
      <c r="BF147" s="192">
        <f t="shared" si="25"/>
        <v>0</v>
      </c>
      <c r="BG147" s="192">
        <f t="shared" si="26"/>
        <v>0</v>
      </c>
      <c r="BH147" s="192">
        <f t="shared" si="27"/>
        <v>0</v>
      </c>
      <c r="BI147" s="192">
        <f t="shared" si="28"/>
        <v>0</v>
      </c>
      <c r="BJ147" s="19" t="s">
        <v>82</v>
      </c>
      <c r="BK147" s="192">
        <f t="shared" si="29"/>
        <v>0</v>
      </c>
      <c r="BL147" s="19" t="s">
        <v>215</v>
      </c>
      <c r="BM147" s="191" t="s">
        <v>3746</v>
      </c>
    </row>
    <row r="148" spans="1:65" s="2" customFormat="1" ht="14.45" customHeight="1">
      <c r="A148" s="36"/>
      <c r="B148" s="37"/>
      <c r="C148" s="226" t="s">
        <v>422</v>
      </c>
      <c r="D148" s="226" t="s">
        <v>370</v>
      </c>
      <c r="E148" s="227" t="s">
        <v>3747</v>
      </c>
      <c r="F148" s="228" t="s">
        <v>3748</v>
      </c>
      <c r="G148" s="229" t="s">
        <v>367</v>
      </c>
      <c r="H148" s="230">
        <v>2</v>
      </c>
      <c r="I148" s="231"/>
      <c r="J148" s="232">
        <f t="shared" si="20"/>
        <v>0</v>
      </c>
      <c r="K148" s="228" t="s">
        <v>19</v>
      </c>
      <c r="L148" s="233"/>
      <c r="M148" s="234" t="s">
        <v>19</v>
      </c>
      <c r="N148" s="235" t="s">
        <v>43</v>
      </c>
      <c r="O148" s="66"/>
      <c r="P148" s="189">
        <f t="shared" si="21"/>
        <v>0</v>
      </c>
      <c r="Q148" s="189">
        <v>2.9E-4</v>
      </c>
      <c r="R148" s="189">
        <f t="shared" si="22"/>
        <v>5.8E-4</v>
      </c>
      <c r="S148" s="189">
        <v>0</v>
      </c>
      <c r="T148" s="190">
        <f t="shared" si="2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373</v>
      </c>
      <c r="AT148" s="191" t="s">
        <v>370</v>
      </c>
      <c r="AU148" s="191" t="s">
        <v>82</v>
      </c>
      <c r="AY148" s="19" t="s">
        <v>208</v>
      </c>
      <c r="BE148" s="192">
        <f t="shared" si="24"/>
        <v>0</v>
      </c>
      <c r="BF148" s="192">
        <f t="shared" si="25"/>
        <v>0</v>
      </c>
      <c r="BG148" s="192">
        <f t="shared" si="26"/>
        <v>0</v>
      </c>
      <c r="BH148" s="192">
        <f t="shared" si="27"/>
        <v>0</v>
      </c>
      <c r="BI148" s="192">
        <f t="shared" si="28"/>
        <v>0</v>
      </c>
      <c r="BJ148" s="19" t="s">
        <v>82</v>
      </c>
      <c r="BK148" s="192">
        <f t="shared" si="29"/>
        <v>0</v>
      </c>
      <c r="BL148" s="19" t="s">
        <v>215</v>
      </c>
      <c r="BM148" s="191" t="s">
        <v>3749</v>
      </c>
    </row>
    <row r="149" spans="1:65" s="2" customFormat="1" ht="14.45" customHeight="1">
      <c r="A149" s="36"/>
      <c r="B149" s="37"/>
      <c r="C149" s="180" t="s">
        <v>2221</v>
      </c>
      <c r="D149" s="180" t="s">
        <v>210</v>
      </c>
      <c r="E149" s="181" t="s">
        <v>3750</v>
      </c>
      <c r="F149" s="182" t="s">
        <v>3751</v>
      </c>
      <c r="G149" s="183" t="s">
        <v>367</v>
      </c>
      <c r="H149" s="184">
        <v>5</v>
      </c>
      <c r="I149" s="185"/>
      <c r="J149" s="186">
        <f t="shared" si="20"/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 t="shared" si="21"/>
        <v>0</v>
      </c>
      <c r="Q149" s="189">
        <v>6.9999999999999994E-5</v>
      </c>
      <c r="R149" s="189">
        <f t="shared" si="22"/>
        <v>3.4999999999999994E-4</v>
      </c>
      <c r="S149" s="189">
        <v>0</v>
      </c>
      <c r="T149" s="190">
        <f t="shared" si="2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215</v>
      </c>
      <c r="AT149" s="191" t="s">
        <v>210</v>
      </c>
      <c r="AU149" s="191" t="s">
        <v>82</v>
      </c>
      <c r="AY149" s="19" t="s">
        <v>208</v>
      </c>
      <c r="BE149" s="192">
        <f t="shared" si="24"/>
        <v>0</v>
      </c>
      <c r="BF149" s="192">
        <f t="shared" si="25"/>
        <v>0</v>
      </c>
      <c r="BG149" s="192">
        <f t="shared" si="26"/>
        <v>0</v>
      </c>
      <c r="BH149" s="192">
        <f t="shared" si="27"/>
        <v>0</v>
      </c>
      <c r="BI149" s="192">
        <f t="shared" si="28"/>
        <v>0</v>
      </c>
      <c r="BJ149" s="19" t="s">
        <v>82</v>
      </c>
      <c r="BK149" s="192">
        <f t="shared" si="29"/>
        <v>0</v>
      </c>
      <c r="BL149" s="19" t="s">
        <v>215</v>
      </c>
      <c r="BM149" s="191" t="s">
        <v>3752</v>
      </c>
    </row>
    <row r="150" spans="1:65" s="2" customFormat="1" ht="24.2" customHeight="1">
      <c r="A150" s="36"/>
      <c r="B150" s="37"/>
      <c r="C150" s="180" t="s">
        <v>456</v>
      </c>
      <c r="D150" s="180" t="s">
        <v>210</v>
      </c>
      <c r="E150" s="181" t="s">
        <v>3753</v>
      </c>
      <c r="F150" s="182" t="s">
        <v>3754</v>
      </c>
      <c r="G150" s="183" t="s">
        <v>367</v>
      </c>
      <c r="H150" s="184">
        <v>2</v>
      </c>
      <c r="I150" s="185"/>
      <c r="J150" s="186">
        <f t="shared" si="20"/>
        <v>0</v>
      </c>
      <c r="K150" s="182" t="s">
        <v>19</v>
      </c>
      <c r="L150" s="41"/>
      <c r="M150" s="187" t="s">
        <v>19</v>
      </c>
      <c r="N150" s="188" t="s">
        <v>43</v>
      </c>
      <c r="O150" s="66"/>
      <c r="P150" s="189">
        <f t="shared" si="21"/>
        <v>0</v>
      </c>
      <c r="Q150" s="189">
        <v>1.0000000000000001E-5</v>
      </c>
      <c r="R150" s="189">
        <f t="shared" si="22"/>
        <v>2.0000000000000002E-5</v>
      </c>
      <c r="S150" s="189">
        <v>0</v>
      </c>
      <c r="T150" s="190">
        <f t="shared" si="2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215</v>
      </c>
      <c r="AT150" s="191" t="s">
        <v>210</v>
      </c>
      <c r="AU150" s="191" t="s">
        <v>82</v>
      </c>
      <c r="AY150" s="19" t="s">
        <v>208</v>
      </c>
      <c r="BE150" s="192">
        <f t="shared" si="24"/>
        <v>0</v>
      </c>
      <c r="BF150" s="192">
        <f t="shared" si="25"/>
        <v>0</v>
      </c>
      <c r="BG150" s="192">
        <f t="shared" si="26"/>
        <v>0</v>
      </c>
      <c r="BH150" s="192">
        <f t="shared" si="27"/>
        <v>0</v>
      </c>
      <c r="BI150" s="192">
        <f t="shared" si="28"/>
        <v>0</v>
      </c>
      <c r="BJ150" s="19" t="s">
        <v>82</v>
      </c>
      <c r="BK150" s="192">
        <f t="shared" si="29"/>
        <v>0</v>
      </c>
      <c r="BL150" s="19" t="s">
        <v>215</v>
      </c>
      <c r="BM150" s="191" t="s">
        <v>3755</v>
      </c>
    </row>
    <row r="151" spans="1:65" s="2" customFormat="1" ht="14.45" customHeight="1">
      <c r="A151" s="36"/>
      <c r="B151" s="37"/>
      <c r="C151" s="226" t="s">
        <v>2395</v>
      </c>
      <c r="D151" s="226" t="s">
        <v>370</v>
      </c>
      <c r="E151" s="227" t="s">
        <v>3756</v>
      </c>
      <c r="F151" s="228" t="s">
        <v>3757</v>
      </c>
      <c r="G151" s="229" t="s">
        <v>367</v>
      </c>
      <c r="H151" s="230">
        <v>2</v>
      </c>
      <c r="I151" s="231"/>
      <c r="J151" s="232">
        <f t="shared" si="20"/>
        <v>0</v>
      </c>
      <c r="K151" s="228" t="s">
        <v>19</v>
      </c>
      <c r="L151" s="233"/>
      <c r="M151" s="234" t="s">
        <v>19</v>
      </c>
      <c r="N151" s="235" t="s">
        <v>43</v>
      </c>
      <c r="O151" s="66"/>
      <c r="P151" s="189">
        <f t="shared" si="21"/>
        <v>0</v>
      </c>
      <c r="Q151" s="189">
        <v>5.0000000000000001E-4</v>
      </c>
      <c r="R151" s="189">
        <f t="shared" si="22"/>
        <v>1E-3</v>
      </c>
      <c r="S151" s="189">
        <v>0</v>
      </c>
      <c r="T151" s="190">
        <f t="shared" si="2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373</v>
      </c>
      <c r="AT151" s="191" t="s">
        <v>370</v>
      </c>
      <c r="AU151" s="191" t="s">
        <v>82</v>
      </c>
      <c r="AY151" s="19" t="s">
        <v>208</v>
      </c>
      <c r="BE151" s="192">
        <f t="shared" si="24"/>
        <v>0</v>
      </c>
      <c r="BF151" s="192">
        <f t="shared" si="25"/>
        <v>0</v>
      </c>
      <c r="BG151" s="192">
        <f t="shared" si="26"/>
        <v>0</v>
      </c>
      <c r="BH151" s="192">
        <f t="shared" si="27"/>
        <v>0</v>
      </c>
      <c r="BI151" s="192">
        <f t="shared" si="28"/>
        <v>0</v>
      </c>
      <c r="BJ151" s="19" t="s">
        <v>82</v>
      </c>
      <c r="BK151" s="192">
        <f t="shared" si="29"/>
        <v>0</v>
      </c>
      <c r="BL151" s="19" t="s">
        <v>215</v>
      </c>
      <c r="BM151" s="191" t="s">
        <v>3758</v>
      </c>
    </row>
    <row r="152" spans="1:65" s="2" customFormat="1" ht="24.2" customHeight="1">
      <c r="A152" s="36"/>
      <c r="B152" s="37"/>
      <c r="C152" s="180" t="s">
        <v>907</v>
      </c>
      <c r="D152" s="180" t="s">
        <v>210</v>
      </c>
      <c r="E152" s="181" t="s">
        <v>3759</v>
      </c>
      <c r="F152" s="182" t="s">
        <v>3760</v>
      </c>
      <c r="G152" s="183" t="s">
        <v>367</v>
      </c>
      <c r="H152" s="184">
        <v>9</v>
      </c>
      <c r="I152" s="185"/>
      <c r="J152" s="186">
        <f t="shared" si="20"/>
        <v>0</v>
      </c>
      <c r="K152" s="182" t="s">
        <v>19</v>
      </c>
      <c r="L152" s="41"/>
      <c r="M152" s="187" t="s">
        <v>19</v>
      </c>
      <c r="N152" s="188" t="s">
        <v>43</v>
      </c>
      <c r="O152" s="66"/>
      <c r="P152" s="189">
        <f t="shared" si="21"/>
        <v>0</v>
      </c>
      <c r="Q152" s="189">
        <v>1.0000000000000001E-5</v>
      </c>
      <c r="R152" s="189">
        <f t="shared" si="22"/>
        <v>9.0000000000000006E-5</v>
      </c>
      <c r="S152" s="189">
        <v>0</v>
      </c>
      <c r="T152" s="190">
        <f t="shared" si="2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215</v>
      </c>
      <c r="AT152" s="191" t="s">
        <v>210</v>
      </c>
      <c r="AU152" s="191" t="s">
        <v>82</v>
      </c>
      <c r="AY152" s="19" t="s">
        <v>208</v>
      </c>
      <c r="BE152" s="192">
        <f t="shared" si="24"/>
        <v>0</v>
      </c>
      <c r="BF152" s="192">
        <f t="shared" si="25"/>
        <v>0</v>
      </c>
      <c r="BG152" s="192">
        <f t="shared" si="26"/>
        <v>0</v>
      </c>
      <c r="BH152" s="192">
        <f t="shared" si="27"/>
        <v>0</v>
      </c>
      <c r="BI152" s="192">
        <f t="shared" si="28"/>
        <v>0</v>
      </c>
      <c r="BJ152" s="19" t="s">
        <v>82</v>
      </c>
      <c r="BK152" s="192">
        <f t="shared" si="29"/>
        <v>0</v>
      </c>
      <c r="BL152" s="19" t="s">
        <v>215</v>
      </c>
      <c r="BM152" s="191" t="s">
        <v>3761</v>
      </c>
    </row>
    <row r="153" spans="1:65" s="2" customFormat="1" ht="14.45" customHeight="1">
      <c r="A153" s="36"/>
      <c r="B153" s="37"/>
      <c r="C153" s="226" t="s">
        <v>1003</v>
      </c>
      <c r="D153" s="226" t="s">
        <v>370</v>
      </c>
      <c r="E153" s="227" t="s">
        <v>3762</v>
      </c>
      <c r="F153" s="228" t="s">
        <v>3763</v>
      </c>
      <c r="G153" s="229" t="s">
        <v>367</v>
      </c>
      <c r="H153" s="230">
        <v>3</v>
      </c>
      <c r="I153" s="231"/>
      <c r="J153" s="232">
        <f t="shared" si="20"/>
        <v>0</v>
      </c>
      <c r="K153" s="228" t="s">
        <v>19</v>
      </c>
      <c r="L153" s="233"/>
      <c r="M153" s="234" t="s">
        <v>19</v>
      </c>
      <c r="N153" s="235" t="s">
        <v>43</v>
      </c>
      <c r="O153" s="66"/>
      <c r="P153" s="189">
        <f t="shared" si="21"/>
        <v>0</v>
      </c>
      <c r="Q153" s="189">
        <v>1.4E-3</v>
      </c>
      <c r="R153" s="189">
        <f t="shared" si="22"/>
        <v>4.1999999999999997E-3</v>
      </c>
      <c r="S153" s="189">
        <v>0</v>
      </c>
      <c r="T153" s="190">
        <f t="shared" si="2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373</v>
      </c>
      <c r="AT153" s="191" t="s">
        <v>370</v>
      </c>
      <c r="AU153" s="191" t="s">
        <v>82</v>
      </c>
      <c r="AY153" s="19" t="s">
        <v>208</v>
      </c>
      <c r="BE153" s="192">
        <f t="shared" si="24"/>
        <v>0</v>
      </c>
      <c r="BF153" s="192">
        <f t="shared" si="25"/>
        <v>0</v>
      </c>
      <c r="BG153" s="192">
        <f t="shared" si="26"/>
        <v>0</v>
      </c>
      <c r="BH153" s="192">
        <f t="shared" si="27"/>
        <v>0</v>
      </c>
      <c r="BI153" s="192">
        <f t="shared" si="28"/>
        <v>0</v>
      </c>
      <c r="BJ153" s="19" t="s">
        <v>82</v>
      </c>
      <c r="BK153" s="192">
        <f t="shared" si="29"/>
        <v>0</v>
      </c>
      <c r="BL153" s="19" t="s">
        <v>215</v>
      </c>
      <c r="BM153" s="191" t="s">
        <v>3764</v>
      </c>
    </row>
    <row r="154" spans="1:65" s="2" customFormat="1" ht="14.45" customHeight="1">
      <c r="A154" s="36"/>
      <c r="B154" s="37"/>
      <c r="C154" s="226" t="s">
        <v>1315</v>
      </c>
      <c r="D154" s="226" t="s">
        <v>370</v>
      </c>
      <c r="E154" s="227" t="s">
        <v>3765</v>
      </c>
      <c r="F154" s="228" t="s">
        <v>3766</v>
      </c>
      <c r="G154" s="229" t="s">
        <v>367</v>
      </c>
      <c r="H154" s="230">
        <v>1</v>
      </c>
      <c r="I154" s="231"/>
      <c r="J154" s="232">
        <f t="shared" si="20"/>
        <v>0</v>
      </c>
      <c r="K154" s="228" t="s">
        <v>19</v>
      </c>
      <c r="L154" s="233"/>
      <c r="M154" s="234" t="s">
        <v>19</v>
      </c>
      <c r="N154" s="235" t="s">
        <v>43</v>
      </c>
      <c r="O154" s="66"/>
      <c r="P154" s="189">
        <f t="shared" si="21"/>
        <v>0</v>
      </c>
      <c r="Q154" s="189">
        <v>7.9000000000000001E-4</v>
      </c>
      <c r="R154" s="189">
        <f t="shared" si="22"/>
        <v>7.9000000000000001E-4</v>
      </c>
      <c r="S154" s="189">
        <v>0</v>
      </c>
      <c r="T154" s="190">
        <f t="shared" si="2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373</v>
      </c>
      <c r="AT154" s="191" t="s">
        <v>370</v>
      </c>
      <c r="AU154" s="191" t="s">
        <v>82</v>
      </c>
      <c r="AY154" s="19" t="s">
        <v>208</v>
      </c>
      <c r="BE154" s="192">
        <f t="shared" si="24"/>
        <v>0</v>
      </c>
      <c r="BF154" s="192">
        <f t="shared" si="25"/>
        <v>0</v>
      </c>
      <c r="BG154" s="192">
        <f t="shared" si="26"/>
        <v>0</v>
      </c>
      <c r="BH154" s="192">
        <f t="shared" si="27"/>
        <v>0</v>
      </c>
      <c r="BI154" s="192">
        <f t="shared" si="28"/>
        <v>0</v>
      </c>
      <c r="BJ154" s="19" t="s">
        <v>82</v>
      </c>
      <c r="BK154" s="192">
        <f t="shared" si="29"/>
        <v>0</v>
      </c>
      <c r="BL154" s="19" t="s">
        <v>215</v>
      </c>
      <c r="BM154" s="191" t="s">
        <v>3767</v>
      </c>
    </row>
    <row r="155" spans="1:65" s="2" customFormat="1" ht="14.45" customHeight="1">
      <c r="A155" s="36"/>
      <c r="B155" s="37"/>
      <c r="C155" s="226" t="s">
        <v>522</v>
      </c>
      <c r="D155" s="226" t="s">
        <v>370</v>
      </c>
      <c r="E155" s="227" t="s">
        <v>3768</v>
      </c>
      <c r="F155" s="228" t="s">
        <v>3769</v>
      </c>
      <c r="G155" s="229" t="s">
        <v>367</v>
      </c>
      <c r="H155" s="230">
        <v>5</v>
      </c>
      <c r="I155" s="231"/>
      <c r="J155" s="232">
        <f t="shared" si="20"/>
        <v>0</v>
      </c>
      <c r="K155" s="228" t="s">
        <v>19</v>
      </c>
      <c r="L155" s="233"/>
      <c r="M155" s="234" t="s">
        <v>19</v>
      </c>
      <c r="N155" s="235" t="s">
        <v>43</v>
      </c>
      <c r="O155" s="66"/>
      <c r="P155" s="189">
        <f t="shared" si="21"/>
        <v>0</v>
      </c>
      <c r="Q155" s="189">
        <v>1.0200000000000001E-3</v>
      </c>
      <c r="R155" s="189">
        <f t="shared" si="22"/>
        <v>5.1000000000000004E-3</v>
      </c>
      <c r="S155" s="189">
        <v>0</v>
      </c>
      <c r="T155" s="190">
        <f t="shared" si="2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373</v>
      </c>
      <c r="AT155" s="191" t="s">
        <v>370</v>
      </c>
      <c r="AU155" s="191" t="s">
        <v>82</v>
      </c>
      <c r="AY155" s="19" t="s">
        <v>208</v>
      </c>
      <c r="BE155" s="192">
        <f t="shared" si="24"/>
        <v>0</v>
      </c>
      <c r="BF155" s="192">
        <f t="shared" si="25"/>
        <v>0</v>
      </c>
      <c r="BG155" s="192">
        <f t="shared" si="26"/>
        <v>0</v>
      </c>
      <c r="BH155" s="192">
        <f t="shared" si="27"/>
        <v>0</v>
      </c>
      <c r="BI155" s="192">
        <f t="shared" si="28"/>
        <v>0</v>
      </c>
      <c r="BJ155" s="19" t="s">
        <v>82</v>
      </c>
      <c r="BK155" s="192">
        <f t="shared" si="29"/>
        <v>0</v>
      </c>
      <c r="BL155" s="19" t="s">
        <v>215</v>
      </c>
      <c r="BM155" s="191" t="s">
        <v>3770</v>
      </c>
    </row>
    <row r="156" spans="1:65" s="2" customFormat="1" ht="14.45" customHeight="1">
      <c r="A156" s="36"/>
      <c r="B156" s="37"/>
      <c r="C156" s="180" t="s">
        <v>1873</v>
      </c>
      <c r="D156" s="180" t="s">
        <v>210</v>
      </c>
      <c r="E156" s="181" t="s">
        <v>3771</v>
      </c>
      <c r="F156" s="182" t="s">
        <v>3772</v>
      </c>
      <c r="G156" s="183" t="s">
        <v>367</v>
      </c>
      <c r="H156" s="184">
        <v>4</v>
      </c>
      <c r="I156" s="185"/>
      <c r="J156" s="186">
        <f t="shared" si="20"/>
        <v>0</v>
      </c>
      <c r="K156" s="182" t="s">
        <v>19</v>
      </c>
      <c r="L156" s="41"/>
      <c r="M156" s="187" t="s">
        <v>19</v>
      </c>
      <c r="N156" s="188" t="s">
        <v>43</v>
      </c>
      <c r="O156" s="66"/>
      <c r="P156" s="189">
        <f t="shared" si="21"/>
        <v>0</v>
      </c>
      <c r="Q156" s="189">
        <v>1.0189999999999999E-2</v>
      </c>
      <c r="R156" s="189">
        <f t="shared" si="22"/>
        <v>4.0759999999999998E-2</v>
      </c>
      <c r="S156" s="189">
        <v>0</v>
      </c>
      <c r="T156" s="190">
        <f t="shared" si="2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215</v>
      </c>
      <c r="AT156" s="191" t="s">
        <v>210</v>
      </c>
      <c r="AU156" s="191" t="s">
        <v>82</v>
      </c>
      <c r="AY156" s="19" t="s">
        <v>208</v>
      </c>
      <c r="BE156" s="192">
        <f t="shared" si="24"/>
        <v>0</v>
      </c>
      <c r="BF156" s="192">
        <f t="shared" si="25"/>
        <v>0</v>
      </c>
      <c r="BG156" s="192">
        <f t="shared" si="26"/>
        <v>0</v>
      </c>
      <c r="BH156" s="192">
        <f t="shared" si="27"/>
        <v>0</v>
      </c>
      <c r="BI156" s="192">
        <f t="shared" si="28"/>
        <v>0</v>
      </c>
      <c r="BJ156" s="19" t="s">
        <v>82</v>
      </c>
      <c r="BK156" s="192">
        <f t="shared" si="29"/>
        <v>0</v>
      </c>
      <c r="BL156" s="19" t="s">
        <v>215</v>
      </c>
      <c r="BM156" s="191" t="s">
        <v>3773</v>
      </c>
    </row>
    <row r="157" spans="1:65" s="2" customFormat="1" ht="14.45" customHeight="1">
      <c r="A157" s="36"/>
      <c r="B157" s="37"/>
      <c r="C157" s="226" t="s">
        <v>1892</v>
      </c>
      <c r="D157" s="226" t="s">
        <v>370</v>
      </c>
      <c r="E157" s="227" t="s">
        <v>3774</v>
      </c>
      <c r="F157" s="228" t="s">
        <v>3775</v>
      </c>
      <c r="G157" s="229" t="s">
        <v>367</v>
      </c>
      <c r="H157" s="230">
        <v>2</v>
      </c>
      <c r="I157" s="231"/>
      <c r="J157" s="232">
        <f t="shared" si="20"/>
        <v>0</v>
      </c>
      <c r="K157" s="228" t="s">
        <v>19</v>
      </c>
      <c r="L157" s="233"/>
      <c r="M157" s="234" t="s">
        <v>19</v>
      </c>
      <c r="N157" s="235" t="s">
        <v>43</v>
      </c>
      <c r="O157" s="66"/>
      <c r="P157" s="189">
        <f t="shared" si="21"/>
        <v>0</v>
      </c>
      <c r="Q157" s="189">
        <v>0.50600000000000001</v>
      </c>
      <c r="R157" s="189">
        <f t="shared" si="22"/>
        <v>1.012</v>
      </c>
      <c r="S157" s="189">
        <v>0</v>
      </c>
      <c r="T157" s="190">
        <f t="shared" si="2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373</v>
      </c>
      <c r="AT157" s="191" t="s">
        <v>370</v>
      </c>
      <c r="AU157" s="191" t="s">
        <v>82</v>
      </c>
      <c r="AY157" s="19" t="s">
        <v>208</v>
      </c>
      <c r="BE157" s="192">
        <f t="shared" si="24"/>
        <v>0</v>
      </c>
      <c r="BF157" s="192">
        <f t="shared" si="25"/>
        <v>0</v>
      </c>
      <c r="BG157" s="192">
        <f t="shared" si="26"/>
        <v>0</v>
      </c>
      <c r="BH157" s="192">
        <f t="shared" si="27"/>
        <v>0</v>
      </c>
      <c r="BI157" s="192">
        <f t="shared" si="28"/>
        <v>0</v>
      </c>
      <c r="BJ157" s="19" t="s">
        <v>82</v>
      </c>
      <c r="BK157" s="192">
        <f t="shared" si="29"/>
        <v>0</v>
      </c>
      <c r="BL157" s="19" t="s">
        <v>215</v>
      </c>
      <c r="BM157" s="191" t="s">
        <v>3776</v>
      </c>
    </row>
    <row r="158" spans="1:65" s="2" customFormat="1" ht="14.45" customHeight="1">
      <c r="A158" s="36"/>
      <c r="B158" s="37"/>
      <c r="C158" s="226" t="s">
        <v>1850</v>
      </c>
      <c r="D158" s="226" t="s">
        <v>370</v>
      </c>
      <c r="E158" s="227" t="s">
        <v>3777</v>
      </c>
      <c r="F158" s="228" t="s">
        <v>3778</v>
      </c>
      <c r="G158" s="229" t="s">
        <v>367</v>
      </c>
      <c r="H158" s="230">
        <v>2</v>
      </c>
      <c r="I158" s="231"/>
      <c r="J158" s="232">
        <f t="shared" si="20"/>
        <v>0</v>
      </c>
      <c r="K158" s="228" t="s">
        <v>19</v>
      </c>
      <c r="L158" s="233"/>
      <c r="M158" s="234" t="s">
        <v>19</v>
      </c>
      <c r="N158" s="235" t="s">
        <v>43</v>
      </c>
      <c r="O158" s="66"/>
      <c r="P158" s="189">
        <f t="shared" si="21"/>
        <v>0</v>
      </c>
      <c r="Q158" s="189">
        <v>1.0129999999999999</v>
      </c>
      <c r="R158" s="189">
        <f t="shared" si="22"/>
        <v>2.0259999999999998</v>
      </c>
      <c r="S158" s="189">
        <v>0</v>
      </c>
      <c r="T158" s="190">
        <f t="shared" si="2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373</v>
      </c>
      <c r="AT158" s="191" t="s">
        <v>370</v>
      </c>
      <c r="AU158" s="191" t="s">
        <v>82</v>
      </c>
      <c r="AY158" s="19" t="s">
        <v>208</v>
      </c>
      <c r="BE158" s="192">
        <f t="shared" si="24"/>
        <v>0</v>
      </c>
      <c r="BF158" s="192">
        <f t="shared" si="25"/>
        <v>0</v>
      </c>
      <c r="BG158" s="192">
        <f t="shared" si="26"/>
        <v>0</v>
      </c>
      <c r="BH158" s="192">
        <f t="shared" si="27"/>
        <v>0</v>
      </c>
      <c r="BI158" s="192">
        <f t="shared" si="28"/>
        <v>0</v>
      </c>
      <c r="BJ158" s="19" t="s">
        <v>82</v>
      </c>
      <c r="BK158" s="192">
        <f t="shared" si="29"/>
        <v>0</v>
      </c>
      <c r="BL158" s="19" t="s">
        <v>215</v>
      </c>
      <c r="BM158" s="191" t="s">
        <v>3779</v>
      </c>
    </row>
    <row r="159" spans="1:65" s="2" customFormat="1" ht="14.45" customHeight="1">
      <c r="A159" s="36"/>
      <c r="B159" s="37"/>
      <c r="C159" s="180" t="s">
        <v>1854</v>
      </c>
      <c r="D159" s="180" t="s">
        <v>210</v>
      </c>
      <c r="E159" s="181" t="s">
        <v>3780</v>
      </c>
      <c r="F159" s="182" t="s">
        <v>3781</v>
      </c>
      <c r="G159" s="183" t="s">
        <v>367</v>
      </c>
      <c r="H159" s="184">
        <v>2</v>
      </c>
      <c r="I159" s="185"/>
      <c r="J159" s="186">
        <f t="shared" si="20"/>
        <v>0</v>
      </c>
      <c r="K159" s="182" t="s">
        <v>19</v>
      </c>
      <c r="L159" s="41"/>
      <c r="M159" s="187" t="s">
        <v>19</v>
      </c>
      <c r="N159" s="188" t="s">
        <v>43</v>
      </c>
      <c r="O159" s="66"/>
      <c r="P159" s="189">
        <f t="shared" si="21"/>
        <v>0</v>
      </c>
      <c r="Q159" s="189">
        <v>1.248E-2</v>
      </c>
      <c r="R159" s="189">
        <f t="shared" si="22"/>
        <v>2.496E-2</v>
      </c>
      <c r="S159" s="189">
        <v>0</v>
      </c>
      <c r="T159" s="190">
        <f t="shared" si="2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215</v>
      </c>
      <c r="AT159" s="191" t="s">
        <v>210</v>
      </c>
      <c r="AU159" s="191" t="s">
        <v>82</v>
      </c>
      <c r="AY159" s="19" t="s">
        <v>208</v>
      </c>
      <c r="BE159" s="192">
        <f t="shared" si="24"/>
        <v>0</v>
      </c>
      <c r="BF159" s="192">
        <f t="shared" si="25"/>
        <v>0</v>
      </c>
      <c r="BG159" s="192">
        <f t="shared" si="26"/>
        <v>0</v>
      </c>
      <c r="BH159" s="192">
        <f t="shared" si="27"/>
        <v>0</v>
      </c>
      <c r="BI159" s="192">
        <f t="shared" si="28"/>
        <v>0</v>
      </c>
      <c r="BJ159" s="19" t="s">
        <v>82</v>
      </c>
      <c r="BK159" s="192">
        <f t="shared" si="29"/>
        <v>0</v>
      </c>
      <c r="BL159" s="19" t="s">
        <v>215</v>
      </c>
      <c r="BM159" s="191" t="s">
        <v>3782</v>
      </c>
    </row>
    <row r="160" spans="1:65" s="2" customFormat="1" ht="14.45" customHeight="1">
      <c r="A160" s="36"/>
      <c r="B160" s="37"/>
      <c r="C160" s="226" t="s">
        <v>2500</v>
      </c>
      <c r="D160" s="226" t="s">
        <v>370</v>
      </c>
      <c r="E160" s="227" t="s">
        <v>3783</v>
      </c>
      <c r="F160" s="228" t="s">
        <v>3784</v>
      </c>
      <c r="G160" s="229" t="s">
        <v>367</v>
      </c>
      <c r="H160" s="230">
        <v>2</v>
      </c>
      <c r="I160" s="231"/>
      <c r="J160" s="232">
        <f t="shared" si="20"/>
        <v>0</v>
      </c>
      <c r="K160" s="228" t="s">
        <v>19</v>
      </c>
      <c r="L160" s="233"/>
      <c r="M160" s="234" t="s">
        <v>19</v>
      </c>
      <c r="N160" s="235" t="s">
        <v>43</v>
      </c>
      <c r="O160" s="66"/>
      <c r="P160" s="189">
        <f t="shared" si="21"/>
        <v>0</v>
      </c>
      <c r="Q160" s="189">
        <v>0.44900000000000001</v>
      </c>
      <c r="R160" s="189">
        <f t="shared" si="22"/>
        <v>0.89800000000000002</v>
      </c>
      <c r="S160" s="189">
        <v>0</v>
      </c>
      <c r="T160" s="190">
        <f t="shared" si="2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373</v>
      </c>
      <c r="AT160" s="191" t="s">
        <v>370</v>
      </c>
      <c r="AU160" s="191" t="s">
        <v>82</v>
      </c>
      <c r="AY160" s="19" t="s">
        <v>208</v>
      </c>
      <c r="BE160" s="192">
        <f t="shared" si="24"/>
        <v>0</v>
      </c>
      <c r="BF160" s="192">
        <f t="shared" si="25"/>
        <v>0</v>
      </c>
      <c r="BG160" s="192">
        <f t="shared" si="26"/>
        <v>0</v>
      </c>
      <c r="BH160" s="192">
        <f t="shared" si="27"/>
        <v>0</v>
      </c>
      <c r="BI160" s="192">
        <f t="shared" si="28"/>
        <v>0</v>
      </c>
      <c r="BJ160" s="19" t="s">
        <v>82</v>
      </c>
      <c r="BK160" s="192">
        <f t="shared" si="29"/>
        <v>0</v>
      </c>
      <c r="BL160" s="19" t="s">
        <v>215</v>
      </c>
      <c r="BM160" s="191" t="s">
        <v>3785</v>
      </c>
    </row>
    <row r="161" spans="1:65" s="2" customFormat="1" ht="14.45" customHeight="1">
      <c r="A161" s="36"/>
      <c r="B161" s="37"/>
      <c r="C161" s="180" t="s">
        <v>1863</v>
      </c>
      <c r="D161" s="180" t="s">
        <v>210</v>
      </c>
      <c r="E161" s="181" t="s">
        <v>3786</v>
      </c>
      <c r="F161" s="182" t="s">
        <v>3787</v>
      </c>
      <c r="G161" s="183" t="s">
        <v>367</v>
      </c>
      <c r="H161" s="184">
        <v>2</v>
      </c>
      <c r="I161" s="185"/>
      <c r="J161" s="186">
        <f t="shared" si="20"/>
        <v>0</v>
      </c>
      <c r="K161" s="182" t="s">
        <v>19</v>
      </c>
      <c r="L161" s="41"/>
      <c r="M161" s="187" t="s">
        <v>19</v>
      </c>
      <c r="N161" s="188" t="s">
        <v>43</v>
      </c>
      <c r="O161" s="66"/>
      <c r="P161" s="189">
        <f t="shared" si="21"/>
        <v>0</v>
      </c>
      <c r="Q161" s="189">
        <v>2.8539999999999999E-2</v>
      </c>
      <c r="R161" s="189">
        <f t="shared" si="22"/>
        <v>5.7079999999999999E-2</v>
      </c>
      <c r="S161" s="189">
        <v>0</v>
      </c>
      <c r="T161" s="190">
        <f t="shared" si="2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215</v>
      </c>
      <c r="AT161" s="191" t="s">
        <v>210</v>
      </c>
      <c r="AU161" s="191" t="s">
        <v>82</v>
      </c>
      <c r="AY161" s="19" t="s">
        <v>208</v>
      </c>
      <c r="BE161" s="192">
        <f t="shared" si="24"/>
        <v>0</v>
      </c>
      <c r="BF161" s="192">
        <f t="shared" si="25"/>
        <v>0</v>
      </c>
      <c r="BG161" s="192">
        <f t="shared" si="26"/>
        <v>0</v>
      </c>
      <c r="BH161" s="192">
        <f t="shared" si="27"/>
        <v>0</v>
      </c>
      <c r="BI161" s="192">
        <f t="shared" si="28"/>
        <v>0</v>
      </c>
      <c r="BJ161" s="19" t="s">
        <v>82</v>
      </c>
      <c r="BK161" s="192">
        <f t="shared" si="29"/>
        <v>0</v>
      </c>
      <c r="BL161" s="19" t="s">
        <v>215</v>
      </c>
      <c r="BM161" s="191" t="s">
        <v>3788</v>
      </c>
    </row>
    <row r="162" spans="1:65" s="2" customFormat="1" ht="14.45" customHeight="1">
      <c r="A162" s="36"/>
      <c r="B162" s="37"/>
      <c r="C162" s="226" t="s">
        <v>1868</v>
      </c>
      <c r="D162" s="226" t="s">
        <v>370</v>
      </c>
      <c r="E162" s="227" t="s">
        <v>3789</v>
      </c>
      <c r="F162" s="228" t="s">
        <v>3790</v>
      </c>
      <c r="G162" s="229" t="s">
        <v>367</v>
      </c>
      <c r="H162" s="230">
        <v>2</v>
      </c>
      <c r="I162" s="231"/>
      <c r="J162" s="232">
        <f t="shared" si="20"/>
        <v>0</v>
      </c>
      <c r="K162" s="228" t="s">
        <v>19</v>
      </c>
      <c r="L162" s="233"/>
      <c r="M162" s="234" t="s">
        <v>19</v>
      </c>
      <c r="N162" s="235" t="s">
        <v>43</v>
      </c>
      <c r="O162" s="66"/>
      <c r="P162" s="189">
        <f t="shared" si="21"/>
        <v>0</v>
      </c>
      <c r="Q162" s="189">
        <v>1.6</v>
      </c>
      <c r="R162" s="189">
        <f t="shared" si="22"/>
        <v>3.2</v>
      </c>
      <c r="S162" s="189">
        <v>0</v>
      </c>
      <c r="T162" s="190">
        <f t="shared" si="2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373</v>
      </c>
      <c r="AT162" s="191" t="s">
        <v>370</v>
      </c>
      <c r="AU162" s="191" t="s">
        <v>82</v>
      </c>
      <c r="AY162" s="19" t="s">
        <v>208</v>
      </c>
      <c r="BE162" s="192">
        <f t="shared" si="24"/>
        <v>0</v>
      </c>
      <c r="BF162" s="192">
        <f t="shared" si="25"/>
        <v>0</v>
      </c>
      <c r="BG162" s="192">
        <f t="shared" si="26"/>
        <v>0</v>
      </c>
      <c r="BH162" s="192">
        <f t="shared" si="27"/>
        <v>0</v>
      </c>
      <c r="BI162" s="192">
        <f t="shared" si="28"/>
        <v>0</v>
      </c>
      <c r="BJ162" s="19" t="s">
        <v>82</v>
      </c>
      <c r="BK162" s="192">
        <f t="shared" si="29"/>
        <v>0</v>
      </c>
      <c r="BL162" s="19" t="s">
        <v>215</v>
      </c>
      <c r="BM162" s="191" t="s">
        <v>3791</v>
      </c>
    </row>
    <row r="163" spans="1:65" s="2" customFormat="1" ht="14.45" customHeight="1">
      <c r="A163" s="36"/>
      <c r="B163" s="37"/>
      <c r="C163" s="226" t="s">
        <v>1910</v>
      </c>
      <c r="D163" s="226" t="s">
        <v>370</v>
      </c>
      <c r="E163" s="227" t="s">
        <v>3792</v>
      </c>
      <c r="F163" s="228" t="s">
        <v>3793</v>
      </c>
      <c r="G163" s="229" t="s">
        <v>367</v>
      </c>
      <c r="H163" s="230">
        <v>6</v>
      </c>
      <c r="I163" s="231"/>
      <c r="J163" s="232">
        <f t="shared" si="20"/>
        <v>0</v>
      </c>
      <c r="K163" s="228" t="s">
        <v>19</v>
      </c>
      <c r="L163" s="233"/>
      <c r="M163" s="234" t="s">
        <v>19</v>
      </c>
      <c r="N163" s="235" t="s">
        <v>43</v>
      </c>
      <c r="O163" s="66"/>
      <c r="P163" s="189">
        <f t="shared" si="21"/>
        <v>0</v>
      </c>
      <c r="Q163" s="189">
        <v>2E-3</v>
      </c>
      <c r="R163" s="189">
        <f t="shared" si="22"/>
        <v>1.2E-2</v>
      </c>
      <c r="S163" s="189">
        <v>0</v>
      </c>
      <c r="T163" s="190">
        <f t="shared" si="2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373</v>
      </c>
      <c r="AT163" s="191" t="s">
        <v>370</v>
      </c>
      <c r="AU163" s="191" t="s">
        <v>82</v>
      </c>
      <c r="AY163" s="19" t="s">
        <v>208</v>
      </c>
      <c r="BE163" s="192">
        <f t="shared" si="24"/>
        <v>0</v>
      </c>
      <c r="BF163" s="192">
        <f t="shared" si="25"/>
        <v>0</v>
      </c>
      <c r="BG163" s="192">
        <f t="shared" si="26"/>
        <v>0</v>
      </c>
      <c r="BH163" s="192">
        <f t="shared" si="27"/>
        <v>0</v>
      </c>
      <c r="BI163" s="192">
        <f t="shared" si="28"/>
        <v>0</v>
      </c>
      <c r="BJ163" s="19" t="s">
        <v>82</v>
      </c>
      <c r="BK163" s="192">
        <f t="shared" si="29"/>
        <v>0</v>
      </c>
      <c r="BL163" s="19" t="s">
        <v>215</v>
      </c>
      <c r="BM163" s="191" t="s">
        <v>3794</v>
      </c>
    </row>
    <row r="164" spans="1:65" s="2" customFormat="1" ht="24.2" customHeight="1">
      <c r="A164" s="36"/>
      <c r="B164" s="37"/>
      <c r="C164" s="180" t="s">
        <v>682</v>
      </c>
      <c r="D164" s="180" t="s">
        <v>210</v>
      </c>
      <c r="E164" s="181" t="s">
        <v>3795</v>
      </c>
      <c r="F164" s="182" t="s">
        <v>3796</v>
      </c>
      <c r="G164" s="183" t="s">
        <v>367</v>
      </c>
      <c r="H164" s="184">
        <v>1</v>
      </c>
      <c r="I164" s="185"/>
      <c r="J164" s="186">
        <f t="shared" si="20"/>
        <v>0</v>
      </c>
      <c r="K164" s="182" t="s">
        <v>19</v>
      </c>
      <c r="L164" s="41"/>
      <c r="M164" s="187" t="s">
        <v>19</v>
      </c>
      <c r="N164" s="188" t="s">
        <v>43</v>
      </c>
      <c r="O164" s="66"/>
      <c r="P164" s="189">
        <f t="shared" si="21"/>
        <v>0</v>
      </c>
      <c r="Q164" s="189">
        <v>3.3610000000000001E-2</v>
      </c>
      <c r="R164" s="189">
        <f t="shared" si="22"/>
        <v>3.3610000000000001E-2</v>
      </c>
      <c r="S164" s="189">
        <v>0</v>
      </c>
      <c r="T164" s="190">
        <f t="shared" si="2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215</v>
      </c>
      <c r="AT164" s="191" t="s">
        <v>210</v>
      </c>
      <c r="AU164" s="191" t="s">
        <v>82</v>
      </c>
      <c r="AY164" s="19" t="s">
        <v>208</v>
      </c>
      <c r="BE164" s="192">
        <f t="shared" si="24"/>
        <v>0</v>
      </c>
      <c r="BF164" s="192">
        <f t="shared" si="25"/>
        <v>0</v>
      </c>
      <c r="BG164" s="192">
        <f t="shared" si="26"/>
        <v>0</v>
      </c>
      <c r="BH164" s="192">
        <f t="shared" si="27"/>
        <v>0</v>
      </c>
      <c r="BI164" s="192">
        <f t="shared" si="28"/>
        <v>0</v>
      </c>
      <c r="BJ164" s="19" t="s">
        <v>82</v>
      </c>
      <c r="BK164" s="192">
        <f t="shared" si="29"/>
        <v>0</v>
      </c>
      <c r="BL164" s="19" t="s">
        <v>215</v>
      </c>
      <c r="BM164" s="191" t="s">
        <v>3797</v>
      </c>
    </row>
    <row r="165" spans="1:65" s="2" customFormat="1" ht="24.2" customHeight="1">
      <c r="A165" s="36"/>
      <c r="B165" s="37"/>
      <c r="C165" s="180" t="s">
        <v>965</v>
      </c>
      <c r="D165" s="180" t="s">
        <v>210</v>
      </c>
      <c r="E165" s="181" t="s">
        <v>3798</v>
      </c>
      <c r="F165" s="182" t="s">
        <v>3799</v>
      </c>
      <c r="G165" s="183" t="s">
        <v>367</v>
      </c>
      <c r="H165" s="184">
        <v>1</v>
      </c>
      <c r="I165" s="185"/>
      <c r="J165" s="186">
        <f t="shared" si="20"/>
        <v>0</v>
      </c>
      <c r="K165" s="182" t="s">
        <v>19</v>
      </c>
      <c r="L165" s="41"/>
      <c r="M165" s="187" t="s">
        <v>19</v>
      </c>
      <c r="N165" s="188" t="s">
        <v>43</v>
      </c>
      <c r="O165" s="66"/>
      <c r="P165" s="189">
        <f t="shared" si="21"/>
        <v>0</v>
      </c>
      <c r="Q165" s="189">
        <v>3.8809999999999997E-2</v>
      </c>
      <c r="R165" s="189">
        <f t="shared" si="22"/>
        <v>3.8809999999999997E-2</v>
      </c>
      <c r="S165" s="189">
        <v>0</v>
      </c>
      <c r="T165" s="190">
        <f t="shared" si="2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215</v>
      </c>
      <c r="AT165" s="191" t="s">
        <v>210</v>
      </c>
      <c r="AU165" s="191" t="s">
        <v>82</v>
      </c>
      <c r="AY165" s="19" t="s">
        <v>208</v>
      </c>
      <c r="BE165" s="192">
        <f t="shared" si="24"/>
        <v>0</v>
      </c>
      <c r="BF165" s="192">
        <f t="shared" si="25"/>
        <v>0</v>
      </c>
      <c r="BG165" s="192">
        <f t="shared" si="26"/>
        <v>0</v>
      </c>
      <c r="BH165" s="192">
        <f t="shared" si="27"/>
        <v>0</v>
      </c>
      <c r="BI165" s="192">
        <f t="shared" si="28"/>
        <v>0</v>
      </c>
      <c r="BJ165" s="19" t="s">
        <v>82</v>
      </c>
      <c r="BK165" s="192">
        <f t="shared" si="29"/>
        <v>0</v>
      </c>
      <c r="BL165" s="19" t="s">
        <v>215</v>
      </c>
      <c r="BM165" s="191" t="s">
        <v>3800</v>
      </c>
    </row>
    <row r="166" spans="1:65" s="2" customFormat="1" ht="24.2" customHeight="1">
      <c r="A166" s="36"/>
      <c r="B166" s="37"/>
      <c r="C166" s="180" t="s">
        <v>1944</v>
      </c>
      <c r="D166" s="180" t="s">
        <v>210</v>
      </c>
      <c r="E166" s="181" t="s">
        <v>3801</v>
      </c>
      <c r="F166" s="182" t="s">
        <v>3802</v>
      </c>
      <c r="G166" s="183" t="s">
        <v>367</v>
      </c>
      <c r="H166" s="184">
        <v>1</v>
      </c>
      <c r="I166" s="185"/>
      <c r="J166" s="186">
        <f t="shared" si="20"/>
        <v>0</v>
      </c>
      <c r="K166" s="182" t="s">
        <v>19</v>
      </c>
      <c r="L166" s="41"/>
      <c r="M166" s="187" t="s">
        <v>19</v>
      </c>
      <c r="N166" s="188" t="s">
        <v>43</v>
      </c>
      <c r="O166" s="66"/>
      <c r="P166" s="189">
        <f t="shared" si="21"/>
        <v>0</v>
      </c>
      <c r="Q166" s="189">
        <v>5.2150000000000002E-2</v>
      </c>
      <c r="R166" s="189">
        <f t="shared" si="22"/>
        <v>5.2150000000000002E-2</v>
      </c>
      <c r="S166" s="189">
        <v>0</v>
      </c>
      <c r="T166" s="190">
        <f t="shared" si="2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1" t="s">
        <v>215</v>
      </c>
      <c r="AT166" s="191" t="s">
        <v>210</v>
      </c>
      <c r="AU166" s="191" t="s">
        <v>82</v>
      </c>
      <c r="AY166" s="19" t="s">
        <v>208</v>
      </c>
      <c r="BE166" s="192">
        <f t="shared" si="24"/>
        <v>0</v>
      </c>
      <c r="BF166" s="192">
        <f t="shared" si="25"/>
        <v>0</v>
      </c>
      <c r="BG166" s="192">
        <f t="shared" si="26"/>
        <v>0</v>
      </c>
      <c r="BH166" s="192">
        <f t="shared" si="27"/>
        <v>0</v>
      </c>
      <c r="BI166" s="192">
        <f t="shared" si="28"/>
        <v>0</v>
      </c>
      <c r="BJ166" s="19" t="s">
        <v>82</v>
      </c>
      <c r="BK166" s="192">
        <f t="shared" si="29"/>
        <v>0</v>
      </c>
      <c r="BL166" s="19" t="s">
        <v>215</v>
      </c>
      <c r="BM166" s="191" t="s">
        <v>3803</v>
      </c>
    </row>
    <row r="167" spans="1:65" s="2" customFormat="1" ht="24.2" customHeight="1">
      <c r="A167" s="36"/>
      <c r="B167" s="37"/>
      <c r="C167" s="180" t="s">
        <v>2229</v>
      </c>
      <c r="D167" s="180" t="s">
        <v>210</v>
      </c>
      <c r="E167" s="181" t="s">
        <v>3804</v>
      </c>
      <c r="F167" s="182" t="s">
        <v>3805</v>
      </c>
      <c r="G167" s="183" t="s">
        <v>367</v>
      </c>
      <c r="H167" s="184">
        <v>2</v>
      </c>
      <c r="I167" s="185"/>
      <c r="J167" s="186">
        <f t="shared" si="20"/>
        <v>0</v>
      </c>
      <c r="K167" s="182" t="s">
        <v>19</v>
      </c>
      <c r="L167" s="41"/>
      <c r="M167" s="187" t="s">
        <v>19</v>
      </c>
      <c r="N167" s="188" t="s">
        <v>43</v>
      </c>
      <c r="O167" s="66"/>
      <c r="P167" s="189">
        <f t="shared" si="21"/>
        <v>0</v>
      </c>
      <c r="Q167" s="189">
        <v>3.8859999999999999E-2</v>
      </c>
      <c r="R167" s="189">
        <f t="shared" si="22"/>
        <v>7.7719999999999997E-2</v>
      </c>
      <c r="S167" s="189">
        <v>0</v>
      </c>
      <c r="T167" s="190">
        <f t="shared" si="2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215</v>
      </c>
      <c r="AT167" s="191" t="s">
        <v>210</v>
      </c>
      <c r="AU167" s="191" t="s">
        <v>82</v>
      </c>
      <c r="AY167" s="19" t="s">
        <v>208</v>
      </c>
      <c r="BE167" s="192">
        <f t="shared" si="24"/>
        <v>0</v>
      </c>
      <c r="BF167" s="192">
        <f t="shared" si="25"/>
        <v>0</v>
      </c>
      <c r="BG167" s="192">
        <f t="shared" si="26"/>
        <v>0</v>
      </c>
      <c r="BH167" s="192">
        <f t="shared" si="27"/>
        <v>0</v>
      </c>
      <c r="BI167" s="192">
        <f t="shared" si="28"/>
        <v>0</v>
      </c>
      <c r="BJ167" s="19" t="s">
        <v>82</v>
      </c>
      <c r="BK167" s="192">
        <f t="shared" si="29"/>
        <v>0</v>
      </c>
      <c r="BL167" s="19" t="s">
        <v>215</v>
      </c>
      <c r="BM167" s="191" t="s">
        <v>3806</v>
      </c>
    </row>
    <row r="168" spans="1:65" s="2" customFormat="1" ht="24.2" customHeight="1">
      <c r="A168" s="36"/>
      <c r="B168" s="37"/>
      <c r="C168" s="180" t="s">
        <v>1960</v>
      </c>
      <c r="D168" s="180" t="s">
        <v>210</v>
      </c>
      <c r="E168" s="181" t="s">
        <v>3807</v>
      </c>
      <c r="F168" s="182" t="s">
        <v>3808</v>
      </c>
      <c r="G168" s="183" t="s">
        <v>367</v>
      </c>
      <c r="H168" s="184">
        <v>2</v>
      </c>
      <c r="I168" s="185"/>
      <c r="J168" s="186">
        <f t="shared" si="20"/>
        <v>0</v>
      </c>
      <c r="K168" s="182" t="s">
        <v>19</v>
      </c>
      <c r="L168" s="41"/>
      <c r="M168" s="187" t="s">
        <v>19</v>
      </c>
      <c r="N168" s="188" t="s">
        <v>43</v>
      </c>
      <c r="O168" s="66"/>
      <c r="P168" s="189">
        <f t="shared" si="21"/>
        <v>0</v>
      </c>
      <c r="Q168" s="189">
        <v>4.5530000000000001E-2</v>
      </c>
      <c r="R168" s="189">
        <f t="shared" si="22"/>
        <v>9.1060000000000002E-2</v>
      </c>
      <c r="S168" s="189">
        <v>0</v>
      </c>
      <c r="T168" s="190">
        <f t="shared" si="23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215</v>
      </c>
      <c r="AT168" s="191" t="s">
        <v>210</v>
      </c>
      <c r="AU168" s="191" t="s">
        <v>82</v>
      </c>
      <c r="AY168" s="19" t="s">
        <v>208</v>
      </c>
      <c r="BE168" s="192">
        <f t="shared" si="24"/>
        <v>0</v>
      </c>
      <c r="BF168" s="192">
        <f t="shared" si="25"/>
        <v>0</v>
      </c>
      <c r="BG168" s="192">
        <f t="shared" si="26"/>
        <v>0</v>
      </c>
      <c r="BH168" s="192">
        <f t="shared" si="27"/>
        <v>0</v>
      </c>
      <c r="BI168" s="192">
        <f t="shared" si="28"/>
        <v>0</v>
      </c>
      <c r="BJ168" s="19" t="s">
        <v>82</v>
      </c>
      <c r="BK168" s="192">
        <f t="shared" si="29"/>
        <v>0</v>
      </c>
      <c r="BL168" s="19" t="s">
        <v>215</v>
      </c>
      <c r="BM168" s="191" t="s">
        <v>3809</v>
      </c>
    </row>
    <row r="169" spans="1:65" s="2" customFormat="1" ht="24.2" customHeight="1">
      <c r="A169" s="36"/>
      <c r="B169" s="37"/>
      <c r="C169" s="180" t="s">
        <v>2096</v>
      </c>
      <c r="D169" s="180" t="s">
        <v>210</v>
      </c>
      <c r="E169" s="181" t="s">
        <v>3810</v>
      </c>
      <c r="F169" s="182" t="s">
        <v>3811</v>
      </c>
      <c r="G169" s="183" t="s">
        <v>367</v>
      </c>
      <c r="H169" s="184">
        <v>1</v>
      </c>
      <c r="I169" s="185"/>
      <c r="J169" s="186">
        <f t="shared" si="20"/>
        <v>0</v>
      </c>
      <c r="K169" s="182" t="s">
        <v>19</v>
      </c>
      <c r="L169" s="41"/>
      <c r="M169" s="187" t="s">
        <v>19</v>
      </c>
      <c r="N169" s="188" t="s">
        <v>43</v>
      </c>
      <c r="O169" s="66"/>
      <c r="P169" s="189">
        <f t="shared" si="21"/>
        <v>0</v>
      </c>
      <c r="Q169" s="189">
        <v>3.9260000000000003E-2</v>
      </c>
      <c r="R169" s="189">
        <f t="shared" si="22"/>
        <v>3.9260000000000003E-2</v>
      </c>
      <c r="S169" s="189">
        <v>0</v>
      </c>
      <c r="T169" s="190">
        <f t="shared" si="23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215</v>
      </c>
      <c r="AT169" s="191" t="s">
        <v>210</v>
      </c>
      <c r="AU169" s="191" t="s">
        <v>82</v>
      </c>
      <c r="AY169" s="19" t="s">
        <v>208</v>
      </c>
      <c r="BE169" s="192">
        <f t="shared" si="24"/>
        <v>0</v>
      </c>
      <c r="BF169" s="192">
        <f t="shared" si="25"/>
        <v>0</v>
      </c>
      <c r="BG169" s="192">
        <f t="shared" si="26"/>
        <v>0</v>
      </c>
      <c r="BH169" s="192">
        <f t="shared" si="27"/>
        <v>0</v>
      </c>
      <c r="BI169" s="192">
        <f t="shared" si="28"/>
        <v>0</v>
      </c>
      <c r="BJ169" s="19" t="s">
        <v>82</v>
      </c>
      <c r="BK169" s="192">
        <f t="shared" si="29"/>
        <v>0</v>
      </c>
      <c r="BL169" s="19" t="s">
        <v>215</v>
      </c>
      <c r="BM169" s="191" t="s">
        <v>3812</v>
      </c>
    </row>
    <row r="170" spans="1:65" s="2" customFormat="1" ht="24.2" customHeight="1">
      <c r="A170" s="36"/>
      <c r="B170" s="37"/>
      <c r="C170" s="180" t="s">
        <v>2433</v>
      </c>
      <c r="D170" s="180" t="s">
        <v>210</v>
      </c>
      <c r="E170" s="181" t="s">
        <v>3813</v>
      </c>
      <c r="F170" s="182" t="s">
        <v>3814</v>
      </c>
      <c r="G170" s="183" t="s">
        <v>367</v>
      </c>
      <c r="H170" s="184">
        <v>1</v>
      </c>
      <c r="I170" s="185"/>
      <c r="J170" s="186">
        <f t="shared" si="20"/>
        <v>0</v>
      </c>
      <c r="K170" s="182" t="s">
        <v>19</v>
      </c>
      <c r="L170" s="41"/>
      <c r="M170" s="187" t="s">
        <v>19</v>
      </c>
      <c r="N170" s="188" t="s">
        <v>43</v>
      </c>
      <c r="O170" s="66"/>
      <c r="P170" s="189">
        <f t="shared" si="21"/>
        <v>0</v>
      </c>
      <c r="Q170" s="189">
        <v>5.926E-2</v>
      </c>
      <c r="R170" s="189">
        <f t="shared" si="22"/>
        <v>5.926E-2</v>
      </c>
      <c r="S170" s="189">
        <v>0</v>
      </c>
      <c r="T170" s="190">
        <f t="shared" si="2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215</v>
      </c>
      <c r="AT170" s="191" t="s">
        <v>210</v>
      </c>
      <c r="AU170" s="191" t="s">
        <v>82</v>
      </c>
      <c r="AY170" s="19" t="s">
        <v>208</v>
      </c>
      <c r="BE170" s="192">
        <f t="shared" si="24"/>
        <v>0</v>
      </c>
      <c r="BF170" s="192">
        <f t="shared" si="25"/>
        <v>0</v>
      </c>
      <c r="BG170" s="192">
        <f t="shared" si="26"/>
        <v>0</v>
      </c>
      <c r="BH170" s="192">
        <f t="shared" si="27"/>
        <v>0</v>
      </c>
      <c r="BI170" s="192">
        <f t="shared" si="28"/>
        <v>0</v>
      </c>
      <c r="BJ170" s="19" t="s">
        <v>82</v>
      </c>
      <c r="BK170" s="192">
        <f t="shared" si="29"/>
        <v>0</v>
      </c>
      <c r="BL170" s="19" t="s">
        <v>215</v>
      </c>
      <c r="BM170" s="191" t="s">
        <v>3815</v>
      </c>
    </row>
    <row r="171" spans="1:65" s="2" customFormat="1" ht="14.45" customHeight="1">
      <c r="A171" s="36"/>
      <c r="B171" s="37"/>
      <c r="C171" s="180" t="s">
        <v>2234</v>
      </c>
      <c r="D171" s="180" t="s">
        <v>210</v>
      </c>
      <c r="E171" s="181" t="s">
        <v>3816</v>
      </c>
      <c r="F171" s="182" t="s">
        <v>3817</v>
      </c>
      <c r="G171" s="183" t="s">
        <v>367</v>
      </c>
      <c r="H171" s="184">
        <v>2</v>
      </c>
      <c r="I171" s="185"/>
      <c r="J171" s="186">
        <f t="shared" si="20"/>
        <v>0</v>
      </c>
      <c r="K171" s="182" t="s">
        <v>19</v>
      </c>
      <c r="L171" s="41"/>
      <c r="M171" s="187" t="s">
        <v>19</v>
      </c>
      <c r="N171" s="188" t="s">
        <v>43</v>
      </c>
      <c r="O171" s="66"/>
      <c r="P171" s="189">
        <f t="shared" si="21"/>
        <v>0</v>
      </c>
      <c r="Q171" s="189">
        <v>0.34089999999999998</v>
      </c>
      <c r="R171" s="189">
        <f t="shared" si="22"/>
        <v>0.68179999999999996</v>
      </c>
      <c r="S171" s="189">
        <v>0</v>
      </c>
      <c r="T171" s="190">
        <f t="shared" si="2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215</v>
      </c>
      <c r="AT171" s="191" t="s">
        <v>210</v>
      </c>
      <c r="AU171" s="191" t="s">
        <v>82</v>
      </c>
      <c r="AY171" s="19" t="s">
        <v>208</v>
      </c>
      <c r="BE171" s="192">
        <f t="shared" si="24"/>
        <v>0</v>
      </c>
      <c r="BF171" s="192">
        <f t="shared" si="25"/>
        <v>0</v>
      </c>
      <c r="BG171" s="192">
        <f t="shared" si="26"/>
        <v>0</v>
      </c>
      <c r="BH171" s="192">
        <f t="shared" si="27"/>
        <v>0</v>
      </c>
      <c r="BI171" s="192">
        <f t="shared" si="28"/>
        <v>0</v>
      </c>
      <c r="BJ171" s="19" t="s">
        <v>82</v>
      </c>
      <c r="BK171" s="192">
        <f t="shared" si="29"/>
        <v>0</v>
      </c>
      <c r="BL171" s="19" t="s">
        <v>215</v>
      </c>
      <c r="BM171" s="191" t="s">
        <v>3818</v>
      </c>
    </row>
    <row r="172" spans="1:65" s="2" customFormat="1" ht="14.45" customHeight="1">
      <c r="A172" s="36"/>
      <c r="B172" s="37"/>
      <c r="C172" s="226" t="s">
        <v>1482</v>
      </c>
      <c r="D172" s="226" t="s">
        <v>370</v>
      </c>
      <c r="E172" s="227" t="s">
        <v>3819</v>
      </c>
      <c r="F172" s="228" t="s">
        <v>3820</v>
      </c>
      <c r="G172" s="229" t="s">
        <v>367</v>
      </c>
      <c r="H172" s="230">
        <v>2</v>
      </c>
      <c r="I172" s="231"/>
      <c r="J172" s="232">
        <f t="shared" si="20"/>
        <v>0</v>
      </c>
      <c r="K172" s="228" t="s">
        <v>19</v>
      </c>
      <c r="L172" s="233"/>
      <c r="M172" s="234" t="s">
        <v>19</v>
      </c>
      <c r="N172" s="235" t="s">
        <v>43</v>
      </c>
      <c r="O172" s="66"/>
      <c r="P172" s="189">
        <f t="shared" si="21"/>
        <v>0</v>
      </c>
      <c r="Q172" s="189">
        <v>7.1999999999999995E-2</v>
      </c>
      <c r="R172" s="189">
        <f t="shared" si="22"/>
        <v>0.14399999999999999</v>
      </c>
      <c r="S172" s="189">
        <v>0</v>
      </c>
      <c r="T172" s="190">
        <f t="shared" si="2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373</v>
      </c>
      <c r="AT172" s="191" t="s">
        <v>370</v>
      </c>
      <c r="AU172" s="191" t="s">
        <v>82</v>
      </c>
      <c r="AY172" s="19" t="s">
        <v>208</v>
      </c>
      <c r="BE172" s="192">
        <f t="shared" si="24"/>
        <v>0</v>
      </c>
      <c r="BF172" s="192">
        <f t="shared" si="25"/>
        <v>0</v>
      </c>
      <c r="BG172" s="192">
        <f t="shared" si="26"/>
        <v>0</v>
      </c>
      <c r="BH172" s="192">
        <f t="shared" si="27"/>
        <v>0</v>
      </c>
      <c r="BI172" s="192">
        <f t="shared" si="28"/>
        <v>0</v>
      </c>
      <c r="BJ172" s="19" t="s">
        <v>82</v>
      </c>
      <c r="BK172" s="192">
        <f t="shared" si="29"/>
        <v>0</v>
      </c>
      <c r="BL172" s="19" t="s">
        <v>215</v>
      </c>
      <c r="BM172" s="191" t="s">
        <v>3821</v>
      </c>
    </row>
    <row r="173" spans="1:65" s="2" customFormat="1" ht="14.45" customHeight="1">
      <c r="A173" s="36"/>
      <c r="B173" s="37"/>
      <c r="C173" s="226" t="s">
        <v>1491</v>
      </c>
      <c r="D173" s="226" t="s">
        <v>370</v>
      </c>
      <c r="E173" s="227" t="s">
        <v>3822</v>
      </c>
      <c r="F173" s="228" t="s">
        <v>3823</v>
      </c>
      <c r="G173" s="229" t="s">
        <v>367</v>
      </c>
      <c r="H173" s="230">
        <v>2</v>
      </c>
      <c r="I173" s="231"/>
      <c r="J173" s="232">
        <f t="shared" si="20"/>
        <v>0</v>
      </c>
      <c r="K173" s="228" t="s">
        <v>19</v>
      </c>
      <c r="L173" s="233"/>
      <c r="M173" s="234" t="s">
        <v>19</v>
      </c>
      <c r="N173" s="235" t="s">
        <v>43</v>
      </c>
      <c r="O173" s="66"/>
      <c r="P173" s="189">
        <f t="shared" si="21"/>
        <v>0</v>
      </c>
      <c r="Q173" s="189">
        <v>0.08</v>
      </c>
      <c r="R173" s="189">
        <f t="shared" si="22"/>
        <v>0.16</v>
      </c>
      <c r="S173" s="189">
        <v>0</v>
      </c>
      <c r="T173" s="190">
        <f t="shared" si="2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373</v>
      </c>
      <c r="AT173" s="191" t="s">
        <v>370</v>
      </c>
      <c r="AU173" s="191" t="s">
        <v>82</v>
      </c>
      <c r="AY173" s="19" t="s">
        <v>208</v>
      </c>
      <c r="BE173" s="192">
        <f t="shared" si="24"/>
        <v>0</v>
      </c>
      <c r="BF173" s="192">
        <f t="shared" si="25"/>
        <v>0</v>
      </c>
      <c r="BG173" s="192">
        <f t="shared" si="26"/>
        <v>0</v>
      </c>
      <c r="BH173" s="192">
        <f t="shared" si="27"/>
        <v>0</v>
      </c>
      <c r="BI173" s="192">
        <f t="shared" si="28"/>
        <v>0</v>
      </c>
      <c r="BJ173" s="19" t="s">
        <v>82</v>
      </c>
      <c r="BK173" s="192">
        <f t="shared" si="29"/>
        <v>0</v>
      </c>
      <c r="BL173" s="19" t="s">
        <v>215</v>
      </c>
      <c r="BM173" s="191" t="s">
        <v>3824</v>
      </c>
    </row>
    <row r="174" spans="1:65" s="2" customFormat="1" ht="14.45" customHeight="1">
      <c r="A174" s="36"/>
      <c r="B174" s="37"/>
      <c r="C174" s="226" t="s">
        <v>1495</v>
      </c>
      <c r="D174" s="226" t="s">
        <v>370</v>
      </c>
      <c r="E174" s="227" t="s">
        <v>3825</v>
      </c>
      <c r="F174" s="228" t="s">
        <v>3826</v>
      </c>
      <c r="G174" s="229" t="s">
        <v>367</v>
      </c>
      <c r="H174" s="230">
        <v>2</v>
      </c>
      <c r="I174" s="231"/>
      <c r="J174" s="232">
        <f t="shared" si="20"/>
        <v>0</v>
      </c>
      <c r="K174" s="228" t="s">
        <v>19</v>
      </c>
      <c r="L174" s="233"/>
      <c r="M174" s="234" t="s">
        <v>19</v>
      </c>
      <c r="N174" s="235" t="s">
        <v>43</v>
      </c>
      <c r="O174" s="66"/>
      <c r="P174" s="189">
        <f t="shared" si="21"/>
        <v>0</v>
      </c>
      <c r="Q174" s="189">
        <v>2.7E-2</v>
      </c>
      <c r="R174" s="189">
        <f t="shared" si="22"/>
        <v>5.3999999999999999E-2</v>
      </c>
      <c r="S174" s="189">
        <v>0</v>
      </c>
      <c r="T174" s="190">
        <f t="shared" si="2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373</v>
      </c>
      <c r="AT174" s="191" t="s">
        <v>370</v>
      </c>
      <c r="AU174" s="191" t="s">
        <v>82</v>
      </c>
      <c r="AY174" s="19" t="s">
        <v>208</v>
      </c>
      <c r="BE174" s="192">
        <f t="shared" si="24"/>
        <v>0</v>
      </c>
      <c r="BF174" s="192">
        <f t="shared" si="25"/>
        <v>0</v>
      </c>
      <c r="BG174" s="192">
        <f t="shared" si="26"/>
        <v>0</v>
      </c>
      <c r="BH174" s="192">
        <f t="shared" si="27"/>
        <v>0</v>
      </c>
      <c r="BI174" s="192">
        <f t="shared" si="28"/>
        <v>0</v>
      </c>
      <c r="BJ174" s="19" t="s">
        <v>82</v>
      </c>
      <c r="BK174" s="192">
        <f t="shared" si="29"/>
        <v>0</v>
      </c>
      <c r="BL174" s="19" t="s">
        <v>215</v>
      </c>
      <c r="BM174" s="191" t="s">
        <v>3827</v>
      </c>
    </row>
    <row r="175" spans="1:65" s="2" customFormat="1" ht="14.45" customHeight="1">
      <c r="A175" s="36"/>
      <c r="B175" s="37"/>
      <c r="C175" s="226" t="s">
        <v>1486</v>
      </c>
      <c r="D175" s="226" t="s">
        <v>370</v>
      </c>
      <c r="E175" s="227" t="s">
        <v>3828</v>
      </c>
      <c r="F175" s="228" t="s">
        <v>3829</v>
      </c>
      <c r="G175" s="229" t="s">
        <v>367</v>
      </c>
      <c r="H175" s="230">
        <v>2</v>
      </c>
      <c r="I175" s="231"/>
      <c r="J175" s="232">
        <f t="shared" si="20"/>
        <v>0</v>
      </c>
      <c r="K175" s="228" t="s">
        <v>19</v>
      </c>
      <c r="L175" s="233"/>
      <c r="M175" s="234" t="s">
        <v>19</v>
      </c>
      <c r="N175" s="235" t="s">
        <v>43</v>
      </c>
      <c r="O175" s="66"/>
      <c r="P175" s="189">
        <f t="shared" si="21"/>
        <v>0</v>
      </c>
      <c r="Q175" s="189">
        <v>0.04</v>
      </c>
      <c r="R175" s="189">
        <f t="shared" si="22"/>
        <v>0.08</v>
      </c>
      <c r="S175" s="189">
        <v>0</v>
      </c>
      <c r="T175" s="190">
        <f t="shared" si="2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373</v>
      </c>
      <c r="AT175" s="191" t="s">
        <v>370</v>
      </c>
      <c r="AU175" s="191" t="s">
        <v>82</v>
      </c>
      <c r="AY175" s="19" t="s">
        <v>208</v>
      </c>
      <c r="BE175" s="192">
        <f t="shared" si="24"/>
        <v>0</v>
      </c>
      <c r="BF175" s="192">
        <f t="shared" si="25"/>
        <v>0</v>
      </c>
      <c r="BG175" s="192">
        <f t="shared" si="26"/>
        <v>0</v>
      </c>
      <c r="BH175" s="192">
        <f t="shared" si="27"/>
        <v>0</v>
      </c>
      <c r="BI175" s="192">
        <f t="shared" si="28"/>
        <v>0</v>
      </c>
      <c r="BJ175" s="19" t="s">
        <v>82</v>
      </c>
      <c r="BK175" s="192">
        <f t="shared" si="29"/>
        <v>0</v>
      </c>
      <c r="BL175" s="19" t="s">
        <v>215</v>
      </c>
      <c r="BM175" s="191" t="s">
        <v>3830</v>
      </c>
    </row>
    <row r="176" spans="1:65" s="2" customFormat="1" ht="14.45" customHeight="1">
      <c r="A176" s="36"/>
      <c r="B176" s="37"/>
      <c r="C176" s="226" t="s">
        <v>1270</v>
      </c>
      <c r="D176" s="226" t="s">
        <v>370</v>
      </c>
      <c r="E176" s="227" t="s">
        <v>3831</v>
      </c>
      <c r="F176" s="228" t="s">
        <v>3832</v>
      </c>
      <c r="G176" s="229" t="s">
        <v>367</v>
      </c>
      <c r="H176" s="230">
        <v>2</v>
      </c>
      <c r="I176" s="231"/>
      <c r="J176" s="232">
        <f t="shared" si="20"/>
        <v>0</v>
      </c>
      <c r="K176" s="228" t="s">
        <v>19</v>
      </c>
      <c r="L176" s="233"/>
      <c r="M176" s="234" t="s">
        <v>19</v>
      </c>
      <c r="N176" s="235" t="s">
        <v>43</v>
      </c>
      <c r="O176" s="66"/>
      <c r="P176" s="189">
        <f t="shared" si="21"/>
        <v>0</v>
      </c>
      <c r="Q176" s="189">
        <v>3.0000000000000001E-3</v>
      </c>
      <c r="R176" s="189">
        <f t="shared" si="22"/>
        <v>6.0000000000000001E-3</v>
      </c>
      <c r="S176" s="189">
        <v>0</v>
      </c>
      <c r="T176" s="190">
        <f t="shared" si="23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373</v>
      </c>
      <c r="AT176" s="191" t="s">
        <v>370</v>
      </c>
      <c r="AU176" s="191" t="s">
        <v>82</v>
      </c>
      <c r="AY176" s="19" t="s">
        <v>208</v>
      </c>
      <c r="BE176" s="192">
        <f t="shared" si="24"/>
        <v>0</v>
      </c>
      <c r="BF176" s="192">
        <f t="shared" si="25"/>
        <v>0</v>
      </c>
      <c r="BG176" s="192">
        <f t="shared" si="26"/>
        <v>0</v>
      </c>
      <c r="BH176" s="192">
        <f t="shared" si="27"/>
        <v>0</v>
      </c>
      <c r="BI176" s="192">
        <f t="shared" si="28"/>
        <v>0</v>
      </c>
      <c r="BJ176" s="19" t="s">
        <v>82</v>
      </c>
      <c r="BK176" s="192">
        <f t="shared" si="29"/>
        <v>0</v>
      </c>
      <c r="BL176" s="19" t="s">
        <v>215</v>
      </c>
      <c r="BM176" s="191" t="s">
        <v>3833</v>
      </c>
    </row>
    <row r="177" spans="1:65" s="2" customFormat="1" ht="68.25">
      <c r="A177" s="36"/>
      <c r="B177" s="37"/>
      <c r="C177" s="38"/>
      <c r="D177" s="195" t="s">
        <v>397</v>
      </c>
      <c r="E177" s="38"/>
      <c r="F177" s="236" t="s">
        <v>3834</v>
      </c>
      <c r="G177" s="38"/>
      <c r="H177" s="38"/>
      <c r="I177" s="237"/>
      <c r="J177" s="38"/>
      <c r="K177" s="38"/>
      <c r="L177" s="41"/>
      <c r="M177" s="238"/>
      <c r="N177" s="239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397</v>
      </c>
      <c r="AU177" s="19" t="s">
        <v>82</v>
      </c>
    </row>
    <row r="178" spans="1:65" s="2" customFormat="1" ht="14.45" customHeight="1">
      <c r="A178" s="36"/>
      <c r="B178" s="37"/>
      <c r="C178" s="180" t="s">
        <v>936</v>
      </c>
      <c r="D178" s="180" t="s">
        <v>210</v>
      </c>
      <c r="E178" s="181" t="s">
        <v>3835</v>
      </c>
      <c r="F178" s="182" t="s">
        <v>3836</v>
      </c>
      <c r="G178" s="183" t="s">
        <v>367</v>
      </c>
      <c r="H178" s="184">
        <v>2</v>
      </c>
      <c r="I178" s="185"/>
      <c r="J178" s="186">
        <f t="shared" ref="J178:J183" si="30">ROUND(I178*H178,2)</f>
        <v>0</v>
      </c>
      <c r="K178" s="182" t="s">
        <v>19</v>
      </c>
      <c r="L178" s="41"/>
      <c r="M178" s="187" t="s">
        <v>19</v>
      </c>
      <c r="N178" s="188" t="s">
        <v>43</v>
      </c>
      <c r="O178" s="66"/>
      <c r="P178" s="189">
        <f t="shared" ref="P178:P183" si="31">O178*H178</f>
        <v>0</v>
      </c>
      <c r="Q178" s="189">
        <v>0.21734000000000001</v>
      </c>
      <c r="R178" s="189">
        <f t="shared" ref="R178:R183" si="32">Q178*H178</f>
        <v>0.43468000000000001</v>
      </c>
      <c r="S178" s="189">
        <v>0</v>
      </c>
      <c r="T178" s="190">
        <f t="shared" ref="T178:T183" si="33"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215</v>
      </c>
      <c r="AT178" s="191" t="s">
        <v>210</v>
      </c>
      <c r="AU178" s="191" t="s">
        <v>82</v>
      </c>
      <c r="AY178" s="19" t="s">
        <v>208</v>
      </c>
      <c r="BE178" s="192">
        <f t="shared" ref="BE178:BE183" si="34">IF(N178="základní",J178,0)</f>
        <v>0</v>
      </c>
      <c r="BF178" s="192">
        <f t="shared" ref="BF178:BF183" si="35">IF(N178="snížená",J178,0)</f>
        <v>0</v>
      </c>
      <c r="BG178" s="192">
        <f t="shared" ref="BG178:BG183" si="36">IF(N178="zákl. přenesená",J178,0)</f>
        <v>0</v>
      </c>
      <c r="BH178" s="192">
        <f t="shared" ref="BH178:BH183" si="37">IF(N178="sníž. přenesená",J178,0)</f>
        <v>0</v>
      </c>
      <c r="BI178" s="192">
        <f t="shared" ref="BI178:BI183" si="38">IF(N178="nulová",J178,0)</f>
        <v>0</v>
      </c>
      <c r="BJ178" s="19" t="s">
        <v>82</v>
      </c>
      <c r="BK178" s="192">
        <f t="shared" ref="BK178:BK183" si="39">ROUND(I178*H178,2)</f>
        <v>0</v>
      </c>
      <c r="BL178" s="19" t="s">
        <v>215</v>
      </c>
      <c r="BM178" s="191" t="s">
        <v>3837</v>
      </c>
    </row>
    <row r="179" spans="1:65" s="2" customFormat="1" ht="14.45" customHeight="1">
      <c r="A179" s="36"/>
      <c r="B179" s="37"/>
      <c r="C179" s="226" t="s">
        <v>931</v>
      </c>
      <c r="D179" s="226" t="s">
        <v>370</v>
      </c>
      <c r="E179" s="227" t="s">
        <v>3838</v>
      </c>
      <c r="F179" s="228" t="s">
        <v>3839</v>
      </c>
      <c r="G179" s="229" t="s">
        <v>367</v>
      </c>
      <c r="H179" s="230">
        <v>2</v>
      </c>
      <c r="I179" s="231"/>
      <c r="J179" s="232">
        <f t="shared" si="30"/>
        <v>0</v>
      </c>
      <c r="K179" s="228" t="s">
        <v>19</v>
      </c>
      <c r="L179" s="233"/>
      <c r="M179" s="234" t="s">
        <v>19</v>
      </c>
      <c r="N179" s="235" t="s">
        <v>43</v>
      </c>
      <c r="O179" s="66"/>
      <c r="P179" s="189">
        <f t="shared" si="31"/>
        <v>0</v>
      </c>
      <c r="Q179" s="189">
        <v>4.5999999999999999E-2</v>
      </c>
      <c r="R179" s="189">
        <f t="shared" si="32"/>
        <v>9.1999999999999998E-2</v>
      </c>
      <c r="S179" s="189">
        <v>0</v>
      </c>
      <c r="T179" s="190">
        <f t="shared" si="3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373</v>
      </c>
      <c r="AT179" s="191" t="s">
        <v>370</v>
      </c>
      <c r="AU179" s="191" t="s">
        <v>82</v>
      </c>
      <c r="AY179" s="19" t="s">
        <v>208</v>
      </c>
      <c r="BE179" s="192">
        <f t="shared" si="34"/>
        <v>0</v>
      </c>
      <c r="BF179" s="192">
        <f t="shared" si="35"/>
        <v>0</v>
      </c>
      <c r="BG179" s="192">
        <f t="shared" si="36"/>
        <v>0</v>
      </c>
      <c r="BH179" s="192">
        <f t="shared" si="37"/>
        <v>0</v>
      </c>
      <c r="BI179" s="192">
        <f t="shared" si="38"/>
        <v>0</v>
      </c>
      <c r="BJ179" s="19" t="s">
        <v>82</v>
      </c>
      <c r="BK179" s="192">
        <f t="shared" si="39"/>
        <v>0</v>
      </c>
      <c r="BL179" s="19" t="s">
        <v>215</v>
      </c>
      <c r="BM179" s="191" t="s">
        <v>3840</v>
      </c>
    </row>
    <row r="180" spans="1:65" s="2" customFormat="1" ht="14.45" customHeight="1">
      <c r="A180" s="36"/>
      <c r="B180" s="37"/>
      <c r="C180" s="226" t="s">
        <v>2245</v>
      </c>
      <c r="D180" s="226" t="s">
        <v>370</v>
      </c>
      <c r="E180" s="227" t="s">
        <v>3841</v>
      </c>
      <c r="F180" s="228" t="s">
        <v>3842</v>
      </c>
      <c r="G180" s="229" t="s">
        <v>367</v>
      </c>
      <c r="H180" s="230">
        <v>2</v>
      </c>
      <c r="I180" s="231"/>
      <c r="J180" s="232">
        <f t="shared" si="30"/>
        <v>0</v>
      </c>
      <c r="K180" s="228" t="s">
        <v>19</v>
      </c>
      <c r="L180" s="233"/>
      <c r="M180" s="234" t="s">
        <v>19</v>
      </c>
      <c r="N180" s="235" t="s">
        <v>43</v>
      </c>
      <c r="O180" s="66"/>
      <c r="P180" s="189">
        <f t="shared" si="31"/>
        <v>0</v>
      </c>
      <c r="Q180" s="189">
        <v>4.0000000000000001E-3</v>
      </c>
      <c r="R180" s="189">
        <f t="shared" si="32"/>
        <v>8.0000000000000002E-3</v>
      </c>
      <c r="S180" s="189">
        <v>0</v>
      </c>
      <c r="T180" s="190">
        <f t="shared" si="33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373</v>
      </c>
      <c r="AT180" s="191" t="s">
        <v>370</v>
      </c>
      <c r="AU180" s="191" t="s">
        <v>82</v>
      </c>
      <c r="AY180" s="19" t="s">
        <v>208</v>
      </c>
      <c r="BE180" s="192">
        <f t="shared" si="34"/>
        <v>0</v>
      </c>
      <c r="BF180" s="192">
        <f t="shared" si="35"/>
        <v>0</v>
      </c>
      <c r="BG180" s="192">
        <f t="shared" si="36"/>
        <v>0</v>
      </c>
      <c r="BH180" s="192">
        <f t="shared" si="37"/>
        <v>0</v>
      </c>
      <c r="BI180" s="192">
        <f t="shared" si="38"/>
        <v>0</v>
      </c>
      <c r="BJ180" s="19" t="s">
        <v>82</v>
      </c>
      <c r="BK180" s="192">
        <f t="shared" si="39"/>
        <v>0</v>
      </c>
      <c r="BL180" s="19" t="s">
        <v>215</v>
      </c>
      <c r="BM180" s="191" t="s">
        <v>3843</v>
      </c>
    </row>
    <row r="181" spans="1:65" s="2" customFormat="1" ht="14.45" customHeight="1">
      <c r="A181" s="36"/>
      <c r="B181" s="37"/>
      <c r="C181" s="180" t="s">
        <v>1298</v>
      </c>
      <c r="D181" s="180" t="s">
        <v>210</v>
      </c>
      <c r="E181" s="181" t="s">
        <v>3844</v>
      </c>
      <c r="F181" s="182" t="s">
        <v>3845</v>
      </c>
      <c r="G181" s="183" t="s">
        <v>367</v>
      </c>
      <c r="H181" s="184">
        <v>2</v>
      </c>
      <c r="I181" s="185"/>
      <c r="J181" s="186">
        <f t="shared" si="30"/>
        <v>0</v>
      </c>
      <c r="K181" s="182" t="s">
        <v>19</v>
      </c>
      <c r="L181" s="41"/>
      <c r="M181" s="187" t="s">
        <v>19</v>
      </c>
      <c r="N181" s="188" t="s">
        <v>43</v>
      </c>
      <c r="O181" s="66"/>
      <c r="P181" s="189">
        <f t="shared" si="31"/>
        <v>0</v>
      </c>
      <c r="Q181" s="189">
        <v>0.21734000000000001</v>
      </c>
      <c r="R181" s="189">
        <f t="shared" si="32"/>
        <v>0.43468000000000001</v>
      </c>
      <c r="S181" s="189">
        <v>0</v>
      </c>
      <c r="T181" s="190">
        <f t="shared" si="33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1" t="s">
        <v>215</v>
      </c>
      <c r="AT181" s="191" t="s">
        <v>210</v>
      </c>
      <c r="AU181" s="191" t="s">
        <v>82</v>
      </c>
      <c r="AY181" s="19" t="s">
        <v>208</v>
      </c>
      <c r="BE181" s="192">
        <f t="shared" si="34"/>
        <v>0</v>
      </c>
      <c r="BF181" s="192">
        <f t="shared" si="35"/>
        <v>0</v>
      </c>
      <c r="BG181" s="192">
        <f t="shared" si="36"/>
        <v>0</v>
      </c>
      <c r="BH181" s="192">
        <f t="shared" si="37"/>
        <v>0</v>
      </c>
      <c r="BI181" s="192">
        <f t="shared" si="38"/>
        <v>0</v>
      </c>
      <c r="BJ181" s="19" t="s">
        <v>82</v>
      </c>
      <c r="BK181" s="192">
        <f t="shared" si="39"/>
        <v>0</v>
      </c>
      <c r="BL181" s="19" t="s">
        <v>215</v>
      </c>
      <c r="BM181" s="191" t="s">
        <v>3846</v>
      </c>
    </row>
    <row r="182" spans="1:65" s="2" customFormat="1" ht="14.45" customHeight="1">
      <c r="A182" s="36"/>
      <c r="B182" s="37"/>
      <c r="C182" s="226" t="s">
        <v>774</v>
      </c>
      <c r="D182" s="226" t="s">
        <v>370</v>
      </c>
      <c r="E182" s="227" t="s">
        <v>3847</v>
      </c>
      <c r="F182" s="228" t="s">
        <v>3848</v>
      </c>
      <c r="G182" s="229" t="s">
        <v>367</v>
      </c>
      <c r="H182" s="230">
        <v>2</v>
      </c>
      <c r="I182" s="231"/>
      <c r="J182" s="232">
        <f t="shared" si="30"/>
        <v>0</v>
      </c>
      <c r="K182" s="228" t="s">
        <v>19</v>
      </c>
      <c r="L182" s="233"/>
      <c r="M182" s="234" t="s">
        <v>19</v>
      </c>
      <c r="N182" s="235" t="s">
        <v>43</v>
      </c>
      <c r="O182" s="66"/>
      <c r="P182" s="189">
        <f t="shared" si="31"/>
        <v>0</v>
      </c>
      <c r="Q182" s="189">
        <v>5.0599999999999999E-2</v>
      </c>
      <c r="R182" s="189">
        <f t="shared" si="32"/>
        <v>0.1012</v>
      </c>
      <c r="S182" s="189">
        <v>0</v>
      </c>
      <c r="T182" s="190">
        <f t="shared" si="33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373</v>
      </c>
      <c r="AT182" s="191" t="s">
        <v>370</v>
      </c>
      <c r="AU182" s="191" t="s">
        <v>82</v>
      </c>
      <c r="AY182" s="19" t="s">
        <v>208</v>
      </c>
      <c r="BE182" s="192">
        <f t="shared" si="34"/>
        <v>0</v>
      </c>
      <c r="BF182" s="192">
        <f t="shared" si="35"/>
        <v>0</v>
      </c>
      <c r="BG182" s="192">
        <f t="shared" si="36"/>
        <v>0</v>
      </c>
      <c r="BH182" s="192">
        <f t="shared" si="37"/>
        <v>0</v>
      </c>
      <c r="BI182" s="192">
        <f t="shared" si="38"/>
        <v>0</v>
      </c>
      <c r="BJ182" s="19" t="s">
        <v>82</v>
      </c>
      <c r="BK182" s="192">
        <f t="shared" si="39"/>
        <v>0</v>
      </c>
      <c r="BL182" s="19" t="s">
        <v>215</v>
      </c>
      <c r="BM182" s="191" t="s">
        <v>3849</v>
      </c>
    </row>
    <row r="183" spans="1:65" s="2" customFormat="1" ht="24.2" customHeight="1">
      <c r="A183" s="36"/>
      <c r="B183" s="37"/>
      <c r="C183" s="180" t="s">
        <v>1034</v>
      </c>
      <c r="D183" s="180" t="s">
        <v>210</v>
      </c>
      <c r="E183" s="181" t="s">
        <v>3850</v>
      </c>
      <c r="F183" s="182" t="s">
        <v>3851</v>
      </c>
      <c r="G183" s="183" t="s">
        <v>1776</v>
      </c>
      <c r="H183" s="184">
        <v>2</v>
      </c>
      <c r="I183" s="185"/>
      <c r="J183" s="186">
        <f t="shared" si="30"/>
        <v>0</v>
      </c>
      <c r="K183" s="182" t="s">
        <v>19</v>
      </c>
      <c r="L183" s="41"/>
      <c r="M183" s="187" t="s">
        <v>19</v>
      </c>
      <c r="N183" s="188" t="s">
        <v>43</v>
      </c>
      <c r="O183" s="66"/>
      <c r="P183" s="189">
        <f t="shared" si="31"/>
        <v>0</v>
      </c>
      <c r="Q183" s="189">
        <v>11.61904</v>
      </c>
      <c r="R183" s="189">
        <f t="shared" si="32"/>
        <v>23.23808</v>
      </c>
      <c r="S183" s="189">
        <v>0</v>
      </c>
      <c r="T183" s="190">
        <f t="shared" si="33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215</v>
      </c>
      <c r="AT183" s="191" t="s">
        <v>210</v>
      </c>
      <c r="AU183" s="191" t="s">
        <v>82</v>
      </c>
      <c r="AY183" s="19" t="s">
        <v>208</v>
      </c>
      <c r="BE183" s="192">
        <f t="shared" si="34"/>
        <v>0</v>
      </c>
      <c r="BF183" s="192">
        <f t="shared" si="35"/>
        <v>0</v>
      </c>
      <c r="BG183" s="192">
        <f t="shared" si="36"/>
        <v>0</v>
      </c>
      <c r="BH183" s="192">
        <f t="shared" si="37"/>
        <v>0</v>
      </c>
      <c r="BI183" s="192">
        <f t="shared" si="38"/>
        <v>0</v>
      </c>
      <c r="BJ183" s="19" t="s">
        <v>82</v>
      </c>
      <c r="BK183" s="192">
        <f t="shared" si="39"/>
        <v>0</v>
      </c>
      <c r="BL183" s="19" t="s">
        <v>215</v>
      </c>
      <c r="BM183" s="191" t="s">
        <v>3852</v>
      </c>
    </row>
    <row r="184" spans="1:65" s="2" customFormat="1" ht="78">
      <c r="A184" s="36"/>
      <c r="B184" s="37"/>
      <c r="C184" s="38"/>
      <c r="D184" s="195" t="s">
        <v>397</v>
      </c>
      <c r="E184" s="38"/>
      <c r="F184" s="236" t="s">
        <v>3853</v>
      </c>
      <c r="G184" s="38"/>
      <c r="H184" s="38"/>
      <c r="I184" s="237"/>
      <c r="J184" s="38"/>
      <c r="K184" s="38"/>
      <c r="L184" s="41"/>
      <c r="M184" s="238"/>
      <c r="N184" s="239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397</v>
      </c>
      <c r="AU184" s="19" t="s">
        <v>82</v>
      </c>
    </row>
    <row r="185" spans="1:65" s="2" customFormat="1" ht="14.45" customHeight="1">
      <c r="A185" s="36"/>
      <c r="B185" s="37"/>
      <c r="C185" s="180" t="s">
        <v>2441</v>
      </c>
      <c r="D185" s="180" t="s">
        <v>210</v>
      </c>
      <c r="E185" s="181" t="s">
        <v>3854</v>
      </c>
      <c r="F185" s="182" t="s">
        <v>3855</v>
      </c>
      <c r="G185" s="183" t="s">
        <v>367</v>
      </c>
      <c r="H185" s="184">
        <v>2</v>
      </c>
      <c r="I185" s="185"/>
      <c r="J185" s="186">
        <f t="shared" ref="J185:J206" si="40">ROUND(I185*H185,2)</f>
        <v>0</v>
      </c>
      <c r="K185" s="182" t="s">
        <v>19</v>
      </c>
      <c r="L185" s="41"/>
      <c r="M185" s="187" t="s">
        <v>19</v>
      </c>
      <c r="N185" s="188" t="s">
        <v>43</v>
      </c>
      <c r="O185" s="66"/>
      <c r="P185" s="189">
        <f t="shared" ref="P185:P206" si="41">O185*H185</f>
        <v>0</v>
      </c>
      <c r="Q185" s="189">
        <v>3.5000000000000001E-3</v>
      </c>
      <c r="R185" s="189">
        <f t="shared" ref="R185:R206" si="42">Q185*H185</f>
        <v>7.0000000000000001E-3</v>
      </c>
      <c r="S185" s="189">
        <v>0</v>
      </c>
      <c r="T185" s="190">
        <f t="shared" ref="T185:T206" si="43"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215</v>
      </c>
      <c r="AT185" s="191" t="s">
        <v>210</v>
      </c>
      <c r="AU185" s="191" t="s">
        <v>82</v>
      </c>
      <c r="AY185" s="19" t="s">
        <v>208</v>
      </c>
      <c r="BE185" s="192">
        <f t="shared" ref="BE185:BE206" si="44">IF(N185="základní",J185,0)</f>
        <v>0</v>
      </c>
      <c r="BF185" s="192">
        <f t="shared" ref="BF185:BF206" si="45">IF(N185="snížená",J185,0)</f>
        <v>0</v>
      </c>
      <c r="BG185" s="192">
        <f t="shared" ref="BG185:BG206" si="46">IF(N185="zákl. přenesená",J185,0)</f>
        <v>0</v>
      </c>
      <c r="BH185" s="192">
        <f t="shared" ref="BH185:BH206" si="47">IF(N185="sníž. přenesená",J185,0)</f>
        <v>0</v>
      </c>
      <c r="BI185" s="192">
        <f t="shared" ref="BI185:BI206" si="48">IF(N185="nulová",J185,0)</f>
        <v>0</v>
      </c>
      <c r="BJ185" s="19" t="s">
        <v>82</v>
      </c>
      <c r="BK185" s="192">
        <f t="shared" ref="BK185:BK206" si="49">ROUND(I185*H185,2)</f>
        <v>0</v>
      </c>
      <c r="BL185" s="19" t="s">
        <v>215</v>
      </c>
      <c r="BM185" s="191" t="s">
        <v>3856</v>
      </c>
    </row>
    <row r="186" spans="1:65" s="2" customFormat="1" ht="24.2" customHeight="1">
      <c r="A186" s="36"/>
      <c r="B186" s="37"/>
      <c r="C186" s="180" t="s">
        <v>2192</v>
      </c>
      <c r="D186" s="180" t="s">
        <v>210</v>
      </c>
      <c r="E186" s="181" t="s">
        <v>3857</v>
      </c>
      <c r="F186" s="182" t="s">
        <v>3858</v>
      </c>
      <c r="G186" s="183" t="s">
        <v>395</v>
      </c>
      <c r="H186" s="184">
        <v>10</v>
      </c>
      <c r="I186" s="185"/>
      <c r="J186" s="186">
        <f t="shared" si="40"/>
        <v>0</v>
      </c>
      <c r="K186" s="182" t="s">
        <v>19</v>
      </c>
      <c r="L186" s="41"/>
      <c r="M186" s="187" t="s">
        <v>19</v>
      </c>
      <c r="N186" s="188" t="s">
        <v>43</v>
      </c>
      <c r="O186" s="66"/>
      <c r="P186" s="189">
        <f t="shared" si="41"/>
        <v>0</v>
      </c>
      <c r="Q186" s="189">
        <v>0</v>
      </c>
      <c r="R186" s="189">
        <f t="shared" si="42"/>
        <v>0</v>
      </c>
      <c r="S186" s="189">
        <v>0</v>
      </c>
      <c r="T186" s="190">
        <f t="shared" si="43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215</v>
      </c>
      <c r="AT186" s="191" t="s">
        <v>210</v>
      </c>
      <c r="AU186" s="191" t="s">
        <v>82</v>
      </c>
      <c r="AY186" s="19" t="s">
        <v>208</v>
      </c>
      <c r="BE186" s="192">
        <f t="shared" si="44"/>
        <v>0</v>
      </c>
      <c r="BF186" s="192">
        <f t="shared" si="45"/>
        <v>0</v>
      </c>
      <c r="BG186" s="192">
        <f t="shared" si="46"/>
        <v>0</v>
      </c>
      <c r="BH186" s="192">
        <f t="shared" si="47"/>
        <v>0</v>
      </c>
      <c r="BI186" s="192">
        <f t="shared" si="48"/>
        <v>0</v>
      </c>
      <c r="BJ186" s="19" t="s">
        <v>82</v>
      </c>
      <c r="BK186" s="192">
        <f t="shared" si="49"/>
        <v>0</v>
      </c>
      <c r="BL186" s="19" t="s">
        <v>215</v>
      </c>
      <c r="BM186" s="191" t="s">
        <v>3859</v>
      </c>
    </row>
    <row r="187" spans="1:65" s="2" customFormat="1" ht="14.45" customHeight="1">
      <c r="A187" s="36"/>
      <c r="B187" s="37"/>
      <c r="C187" s="226" t="s">
        <v>2170</v>
      </c>
      <c r="D187" s="226" t="s">
        <v>370</v>
      </c>
      <c r="E187" s="227" t="s">
        <v>3860</v>
      </c>
      <c r="F187" s="228" t="s">
        <v>3861</v>
      </c>
      <c r="G187" s="229" t="s">
        <v>395</v>
      </c>
      <c r="H187" s="230">
        <v>10.15</v>
      </c>
      <c r="I187" s="231"/>
      <c r="J187" s="232">
        <f t="shared" si="40"/>
        <v>0</v>
      </c>
      <c r="K187" s="228" t="s">
        <v>19</v>
      </c>
      <c r="L187" s="233"/>
      <c r="M187" s="234" t="s">
        <v>19</v>
      </c>
      <c r="N187" s="235" t="s">
        <v>43</v>
      </c>
      <c r="O187" s="66"/>
      <c r="P187" s="189">
        <f t="shared" si="41"/>
        <v>0</v>
      </c>
      <c r="Q187" s="189">
        <v>1E-3</v>
      </c>
      <c r="R187" s="189">
        <f t="shared" si="42"/>
        <v>1.0150000000000001E-2</v>
      </c>
      <c r="S187" s="189">
        <v>0</v>
      </c>
      <c r="T187" s="190">
        <f t="shared" si="43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373</v>
      </c>
      <c r="AT187" s="191" t="s">
        <v>370</v>
      </c>
      <c r="AU187" s="191" t="s">
        <v>82</v>
      </c>
      <c r="AY187" s="19" t="s">
        <v>208</v>
      </c>
      <c r="BE187" s="192">
        <f t="shared" si="44"/>
        <v>0</v>
      </c>
      <c r="BF187" s="192">
        <f t="shared" si="45"/>
        <v>0</v>
      </c>
      <c r="BG187" s="192">
        <f t="shared" si="46"/>
        <v>0</v>
      </c>
      <c r="BH187" s="192">
        <f t="shared" si="47"/>
        <v>0</v>
      </c>
      <c r="BI187" s="192">
        <f t="shared" si="48"/>
        <v>0</v>
      </c>
      <c r="BJ187" s="19" t="s">
        <v>82</v>
      </c>
      <c r="BK187" s="192">
        <f t="shared" si="49"/>
        <v>0</v>
      </c>
      <c r="BL187" s="19" t="s">
        <v>215</v>
      </c>
      <c r="BM187" s="191" t="s">
        <v>3862</v>
      </c>
    </row>
    <row r="188" spans="1:65" s="2" customFormat="1" ht="14.45" customHeight="1">
      <c r="A188" s="36"/>
      <c r="B188" s="37"/>
      <c r="C188" s="180" t="s">
        <v>760</v>
      </c>
      <c r="D188" s="180" t="s">
        <v>210</v>
      </c>
      <c r="E188" s="181" t="s">
        <v>3863</v>
      </c>
      <c r="F188" s="182" t="s">
        <v>3864</v>
      </c>
      <c r="G188" s="183" t="s">
        <v>367</v>
      </c>
      <c r="H188" s="184">
        <v>1</v>
      </c>
      <c r="I188" s="185"/>
      <c r="J188" s="186">
        <f t="shared" si="40"/>
        <v>0</v>
      </c>
      <c r="K188" s="182" t="s">
        <v>19</v>
      </c>
      <c r="L188" s="41"/>
      <c r="M188" s="187" t="s">
        <v>19</v>
      </c>
      <c r="N188" s="188" t="s">
        <v>43</v>
      </c>
      <c r="O188" s="66"/>
      <c r="P188" s="189">
        <f t="shared" si="41"/>
        <v>0</v>
      </c>
      <c r="Q188" s="189">
        <v>8.8999999999999995E-4</v>
      </c>
      <c r="R188" s="189">
        <f t="shared" si="42"/>
        <v>8.8999999999999995E-4</v>
      </c>
      <c r="S188" s="189">
        <v>0</v>
      </c>
      <c r="T188" s="190">
        <f t="shared" si="43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215</v>
      </c>
      <c r="AT188" s="191" t="s">
        <v>210</v>
      </c>
      <c r="AU188" s="191" t="s">
        <v>82</v>
      </c>
      <c r="AY188" s="19" t="s">
        <v>208</v>
      </c>
      <c r="BE188" s="192">
        <f t="shared" si="44"/>
        <v>0</v>
      </c>
      <c r="BF188" s="192">
        <f t="shared" si="45"/>
        <v>0</v>
      </c>
      <c r="BG188" s="192">
        <f t="shared" si="46"/>
        <v>0</v>
      </c>
      <c r="BH188" s="192">
        <f t="shared" si="47"/>
        <v>0</v>
      </c>
      <c r="BI188" s="192">
        <f t="shared" si="48"/>
        <v>0</v>
      </c>
      <c r="BJ188" s="19" t="s">
        <v>82</v>
      </c>
      <c r="BK188" s="192">
        <f t="shared" si="49"/>
        <v>0</v>
      </c>
      <c r="BL188" s="19" t="s">
        <v>215</v>
      </c>
      <c r="BM188" s="191" t="s">
        <v>3865</v>
      </c>
    </row>
    <row r="189" spans="1:65" s="2" customFormat="1" ht="14.45" customHeight="1">
      <c r="A189" s="36"/>
      <c r="B189" s="37"/>
      <c r="C189" s="180" t="s">
        <v>765</v>
      </c>
      <c r="D189" s="180" t="s">
        <v>210</v>
      </c>
      <c r="E189" s="181" t="s">
        <v>3866</v>
      </c>
      <c r="F189" s="182" t="s">
        <v>3867</v>
      </c>
      <c r="G189" s="183" t="s">
        <v>367</v>
      </c>
      <c r="H189" s="184">
        <v>1</v>
      </c>
      <c r="I189" s="185"/>
      <c r="J189" s="186">
        <f t="shared" si="40"/>
        <v>0</v>
      </c>
      <c r="K189" s="182" t="s">
        <v>19</v>
      </c>
      <c r="L189" s="41"/>
      <c r="M189" s="187" t="s">
        <v>19</v>
      </c>
      <c r="N189" s="188" t="s">
        <v>43</v>
      </c>
      <c r="O189" s="66"/>
      <c r="P189" s="189">
        <f t="shared" si="41"/>
        <v>0</v>
      </c>
      <c r="Q189" s="189">
        <v>2.0000000000000002E-5</v>
      </c>
      <c r="R189" s="189">
        <f t="shared" si="42"/>
        <v>2.0000000000000002E-5</v>
      </c>
      <c r="S189" s="189">
        <v>0</v>
      </c>
      <c r="T189" s="190">
        <f t="shared" si="43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215</v>
      </c>
      <c r="AT189" s="191" t="s">
        <v>210</v>
      </c>
      <c r="AU189" s="191" t="s">
        <v>82</v>
      </c>
      <c r="AY189" s="19" t="s">
        <v>208</v>
      </c>
      <c r="BE189" s="192">
        <f t="shared" si="44"/>
        <v>0</v>
      </c>
      <c r="BF189" s="192">
        <f t="shared" si="45"/>
        <v>0</v>
      </c>
      <c r="BG189" s="192">
        <f t="shared" si="46"/>
        <v>0</v>
      </c>
      <c r="BH189" s="192">
        <f t="shared" si="47"/>
        <v>0</v>
      </c>
      <c r="BI189" s="192">
        <f t="shared" si="48"/>
        <v>0</v>
      </c>
      <c r="BJ189" s="19" t="s">
        <v>82</v>
      </c>
      <c r="BK189" s="192">
        <f t="shared" si="49"/>
        <v>0</v>
      </c>
      <c r="BL189" s="19" t="s">
        <v>215</v>
      </c>
      <c r="BM189" s="191" t="s">
        <v>3868</v>
      </c>
    </row>
    <row r="190" spans="1:65" s="2" customFormat="1" ht="14.45" customHeight="1">
      <c r="A190" s="36"/>
      <c r="B190" s="37"/>
      <c r="C190" s="226" t="s">
        <v>7</v>
      </c>
      <c r="D190" s="226" t="s">
        <v>370</v>
      </c>
      <c r="E190" s="227" t="s">
        <v>3869</v>
      </c>
      <c r="F190" s="228" t="s">
        <v>3870</v>
      </c>
      <c r="G190" s="229" t="s">
        <v>367</v>
      </c>
      <c r="H190" s="230">
        <v>1</v>
      </c>
      <c r="I190" s="231"/>
      <c r="J190" s="232">
        <f t="shared" si="40"/>
        <v>0</v>
      </c>
      <c r="K190" s="228" t="s">
        <v>19</v>
      </c>
      <c r="L190" s="233"/>
      <c r="M190" s="234" t="s">
        <v>19</v>
      </c>
      <c r="N190" s="235" t="s">
        <v>43</v>
      </c>
      <c r="O190" s="66"/>
      <c r="P190" s="189">
        <f t="shared" si="41"/>
        <v>0</v>
      </c>
      <c r="Q190" s="189">
        <v>8.3000000000000001E-3</v>
      </c>
      <c r="R190" s="189">
        <f t="shared" si="42"/>
        <v>8.3000000000000001E-3</v>
      </c>
      <c r="S190" s="189">
        <v>0</v>
      </c>
      <c r="T190" s="190">
        <f t="shared" si="43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1" t="s">
        <v>373</v>
      </c>
      <c r="AT190" s="191" t="s">
        <v>370</v>
      </c>
      <c r="AU190" s="191" t="s">
        <v>82</v>
      </c>
      <c r="AY190" s="19" t="s">
        <v>208</v>
      </c>
      <c r="BE190" s="192">
        <f t="shared" si="44"/>
        <v>0</v>
      </c>
      <c r="BF190" s="192">
        <f t="shared" si="45"/>
        <v>0</v>
      </c>
      <c r="BG190" s="192">
        <f t="shared" si="46"/>
        <v>0</v>
      </c>
      <c r="BH190" s="192">
        <f t="shared" si="47"/>
        <v>0</v>
      </c>
      <c r="BI190" s="192">
        <f t="shared" si="48"/>
        <v>0</v>
      </c>
      <c r="BJ190" s="19" t="s">
        <v>82</v>
      </c>
      <c r="BK190" s="192">
        <f t="shared" si="49"/>
        <v>0</v>
      </c>
      <c r="BL190" s="19" t="s">
        <v>215</v>
      </c>
      <c r="BM190" s="191" t="s">
        <v>3871</v>
      </c>
    </row>
    <row r="191" spans="1:65" s="2" customFormat="1" ht="24.2" customHeight="1">
      <c r="A191" s="36"/>
      <c r="B191" s="37"/>
      <c r="C191" s="180" t="s">
        <v>2177</v>
      </c>
      <c r="D191" s="180" t="s">
        <v>210</v>
      </c>
      <c r="E191" s="181" t="s">
        <v>3872</v>
      </c>
      <c r="F191" s="182" t="s">
        <v>3873</v>
      </c>
      <c r="G191" s="183" t="s">
        <v>367</v>
      </c>
      <c r="H191" s="184">
        <v>1</v>
      </c>
      <c r="I191" s="185"/>
      <c r="J191" s="186">
        <f t="shared" si="40"/>
        <v>0</v>
      </c>
      <c r="K191" s="182" t="s">
        <v>19</v>
      </c>
      <c r="L191" s="41"/>
      <c r="M191" s="187" t="s">
        <v>19</v>
      </c>
      <c r="N191" s="188" t="s">
        <v>43</v>
      </c>
      <c r="O191" s="66"/>
      <c r="P191" s="189">
        <f t="shared" si="41"/>
        <v>0</v>
      </c>
      <c r="Q191" s="189">
        <v>0</v>
      </c>
      <c r="R191" s="189">
        <f t="shared" si="42"/>
        <v>0</v>
      </c>
      <c r="S191" s="189">
        <v>0</v>
      </c>
      <c r="T191" s="190">
        <f t="shared" si="43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215</v>
      </c>
      <c r="AT191" s="191" t="s">
        <v>210</v>
      </c>
      <c r="AU191" s="191" t="s">
        <v>82</v>
      </c>
      <c r="AY191" s="19" t="s">
        <v>208</v>
      </c>
      <c r="BE191" s="192">
        <f t="shared" si="44"/>
        <v>0</v>
      </c>
      <c r="BF191" s="192">
        <f t="shared" si="45"/>
        <v>0</v>
      </c>
      <c r="BG191" s="192">
        <f t="shared" si="46"/>
        <v>0</v>
      </c>
      <c r="BH191" s="192">
        <f t="shared" si="47"/>
        <v>0</v>
      </c>
      <c r="BI191" s="192">
        <f t="shared" si="48"/>
        <v>0</v>
      </c>
      <c r="BJ191" s="19" t="s">
        <v>82</v>
      </c>
      <c r="BK191" s="192">
        <f t="shared" si="49"/>
        <v>0</v>
      </c>
      <c r="BL191" s="19" t="s">
        <v>215</v>
      </c>
      <c r="BM191" s="191" t="s">
        <v>3874</v>
      </c>
    </row>
    <row r="192" spans="1:65" s="2" customFormat="1" ht="14.45" customHeight="1">
      <c r="A192" s="36"/>
      <c r="B192" s="37"/>
      <c r="C192" s="226" t="s">
        <v>770</v>
      </c>
      <c r="D192" s="226" t="s">
        <v>370</v>
      </c>
      <c r="E192" s="227" t="s">
        <v>3875</v>
      </c>
      <c r="F192" s="228" t="s">
        <v>3876</v>
      </c>
      <c r="G192" s="229" t="s">
        <v>367</v>
      </c>
      <c r="H192" s="230">
        <v>1</v>
      </c>
      <c r="I192" s="231"/>
      <c r="J192" s="232">
        <f t="shared" si="40"/>
        <v>0</v>
      </c>
      <c r="K192" s="228" t="s">
        <v>19</v>
      </c>
      <c r="L192" s="233"/>
      <c r="M192" s="234" t="s">
        <v>19</v>
      </c>
      <c r="N192" s="235" t="s">
        <v>43</v>
      </c>
      <c r="O192" s="66"/>
      <c r="P192" s="189">
        <f t="shared" si="41"/>
        <v>0</v>
      </c>
      <c r="Q192" s="189">
        <v>1.9E-3</v>
      </c>
      <c r="R192" s="189">
        <f t="shared" si="42"/>
        <v>1.9E-3</v>
      </c>
      <c r="S192" s="189">
        <v>0</v>
      </c>
      <c r="T192" s="190">
        <f t="shared" si="43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373</v>
      </c>
      <c r="AT192" s="191" t="s">
        <v>370</v>
      </c>
      <c r="AU192" s="191" t="s">
        <v>82</v>
      </c>
      <c r="AY192" s="19" t="s">
        <v>208</v>
      </c>
      <c r="BE192" s="192">
        <f t="shared" si="44"/>
        <v>0</v>
      </c>
      <c r="BF192" s="192">
        <f t="shared" si="45"/>
        <v>0</v>
      </c>
      <c r="BG192" s="192">
        <f t="shared" si="46"/>
        <v>0</v>
      </c>
      <c r="BH192" s="192">
        <f t="shared" si="47"/>
        <v>0</v>
      </c>
      <c r="BI192" s="192">
        <f t="shared" si="48"/>
        <v>0</v>
      </c>
      <c r="BJ192" s="19" t="s">
        <v>82</v>
      </c>
      <c r="BK192" s="192">
        <f t="shared" si="49"/>
        <v>0</v>
      </c>
      <c r="BL192" s="19" t="s">
        <v>215</v>
      </c>
      <c r="BM192" s="191" t="s">
        <v>3877</v>
      </c>
    </row>
    <row r="193" spans="1:65" s="2" customFormat="1" ht="14.45" customHeight="1">
      <c r="A193" s="36"/>
      <c r="B193" s="37"/>
      <c r="C193" s="180" t="s">
        <v>744</v>
      </c>
      <c r="D193" s="180" t="s">
        <v>210</v>
      </c>
      <c r="E193" s="181" t="s">
        <v>3878</v>
      </c>
      <c r="F193" s="182" t="s">
        <v>3879</v>
      </c>
      <c r="G193" s="183" t="s">
        <v>395</v>
      </c>
      <c r="H193" s="184">
        <v>10.15</v>
      </c>
      <c r="I193" s="185"/>
      <c r="J193" s="186">
        <f t="shared" si="40"/>
        <v>0</v>
      </c>
      <c r="K193" s="182" t="s">
        <v>19</v>
      </c>
      <c r="L193" s="41"/>
      <c r="M193" s="187" t="s">
        <v>19</v>
      </c>
      <c r="N193" s="188" t="s">
        <v>43</v>
      </c>
      <c r="O193" s="66"/>
      <c r="P193" s="189">
        <f t="shared" si="41"/>
        <v>0</v>
      </c>
      <c r="Q193" s="189">
        <v>0</v>
      </c>
      <c r="R193" s="189">
        <f t="shared" si="42"/>
        <v>0</v>
      </c>
      <c r="S193" s="189">
        <v>0</v>
      </c>
      <c r="T193" s="190">
        <f t="shared" si="43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1" t="s">
        <v>215</v>
      </c>
      <c r="AT193" s="191" t="s">
        <v>210</v>
      </c>
      <c r="AU193" s="191" t="s">
        <v>82</v>
      </c>
      <c r="AY193" s="19" t="s">
        <v>208</v>
      </c>
      <c r="BE193" s="192">
        <f t="shared" si="44"/>
        <v>0</v>
      </c>
      <c r="BF193" s="192">
        <f t="shared" si="45"/>
        <v>0</v>
      </c>
      <c r="BG193" s="192">
        <f t="shared" si="46"/>
        <v>0</v>
      </c>
      <c r="BH193" s="192">
        <f t="shared" si="47"/>
        <v>0</v>
      </c>
      <c r="BI193" s="192">
        <f t="shared" si="48"/>
        <v>0</v>
      </c>
      <c r="BJ193" s="19" t="s">
        <v>82</v>
      </c>
      <c r="BK193" s="192">
        <f t="shared" si="49"/>
        <v>0</v>
      </c>
      <c r="BL193" s="19" t="s">
        <v>215</v>
      </c>
      <c r="BM193" s="191" t="s">
        <v>3880</v>
      </c>
    </row>
    <row r="194" spans="1:65" s="2" customFormat="1" ht="14.45" customHeight="1">
      <c r="A194" s="36"/>
      <c r="B194" s="37"/>
      <c r="C194" s="180" t="s">
        <v>752</v>
      </c>
      <c r="D194" s="180" t="s">
        <v>210</v>
      </c>
      <c r="E194" s="181" t="s">
        <v>3881</v>
      </c>
      <c r="F194" s="182" t="s">
        <v>3882</v>
      </c>
      <c r="G194" s="183" t="s">
        <v>395</v>
      </c>
      <c r="H194" s="184">
        <v>10.15</v>
      </c>
      <c r="I194" s="185"/>
      <c r="J194" s="186">
        <f t="shared" si="40"/>
        <v>0</v>
      </c>
      <c r="K194" s="182" t="s">
        <v>19</v>
      </c>
      <c r="L194" s="41"/>
      <c r="M194" s="187" t="s">
        <v>19</v>
      </c>
      <c r="N194" s="188" t="s">
        <v>43</v>
      </c>
      <c r="O194" s="66"/>
      <c r="P194" s="189">
        <f t="shared" si="41"/>
        <v>0</v>
      </c>
      <c r="Q194" s="189">
        <v>0</v>
      </c>
      <c r="R194" s="189">
        <f t="shared" si="42"/>
        <v>0</v>
      </c>
      <c r="S194" s="189">
        <v>0</v>
      </c>
      <c r="T194" s="190">
        <f t="shared" si="43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215</v>
      </c>
      <c r="AT194" s="191" t="s">
        <v>210</v>
      </c>
      <c r="AU194" s="191" t="s">
        <v>82</v>
      </c>
      <c r="AY194" s="19" t="s">
        <v>208</v>
      </c>
      <c r="BE194" s="192">
        <f t="shared" si="44"/>
        <v>0</v>
      </c>
      <c r="BF194" s="192">
        <f t="shared" si="45"/>
        <v>0</v>
      </c>
      <c r="BG194" s="192">
        <f t="shared" si="46"/>
        <v>0</v>
      </c>
      <c r="BH194" s="192">
        <f t="shared" si="47"/>
        <v>0</v>
      </c>
      <c r="BI194" s="192">
        <f t="shared" si="48"/>
        <v>0</v>
      </c>
      <c r="BJ194" s="19" t="s">
        <v>82</v>
      </c>
      <c r="BK194" s="192">
        <f t="shared" si="49"/>
        <v>0</v>
      </c>
      <c r="BL194" s="19" t="s">
        <v>215</v>
      </c>
      <c r="BM194" s="191" t="s">
        <v>3883</v>
      </c>
    </row>
    <row r="195" spans="1:65" s="2" customFormat="1" ht="14.45" customHeight="1">
      <c r="A195" s="36"/>
      <c r="B195" s="37"/>
      <c r="C195" s="180" t="s">
        <v>748</v>
      </c>
      <c r="D195" s="180" t="s">
        <v>210</v>
      </c>
      <c r="E195" s="181" t="s">
        <v>3884</v>
      </c>
      <c r="F195" s="182" t="s">
        <v>3885</v>
      </c>
      <c r="G195" s="183" t="s">
        <v>395</v>
      </c>
      <c r="H195" s="184">
        <v>10.15</v>
      </c>
      <c r="I195" s="185"/>
      <c r="J195" s="186">
        <f t="shared" si="40"/>
        <v>0</v>
      </c>
      <c r="K195" s="182" t="s">
        <v>19</v>
      </c>
      <c r="L195" s="41"/>
      <c r="M195" s="187" t="s">
        <v>19</v>
      </c>
      <c r="N195" s="188" t="s">
        <v>43</v>
      </c>
      <c r="O195" s="66"/>
      <c r="P195" s="189">
        <f t="shared" si="41"/>
        <v>0</v>
      </c>
      <c r="Q195" s="189">
        <v>0</v>
      </c>
      <c r="R195" s="189">
        <f t="shared" si="42"/>
        <v>0</v>
      </c>
      <c r="S195" s="189">
        <v>0</v>
      </c>
      <c r="T195" s="190">
        <f t="shared" si="43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215</v>
      </c>
      <c r="AT195" s="191" t="s">
        <v>210</v>
      </c>
      <c r="AU195" s="191" t="s">
        <v>82</v>
      </c>
      <c r="AY195" s="19" t="s">
        <v>208</v>
      </c>
      <c r="BE195" s="192">
        <f t="shared" si="44"/>
        <v>0</v>
      </c>
      <c r="BF195" s="192">
        <f t="shared" si="45"/>
        <v>0</v>
      </c>
      <c r="BG195" s="192">
        <f t="shared" si="46"/>
        <v>0</v>
      </c>
      <c r="BH195" s="192">
        <f t="shared" si="47"/>
        <v>0</v>
      </c>
      <c r="BI195" s="192">
        <f t="shared" si="48"/>
        <v>0</v>
      </c>
      <c r="BJ195" s="19" t="s">
        <v>82</v>
      </c>
      <c r="BK195" s="192">
        <f t="shared" si="49"/>
        <v>0</v>
      </c>
      <c r="BL195" s="19" t="s">
        <v>215</v>
      </c>
      <c r="BM195" s="191" t="s">
        <v>3886</v>
      </c>
    </row>
    <row r="196" spans="1:65" s="2" customFormat="1" ht="14.45" customHeight="1">
      <c r="A196" s="36"/>
      <c r="B196" s="37"/>
      <c r="C196" s="180" t="s">
        <v>756</v>
      </c>
      <c r="D196" s="180" t="s">
        <v>210</v>
      </c>
      <c r="E196" s="181" t="s">
        <v>3887</v>
      </c>
      <c r="F196" s="182" t="s">
        <v>3888</v>
      </c>
      <c r="G196" s="183" t="s">
        <v>367</v>
      </c>
      <c r="H196" s="184">
        <v>2</v>
      </c>
      <c r="I196" s="185"/>
      <c r="J196" s="186">
        <f t="shared" si="40"/>
        <v>0</v>
      </c>
      <c r="K196" s="182" t="s">
        <v>19</v>
      </c>
      <c r="L196" s="41"/>
      <c r="M196" s="187" t="s">
        <v>19</v>
      </c>
      <c r="N196" s="188" t="s">
        <v>43</v>
      </c>
      <c r="O196" s="66"/>
      <c r="P196" s="189">
        <f t="shared" si="41"/>
        <v>0</v>
      </c>
      <c r="Q196" s="189">
        <v>0.45937</v>
      </c>
      <c r="R196" s="189">
        <f t="shared" si="42"/>
        <v>0.91874</v>
      </c>
      <c r="S196" s="189">
        <v>0</v>
      </c>
      <c r="T196" s="190">
        <f t="shared" si="43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215</v>
      </c>
      <c r="AT196" s="191" t="s">
        <v>210</v>
      </c>
      <c r="AU196" s="191" t="s">
        <v>82</v>
      </c>
      <c r="AY196" s="19" t="s">
        <v>208</v>
      </c>
      <c r="BE196" s="192">
        <f t="shared" si="44"/>
        <v>0</v>
      </c>
      <c r="BF196" s="192">
        <f t="shared" si="45"/>
        <v>0</v>
      </c>
      <c r="BG196" s="192">
        <f t="shared" si="46"/>
        <v>0</v>
      </c>
      <c r="BH196" s="192">
        <f t="shared" si="47"/>
        <v>0</v>
      </c>
      <c r="BI196" s="192">
        <f t="shared" si="48"/>
        <v>0</v>
      </c>
      <c r="BJ196" s="19" t="s">
        <v>82</v>
      </c>
      <c r="BK196" s="192">
        <f t="shared" si="49"/>
        <v>0</v>
      </c>
      <c r="BL196" s="19" t="s">
        <v>215</v>
      </c>
      <c r="BM196" s="191" t="s">
        <v>3889</v>
      </c>
    </row>
    <row r="197" spans="1:65" s="2" customFormat="1" ht="14.45" customHeight="1">
      <c r="A197" s="36"/>
      <c r="B197" s="37"/>
      <c r="C197" s="180" t="s">
        <v>973</v>
      </c>
      <c r="D197" s="180" t="s">
        <v>210</v>
      </c>
      <c r="E197" s="181" t="s">
        <v>3890</v>
      </c>
      <c r="F197" s="182" t="s">
        <v>3891</v>
      </c>
      <c r="G197" s="183" t="s">
        <v>367</v>
      </c>
      <c r="H197" s="184">
        <v>1</v>
      </c>
      <c r="I197" s="185"/>
      <c r="J197" s="186">
        <f t="shared" si="40"/>
        <v>0</v>
      </c>
      <c r="K197" s="182" t="s">
        <v>19</v>
      </c>
      <c r="L197" s="41"/>
      <c r="M197" s="187" t="s">
        <v>19</v>
      </c>
      <c r="N197" s="188" t="s">
        <v>43</v>
      </c>
      <c r="O197" s="66"/>
      <c r="P197" s="189">
        <f t="shared" si="41"/>
        <v>0</v>
      </c>
      <c r="Q197" s="189">
        <v>0.12303</v>
      </c>
      <c r="R197" s="189">
        <f t="shared" si="42"/>
        <v>0.12303</v>
      </c>
      <c r="S197" s="189">
        <v>0</v>
      </c>
      <c r="T197" s="190">
        <f t="shared" si="43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1" t="s">
        <v>215</v>
      </c>
      <c r="AT197" s="191" t="s">
        <v>210</v>
      </c>
      <c r="AU197" s="191" t="s">
        <v>82</v>
      </c>
      <c r="AY197" s="19" t="s">
        <v>208</v>
      </c>
      <c r="BE197" s="192">
        <f t="shared" si="44"/>
        <v>0</v>
      </c>
      <c r="BF197" s="192">
        <f t="shared" si="45"/>
        <v>0</v>
      </c>
      <c r="BG197" s="192">
        <f t="shared" si="46"/>
        <v>0</v>
      </c>
      <c r="BH197" s="192">
        <f t="shared" si="47"/>
        <v>0</v>
      </c>
      <c r="BI197" s="192">
        <f t="shared" si="48"/>
        <v>0</v>
      </c>
      <c r="BJ197" s="19" t="s">
        <v>82</v>
      </c>
      <c r="BK197" s="192">
        <f t="shared" si="49"/>
        <v>0</v>
      </c>
      <c r="BL197" s="19" t="s">
        <v>215</v>
      </c>
      <c r="BM197" s="191" t="s">
        <v>3892</v>
      </c>
    </row>
    <row r="198" spans="1:65" s="2" customFormat="1" ht="14.45" customHeight="1">
      <c r="A198" s="36"/>
      <c r="B198" s="37"/>
      <c r="C198" s="226" t="s">
        <v>994</v>
      </c>
      <c r="D198" s="226" t="s">
        <v>370</v>
      </c>
      <c r="E198" s="227" t="s">
        <v>3893</v>
      </c>
      <c r="F198" s="228" t="s">
        <v>3894</v>
      </c>
      <c r="G198" s="229" t="s">
        <v>367</v>
      </c>
      <c r="H198" s="230">
        <v>1</v>
      </c>
      <c r="I198" s="231"/>
      <c r="J198" s="232">
        <f t="shared" si="40"/>
        <v>0</v>
      </c>
      <c r="K198" s="228" t="s">
        <v>19</v>
      </c>
      <c r="L198" s="233"/>
      <c r="M198" s="234" t="s">
        <v>19</v>
      </c>
      <c r="N198" s="235" t="s">
        <v>43</v>
      </c>
      <c r="O198" s="66"/>
      <c r="P198" s="189">
        <f t="shared" si="41"/>
        <v>0</v>
      </c>
      <c r="Q198" s="189">
        <v>1.3299999999999999E-2</v>
      </c>
      <c r="R198" s="189">
        <f t="shared" si="42"/>
        <v>1.3299999999999999E-2</v>
      </c>
      <c r="S198" s="189">
        <v>0</v>
      </c>
      <c r="T198" s="190">
        <f t="shared" si="4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373</v>
      </c>
      <c r="AT198" s="191" t="s">
        <v>370</v>
      </c>
      <c r="AU198" s="191" t="s">
        <v>82</v>
      </c>
      <c r="AY198" s="19" t="s">
        <v>208</v>
      </c>
      <c r="BE198" s="192">
        <f t="shared" si="44"/>
        <v>0</v>
      </c>
      <c r="BF198" s="192">
        <f t="shared" si="45"/>
        <v>0</v>
      </c>
      <c r="BG198" s="192">
        <f t="shared" si="46"/>
        <v>0</v>
      </c>
      <c r="BH198" s="192">
        <f t="shared" si="47"/>
        <v>0</v>
      </c>
      <c r="BI198" s="192">
        <f t="shared" si="48"/>
        <v>0</v>
      </c>
      <c r="BJ198" s="19" t="s">
        <v>82</v>
      </c>
      <c r="BK198" s="192">
        <f t="shared" si="49"/>
        <v>0</v>
      </c>
      <c r="BL198" s="19" t="s">
        <v>215</v>
      </c>
      <c r="BM198" s="191" t="s">
        <v>3895</v>
      </c>
    </row>
    <row r="199" spans="1:65" s="2" customFormat="1" ht="14.45" customHeight="1">
      <c r="A199" s="36"/>
      <c r="B199" s="37"/>
      <c r="C199" s="226" t="s">
        <v>2226</v>
      </c>
      <c r="D199" s="226" t="s">
        <v>370</v>
      </c>
      <c r="E199" s="227" t="s">
        <v>3896</v>
      </c>
      <c r="F199" s="228" t="s">
        <v>3897</v>
      </c>
      <c r="G199" s="229" t="s">
        <v>367</v>
      </c>
      <c r="H199" s="230">
        <v>1</v>
      </c>
      <c r="I199" s="231"/>
      <c r="J199" s="232">
        <f t="shared" si="40"/>
        <v>0</v>
      </c>
      <c r="K199" s="228" t="s">
        <v>19</v>
      </c>
      <c r="L199" s="233"/>
      <c r="M199" s="234" t="s">
        <v>19</v>
      </c>
      <c r="N199" s="235" t="s">
        <v>43</v>
      </c>
      <c r="O199" s="66"/>
      <c r="P199" s="189">
        <f t="shared" si="41"/>
        <v>0</v>
      </c>
      <c r="Q199" s="189">
        <v>8.9999999999999998E-4</v>
      </c>
      <c r="R199" s="189">
        <f t="shared" si="42"/>
        <v>8.9999999999999998E-4</v>
      </c>
      <c r="S199" s="189">
        <v>0</v>
      </c>
      <c r="T199" s="190">
        <f t="shared" si="4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373</v>
      </c>
      <c r="AT199" s="191" t="s">
        <v>370</v>
      </c>
      <c r="AU199" s="191" t="s">
        <v>82</v>
      </c>
      <c r="AY199" s="19" t="s">
        <v>208</v>
      </c>
      <c r="BE199" s="192">
        <f t="shared" si="44"/>
        <v>0</v>
      </c>
      <c r="BF199" s="192">
        <f t="shared" si="45"/>
        <v>0</v>
      </c>
      <c r="BG199" s="192">
        <f t="shared" si="46"/>
        <v>0</v>
      </c>
      <c r="BH199" s="192">
        <f t="shared" si="47"/>
        <v>0</v>
      </c>
      <c r="BI199" s="192">
        <f t="shared" si="48"/>
        <v>0</v>
      </c>
      <c r="BJ199" s="19" t="s">
        <v>82</v>
      </c>
      <c r="BK199" s="192">
        <f t="shared" si="49"/>
        <v>0</v>
      </c>
      <c r="BL199" s="19" t="s">
        <v>215</v>
      </c>
      <c r="BM199" s="191" t="s">
        <v>3898</v>
      </c>
    </row>
    <row r="200" spans="1:65" s="2" customFormat="1" ht="14.45" customHeight="1">
      <c r="A200" s="36"/>
      <c r="B200" s="37"/>
      <c r="C200" s="226" t="s">
        <v>998</v>
      </c>
      <c r="D200" s="226" t="s">
        <v>370</v>
      </c>
      <c r="E200" s="227" t="s">
        <v>3899</v>
      </c>
      <c r="F200" s="228" t="s">
        <v>3900</v>
      </c>
      <c r="G200" s="229" t="s">
        <v>367</v>
      </c>
      <c r="H200" s="230">
        <v>1</v>
      </c>
      <c r="I200" s="231"/>
      <c r="J200" s="232">
        <f t="shared" si="40"/>
        <v>0</v>
      </c>
      <c r="K200" s="228" t="s">
        <v>19</v>
      </c>
      <c r="L200" s="233"/>
      <c r="M200" s="234" t="s">
        <v>19</v>
      </c>
      <c r="N200" s="235" t="s">
        <v>43</v>
      </c>
      <c r="O200" s="66"/>
      <c r="P200" s="189">
        <f t="shared" si="41"/>
        <v>0</v>
      </c>
      <c r="Q200" s="189">
        <v>3.5000000000000001E-3</v>
      </c>
      <c r="R200" s="189">
        <f t="shared" si="42"/>
        <v>3.5000000000000001E-3</v>
      </c>
      <c r="S200" s="189">
        <v>0</v>
      </c>
      <c r="T200" s="190">
        <f t="shared" si="4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373</v>
      </c>
      <c r="AT200" s="191" t="s">
        <v>370</v>
      </c>
      <c r="AU200" s="191" t="s">
        <v>82</v>
      </c>
      <c r="AY200" s="19" t="s">
        <v>208</v>
      </c>
      <c r="BE200" s="192">
        <f t="shared" si="44"/>
        <v>0</v>
      </c>
      <c r="BF200" s="192">
        <f t="shared" si="45"/>
        <v>0</v>
      </c>
      <c r="BG200" s="192">
        <f t="shared" si="46"/>
        <v>0</v>
      </c>
      <c r="BH200" s="192">
        <f t="shared" si="47"/>
        <v>0</v>
      </c>
      <c r="BI200" s="192">
        <f t="shared" si="48"/>
        <v>0</v>
      </c>
      <c r="BJ200" s="19" t="s">
        <v>82</v>
      </c>
      <c r="BK200" s="192">
        <f t="shared" si="49"/>
        <v>0</v>
      </c>
      <c r="BL200" s="19" t="s">
        <v>215</v>
      </c>
      <c r="BM200" s="191" t="s">
        <v>3901</v>
      </c>
    </row>
    <row r="201" spans="1:65" s="2" customFormat="1" ht="14.45" customHeight="1">
      <c r="A201" s="36"/>
      <c r="B201" s="37"/>
      <c r="C201" s="180" t="s">
        <v>1993</v>
      </c>
      <c r="D201" s="180" t="s">
        <v>210</v>
      </c>
      <c r="E201" s="181" t="s">
        <v>3902</v>
      </c>
      <c r="F201" s="182" t="s">
        <v>3903</v>
      </c>
      <c r="G201" s="183" t="s">
        <v>367</v>
      </c>
      <c r="H201" s="184">
        <v>1</v>
      </c>
      <c r="I201" s="185"/>
      <c r="J201" s="186">
        <f t="shared" si="40"/>
        <v>0</v>
      </c>
      <c r="K201" s="182" t="s">
        <v>19</v>
      </c>
      <c r="L201" s="41"/>
      <c r="M201" s="187" t="s">
        <v>19</v>
      </c>
      <c r="N201" s="188" t="s">
        <v>43</v>
      </c>
      <c r="O201" s="66"/>
      <c r="P201" s="189">
        <f t="shared" si="41"/>
        <v>0</v>
      </c>
      <c r="Q201" s="189">
        <v>0.12303</v>
      </c>
      <c r="R201" s="189">
        <f t="shared" si="42"/>
        <v>0.12303</v>
      </c>
      <c r="S201" s="189">
        <v>0</v>
      </c>
      <c r="T201" s="190">
        <f t="shared" si="4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215</v>
      </c>
      <c r="AT201" s="191" t="s">
        <v>210</v>
      </c>
      <c r="AU201" s="191" t="s">
        <v>82</v>
      </c>
      <c r="AY201" s="19" t="s">
        <v>208</v>
      </c>
      <c r="BE201" s="192">
        <f t="shared" si="44"/>
        <v>0</v>
      </c>
      <c r="BF201" s="192">
        <f t="shared" si="45"/>
        <v>0</v>
      </c>
      <c r="BG201" s="192">
        <f t="shared" si="46"/>
        <v>0</v>
      </c>
      <c r="BH201" s="192">
        <f t="shared" si="47"/>
        <v>0</v>
      </c>
      <c r="BI201" s="192">
        <f t="shared" si="48"/>
        <v>0</v>
      </c>
      <c r="BJ201" s="19" t="s">
        <v>82</v>
      </c>
      <c r="BK201" s="192">
        <f t="shared" si="49"/>
        <v>0</v>
      </c>
      <c r="BL201" s="19" t="s">
        <v>215</v>
      </c>
      <c r="BM201" s="191" t="s">
        <v>3904</v>
      </c>
    </row>
    <row r="202" spans="1:65" s="2" customFormat="1" ht="24.2" customHeight="1">
      <c r="A202" s="36"/>
      <c r="B202" s="37"/>
      <c r="C202" s="180" t="s">
        <v>2403</v>
      </c>
      <c r="D202" s="180" t="s">
        <v>210</v>
      </c>
      <c r="E202" s="181" t="s">
        <v>3905</v>
      </c>
      <c r="F202" s="182" t="s">
        <v>3906</v>
      </c>
      <c r="G202" s="183" t="s">
        <v>367</v>
      </c>
      <c r="H202" s="184">
        <v>1</v>
      </c>
      <c r="I202" s="185"/>
      <c r="J202" s="186">
        <f t="shared" si="40"/>
        <v>0</v>
      </c>
      <c r="K202" s="182" t="s">
        <v>19</v>
      </c>
      <c r="L202" s="41"/>
      <c r="M202" s="187" t="s">
        <v>19</v>
      </c>
      <c r="N202" s="188" t="s">
        <v>43</v>
      </c>
      <c r="O202" s="66"/>
      <c r="P202" s="189">
        <f t="shared" si="41"/>
        <v>0</v>
      </c>
      <c r="Q202" s="189">
        <v>0</v>
      </c>
      <c r="R202" s="189">
        <f t="shared" si="42"/>
        <v>0</v>
      </c>
      <c r="S202" s="189">
        <v>0</v>
      </c>
      <c r="T202" s="190">
        <f t="shared" si="4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1" t="s">
        <v>215</v>
      </c>
      <c r="AT202" s="191" t="s">
        <v>210</v>
      </c>
      <c r="AU202" s="191" t="s">
        <v>82</v>
      </c>
      <c r="AY202" s="19" t="s">
        <v>208</v>
      </c>
      <c r="BE202" s="192">
        <f t="shared" si="44"/>
        <v>0</v>
      </c>
      <c r="BF202" s="192">
        <f t="shared" si="45"/>
        <v>0</v>
      </c>
      <c r="BG202" s="192">
        <f t="shared" si="46"/>
        <v>0</v>
      </c>
      <c r="BH202" s="192">
        <f t="shared" si="47"/>
        <v>0</v>
      </c>
      <c r="BI202" s="192">
        <f t="shared" si="48"/>
        <v>0</v>
      </c>
      <c r="BJ202" s="19" t="s">
        <v>82</v>
      </c>
      <c r="BK202" s="192">
        <f t="shared" si="49"/>
        <v>0</v>
      </c>
      <c r="BL202" s="19" t="s">
        <v>215</v>
      </c>
      <c r="BM202" s="191" t="s">
        <v>3907</v>
      </c>
    </row>
    <row r="203" spans="1:65" s="2" customFormat="1" ht="14.45" customHeight="1">
      <c r="A203" s="36"/>
      <c r="B203" s="37"/>
      <c r="C203" s="226" t="s">
        <v>1997</v>
      </c>
      <c r="D203" s="226" t="s">
        <v>370</v>
      </c>
      <c r="E203" s="227" t="s">
        <v>3908</v>
      </c>
      <c r="F203" s="228" t="s">
        <v>3909</v>
      </c>
      <c r="G203" s="229" t="s">
        <v>367</v>
      </c>
      <c r="H203" s="230">
        <v>1</v>
      </c>
      <c r="I203" s="231"/>
      <c r="J203" s="232">
        <f t="shared" si="40"/>
        <v>0</v>
      </c>
      <c r="K203" s="228" t="s">
        <v>19</v>
      </c>
      <c r="L203" s="233"/>
      <c r="M203" s="234" t="s">
        <v>19</v>
      </c>
      <c r="N203" s="235" t="s">
        <v>43</v>
      </c>
      <c r="O203" s="66"/>
      <c r="P203" s="189">
        <f t="shared" si="41"/>
        <v>0</v>
      </c>
      <c r="Q203" s="189">
        <v>6.0000000000000001E-3</v>
      </c>
      <c r="R203" s="189">
        <f t="shared" si="42"/>
        <v>6.0000000000000001E-3</v>
      </c>
      <c r="S203" s="189">
        <v>0</v>
      </c>
      <c r="T203" s="190">
        <f t="shared" si="4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373</v>
      </c>
      <c r="AT203" s="191" t="s">
        <v>370</v>
      </c>
      <c r="AU203" s="191" t="s">
        <v>82</v>
      </c>
      <c r="AY203" s="19" t="s">
        <v>208</v>
      </c>
      <c r="BE203" s="192">
        <f t="shared" si="44"/>
        <v>0</v>
      </c>
      <c r="BF203" s="192">
        <f t="shared" si="45"/>
        <v>0</v>
      </c>
      <c r="BG203" s="192">
        <f t="shared" si="46"/>
        <v>0</v>
      </c>
      <c r="BH203" s="192">
        <f t="shared" si="47"/>
        <v>0</v>
      </c>
      <c r="BI203" s="192">
        <f t="shared" si="48"/>
        <v>0</v>
      </c>
      <c r="BJ203" s="19" t="s">
        <v>82</v>
      </c>
      <c r="BK203" s="192">
        <f t="shared" si="49"/>
        <v>0</v>
      </c>
      <c r="BL203" s="19" t="s">
        <v>215</v>
      </c>
      <c r="BM203" s="191" t="s">
        <v>3910</v>
      </c>
    </row>
    <row r="204" spans="1:65" s="2" customFormat="1" ht="14.45" customHeight="1">
      <c r="A204" s="36"/>
      <c r="B204" s="37"/>
      <c r="C204" s="180" t="s">
        <v>829</v>
      </c>
      <c r="D204" s="180" t="s">
        <v>210</v>
      </c>
      <c r="E204" s="181" t="s">
        <v>3911</v>
      </c>
      <c r="F204" s="182" t="s">
        <v>3912</v>
      </c>
      <c r="G204" s="183" t="s">
        <v>395</v>
      </c>
      <c r="H204" s="184">
        <v>10</v>
      </c>
      <c r="I204" s="185"/>
      <c r="J204" s="186">
        <f t="shared" si="40"/>
        <v>0</v>
      </c>
      <c r="K204" s="182" t="s">
        <v>19</v>
      </c>
      <c r="L204" s="41"/>
      <c r="M204" s="187" t="s">
        <v>19</v>
      </c>
      <c r="N204" s="188" t="s">
        <v>43</v>
      </c>
      <c r="O204" s="66"/>
      <c r="P204" s="189">
        <f t="shared" si="41"/>
        <v>0</v>
      </c>
      <c r="Q204" s="189">
        <v>1.9000000000000001E-4</v>
      </c>
      <c r="R204" s="189">
        <f t="shared" si="42"/>
        <v>1.9000000000000002E-3</v>
      </c>
      <c r="S204" s="189">
        <v>0</v>
      </c>
      <c r="T204" s="190">
        <f t="shared" si="43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215</v>
      </c>
      <c r="AT204" s="191" t="s">
        <v>210</v>
      </c>
      <c r="AU204" s="191" t="s">
        <v>82</v>
      </c>
      <c r="AY204" s="19" t="s">
        <v>208</v>
      </c>
      <c r="BE204" s="192">
        <f t="shared" si="44"/>
        <v>0</v>
      </c>
      <c r="BF204" s="192">
        <f t="shared" si="45"/>
        <v>0</v>
      </c>
      <c r="BG204" s="192">
        <f t="shared" si="46"/>
        <v>0</v>
      </c>
      <c r="BH204" s="192">
        <f t="shared" si="47"/>
        <v>0</v>
      </c>
      <c r="BI204" s="192">
        <f t="shared" si="48"/>
        <v>0</v>
      </c>
      <c r="BJ204" s="19" t="s">
        <v>82</v>
      </c>
      <c r="BK204" s="192">
        <f t="shared" si="49"/>
        <v>0</v>
      </c>
      <c r="BL204" s="19" t="s">
        <v>215</v>
      </c>
      <c r="BM204" s="191" t="s">
        <v>3913</v>
      </c>
    </row>
    <row r="205" spans="1:65" s="2" customFormat="1" ht="14.45" customHeight="1">
      <c r="A205" s="36"/>
      <c r="B205" s="37"/>
      <c r="C205" s="180" t="s">
        <v>835</v>
      </c>
      <c r="D205" s="180" t="s">
        <v>210</v>
      </c>
      <c r="E205" s="181" t="s">
        <v>3914</v>
      </c>
      <c r="F205" s="182" t="s">
        <v>3915</v>
      </c>
      <c r="G205" s="183" t="s">
        <v>395</v>
      </c>
      <c r="H205" s="184">
        <v>10</v>
      </c>
      <c r="I205" s="185"/>
      <c r="J205" s="186">
        <f t="shared" si="40"/>
        <v>0</v>
      </c>
      <c r="K205" s="182" t="s">
        <v>19</v>
      </c>
      <c r="L205" s="41"/>
      <c r="M205" s="187" t="s">
        <v>19</v>
      </c>
      <c r="N205" s="188" t="s">
        <v>43</v>
      </c>
      <c r="O205" s="66"/>
      <c r="P205" s="189">
        <f t="shared" si="41"/>
        <v>0</v>
      </c>
      <c r="Q205" s="189">
        <v>6.9999999999999994E-5</v>
      </c>
      <c r="R205" s="189">
        <f t="shared" si="42"/>
        <v>6.9999999999999988E-4</v>
      </c>
      <c r="S205" s="189">
        <v>0</v>
      </c>
      <c r="T205" s="190">
        <f t="shared" si="43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215</v>
      </c>
      <c r="AT205" s="191" t="s">
        <v>210</v>
      </c>
      <c r="AU205" s="191" t="s">
        <v>82</v>
      </c>
      <c r="AY205" s="19" t="s">
        <v>208</v>
      </c>
      <c r="BE205" s="192">
        <f t="shared" si="44"/>
        <v>0</v>
      </c>
      <c r="BF205" s="192">
        <f t="shared" si="45"/>
        <v>0</v>
      </c>
      <c r="BG205" s="192">
        <f t="shared" si="46"/>
        <v>0</v>
      </c>
      <c r="BH205" s="192">
        <f t="shared" si="47"/>
        <v>0</v>
      </c>
      <c r="BI205" s="192">
        <f t="shared" si="48"/>
        <v>0</v>
      </c>
      <c r="BJ205" s="19" t="s">
        <v>82</v>
      </c>
      <c r="BK205" s="192">
        <f t="shared" si="49"/>
        <v>0</v>
      </c>
      <c r="BL205" s="19" t="s">
        <v>215</v>
      </c>
      <c r="BM205" s="191" t="s">
        <v>3916</v>
      </c>
    </row>
    <row r="206" spans="1:65" s="2" customFormat="1" ht="14.45" customHeight="1">
      <c r="A206" s="36"/>
      <c r="B206" s="37"/>
      <c r="C206" s="180" t="s">
        <v>840</v>
      </c>
      <c r="D206" s="180" t="s">
        <v>210</v>
      </c>
      <c r="E206" s="181" t="s">
        <v>3917</v>
      </c>
      <c r="F206" s="182" t="s">
        <v>3918</v>
      </c>
      <c r="G206" s="183" t="s">
        <v>1776</v>
      </c>
      <c r="H206" s="184">
        <v>1</v>
      </c>
      <c r="I206" s="185"/>
      <c r="J206" s="186">
        <f t="shared" si="40"/>
        <v>0</v>
      </c>
      <c r="K206" s="182" t="s">
        <v>19</v>
      </c>
      <c r="L206" s="41"/>
      <c r="M206" s="187" t="s">
        <v>19</v>
      </c>
      <c r="N206" s="188" t="s">
        <v>43</v>
      </c>
      <c r="O206" s="66"/>
      <c r="P206" s="189">
        <f t="shared" si="41"/>
        <v>0</v>
      </c>
      <c r="Q206" s="189">
        <v>1.106E-2</v>
      </c>
      <c r="R206" s="189">
        <f t="shared" si="42"/>
        <v>1.106E-2</v>
      </c>
      <c r="S206" s="189">
        <v>0</v>
      </c>
      <c r="T206" s="190">
        <f t="shared" si="43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1" t="s">
        <v>1034</v>
      </c>
      <c r="AT206" s="191" t="s">
        <v>210</v>
      </c>
      <c r="AU206" s="191" t="s">
        <v>82</v>
      </c>
      <c r="AY206" s="19" t="s">
        <v>208</v>
      </c>
      <c r="BE206" s="192">
        <f t="shared" si="44"/>
        <v>0</v>
      </c>
      <c r="BF206" s="192">
        <f t="shared" si="45"/>
        <v>0</v>
      </c>
      <c r="BG206" s="192">
        <f t="shared" si="46"/>
        <v>0</v>
      </c>
      <c r="BH206" s="192">
        <f t="shared" si="47"/>
        <v>0</v>
      </c>
      <c r="BI206" s="192">
        <f t="shared" si="48"/>
        <v>0</v>
      </c>
      <c r="BJ206" s="19" t="s">
        <v>82</v>
      </c>
      <c r="BK206" s="192">
        <f t="shared" si="49"/>
        <v>0</v>
      </c>
      <c r="BL206" s="19" t="s">
        <v>1034</v>
      </c>
      <c r="BM206" s="191" t="s">
        <v>3919</v>
      </c>
    </row>
    <row r="207" spans="1:65" s="12" customFormat="1" ht="22.9" customHeight="1">
      <c r="B207" s="164"/>
      <c r="C207" s="165"/>
      <c r="D207" s="166" t="s">
        <v>70</v>
      </c>
      <c r="E207" s="178" t="s">
        <v>732</v>
      </c>
      <c r="F207" s="178" t="s">
        <v>733</v>
      </c>
      <c r="G207" s="165"/>
      <c r="H207" s="165"/>
      <c r="I207" s="168"/>
      <c r="J207" s="179">
        <f>BK207</f>
        <v>0</v>
      </c>
      <c r="K207" s="165"/>
      <c r="L207" s="170"/>
      <c r="M207" s="171"/>
      <c r="N207" s="172"/>
      <c r="O207" s="172"/>
      <c r="P207" s="173">
        <f>SUM(P208:P214)</f>
        <v>0</v>
      </c>
      <c r="Q207" s="172"/>
      <c r="R207" s="173">
        <f>SUM(R208:R214)</f>
        <v>2.6202049999999999</v>
      </c>
      <c r="S207" s="172"/>
      <c r="T207" s="174">
        <f>SUM(T208:T214)</f>
        <v>1.85</v>
      </c>
      <c r="AR207" s="175" t="s">
        <v>78</v>
      </c>
      <c r="AT207" s="176" t="s">
        <v>70</v>
      </c>
      <c r="AU207" s="176" t="s">
        <v>78</v>
      </c>
      <c r="AY207" s="175" t="s">
        <v>208</v>
      </c>
      <c r="BK207" s="177">
        <f>SUM(BK208:BK214)</f>
        <v>0</v>
      </c>
    </row>
    <row r="208" spans="1:65" s="2" customFormat="1" ht="24.2" customHeight="1">
      <c r="A208" s="36"/>
      <c r="B208" s="37"/>
      <c r="C208" s="180" t="s">
        <v>1934</v>
      </c>
      <c r="D208" s="180" t="s">
        <v>210</v>
      </c>
      <c r="E208" s="181" t="s">
        <v>3920</v>
      </c>
      <c r="F208" s="182" t="s">
        <v>3921</v>
      </c>
      <c r="G208" s="183" t="s">
        <v>395</v>
      </c>
      <c r="H208" s="184">
        <v>2.5</v>
      </c>
      <c r="I208" s="185"/>
      <c r="J208" s="186">
        <f>ROUND(I208*H208,2)</f>
        <v>0</v>
      </c>
      <c r="K208" s="182" t="s">
        <v>19</v>
      </c>
      <c r="L208" s="41"/>
      <c r="M208" s="187" t="s">
        <v>19</v>
      </c>
      <c r="N208" s="188" t="s">
        <v>43</v>
      </c>
      <c r="O208" s="66"/>
      <c r="P208" s="189">
        <f>O208*H208</f>
        <v>0</v>
      </c>
      <c r="Q208" s="189">
        <v>0.14321</v>
      </c>
      <c r="R208" s="189">
        <f>Q208*H208</f>
        <v>0.35802500000000004</v>
      </c>
      <c r="S208" s="189">
        <v>0</v>
      </c>
      <c r="T208" s="19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215</v>
      </c>
      <c r="AT208" s="191" t="s">
        <v>210</v>
      </c>
      <c r="AU208" s="191" t="s">
        <v>82</v>
      </c>
      <c r="AY208" s="19" t="s">
        <v>208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82</v>
      </c>
      <c r="BK208" s="192">
        <f>ROUND(I208*H208,2)</f>
        <v>0</v>
      </c>
      <c r="BL208" s="19" t="s">
        <v>215</v>
      </c>
      <c r="BM208" s="191" t="s">
        <v>3922</v>
      </c>
    </row>
    <row r="209" spans="1:65" s="2" customFormat="1" ht="14.45" customHeight="1">
      <c r="A209" s="36"/>
      <c r="B209" s="37"/>
      <c r="C209" s="180" t="s">
        <v>1476</v>
      </c>
      <c r="D209" s="180" t="s">
        <v>210</v>
      </c>
      <c r="E209" s="181" t="s">
        <v>3923</v>
      </c>
      <c r="F209" s="182" t="s">
        <v>3924</v>
      </c>
      <c r="G209" s="183" t="s">
        <v>395</v>
      </c>
      <c r="H209" s="184">
        <v>6</v>
      </c>
      <c r="I209" s="185"/>
      <c r="J209" s="186">
        <f>ROUND(I209*H209,2)</f>
        <v>0</v>
      </c>
      <c r="K209" s="182" t="s">
        <v>19</v>
      </c>
      <c r="L209" s="41"/>
      <c r="M209" s="187" t="s">
        <v>19</v>
      </c>
      <c r="N209" s="188" t="s">
        <v>43</v>
      </c>
      <c r="O209" s="66"/>
      <c r="P209" s="189">
        <f>O209*H209</f>
        <v>0</v>
      </c>
      <c r="Q209" s="189">
        <v>0.37702999999999998</v>
      </c>
      <c r="R209" s="189">
        <f>Q209*H209</f>
        <v>2.2621799999999999</v>
      </c>
      <c r="S209" s="189">
        <v>0</v>
      </c>
      <c r="T209" s="19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1" t="s">
        <v>215</v>
      </c>
      <c r="AT209" s="191" t="s">
        <v>210</v>
      </c>
      <c r="AU209" s="191" t="s">
        <v>82</v>
      </c>
      <c r="AY209" s="19" t="s">
        <v>208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82</v>
      </c>
      <c r="BK209" s="192">
        <f>ROUND(I209*H209,2)</f>
        <v>0</v>
      </c>
      <c r="BL209" s="19" t="s">
        <v>215</v>
      </c>
      <c r="BM209" s="191" t="s">
        <v>3925</v>
      </c>
    </row>
    <row r="210" spans="1:65" s="2" customFormat="1" ht="68.25">
      <c r="A210" s="36"/>
      <c r="B210" s="37"/>
      <c r="C210" s="38"/>
      <c r="D210" s="195" t="s">
        <v>397</v>
      </c>
      <c r="E210" s="38"/>
      <c r="F210" s="236" t="s">
        <v>3926</v>
      </c>
      <c r="G210" s="38"/>
      <c r="H210" s="38"/>
      <c r="I210" s="237"/>
      <c r="J210" s="38"/>
      <c r="K210" s="38"/>
      <c r="L210" s="41"/>
      <c r="M210" s="238"/>
      <c r="N210" s="239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397</v>
      </c>
      <c r="AU210" s="19" t="s">
        <v>82</v>
      </c>
    </row>
    <row r="211" spans="1:65" s="2" customFormat="1" ht="37.9" customHeight="1">
      <c r="A211" s="36"/>
      <c r="B211" s="37"/>
      <c r="C211" s="180" t="s">
        <v>2385</v>
      </c>
      <c r="D211" s="180" t="s">
        <v>210</v>
      </c>
      <c r="E211" s="181" t="s">
        <v>3927</v>
      </c>
      <c r="F211" s="182" t="s">
        <v>3928</v>
      </c>
      <c r="G211" s="183" t="s">
        <v>395</v>
      </c>
      <c r="H211" s="184">
        <v>2.5</v>
      </c>
      <c r="I211" s="185"/>
      <c r="J211" s="186">
        <f>ROUND(I211*H211,2)</f>
        <v>0</v>
      </c>
      <c r="K211" s="182" t="s">
        <v>19</v>
      </c>
      <c r="L211" s="41"/>
      <c r="M211" s="187" t="s">
        <v>19</v>
      </c>
      <c r="N211" s="188" t="s">
        <v>43</v>
      </c>
      <c r="O211" s="66"/>
      <c r="P211" s="189">
        <f>O211*H211</f>
        <v>0</v>
      </c>
      <c r="Q211" s="189">
        <v>0</v>
      </c>
      <c r="R211" s="189">
        <f>Q211*H211</f>
        <v>0</v>
      </c>
      <c r="S211" s="189">
        <v>0</v>
      </c>
      <c r="T211" s="19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215</v>
      </c>
      <c r="AT211" s="191" t="s">
        <v>210</v>
      </c>
      <c r="AU211" s="191" t="s">
        <v>82</v>
      </c>
      <c r="AY211" s="19" t="s">
        <v>208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82</v>
      </c>
      <c r="BK211" s="192">
        <f>ROUND(I211*H211,2)</f>
        <v>0</v>
      </c>
      <c r="BL211" s="19" t="s">
        <v>215</v>
      </c>
      <c r="BM211" s="191" t="s">
        <v>3929</v>
      </c>
    </row>
    <row r="212" spans="1:65" s="2" customFormat="1" ht="37.9" customHeight="1">
      <c r="A212" s="36"/>
      <c r="B212" s="37"/>
      <c r="C212" s="180" t="s">
        <v>2525</v>
      </c>
      <c r="D212" s="180" t="s">
        <v>210</v>
      </c>
      <c r="E212" s="181" t="s">
        <v>3930</v>
      </c>
      <c r="F212" s="182" t="s">
        <v>3931</v>
      </c>
      <c r="G212" s="183" t="s">
        <v>213</v>
      </c>
      <c r="H212" s="184">
        <v>2.5</v>
      </c>
      <c r="I212" s="185"/>
      <c r="J212" s="186">
        <f>ROUND(I212*H212,2)</f>
        <v>0</v>
      </c>
      <c r="K212" s="182" t="s">
        <v>19</v>
      </c>
      <c r="L212" s="41"/>
      <c r="M212" s="187" t="s">
        <v>19</v>
      </c>
      <c r="N212" s="188" t="s">
        <v>43</v>
      </c>
      <c r="O212" s="66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1" t="s">
        <v>215</v>
      </c>
      <c r="AT212" s="191" t="s">
        <v>210</v>
      </c>
      <c r="AU212" s="191" t="s">
        <v>82</v>
      </c>
      <c r="AY212" s="19" t="s">
        <v>208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82</v>
      </c>
      <c r="BK212" s="192">
        <f>ROUND(I212*H212,2)</f>
        <v>0</v>
      </c>
      <c r="BL212" s="19" t="s">
        <v>215</v>
      </c>
      <c r="BM212" s="191" t="s">
        <v>3932</v>
      </c>
    </row>
    <row r="213" spans="1:65" s="2" customFormat="1" ht="14.45" customHeight="1">
      <c r="A213" s="36"/>
      <c r="B213" s="37"/>
      <c r="C213" s="180" t="s">
        <v>2393</v>
      </c>
      <c r="D213" s="180" t="s">
        <v>210</v>
      </c>
      <c r="E213" s="181" t="s">
        <v>3933</v>
      </c>
      <c r="F213" s="182" t="s">
        <v>3934</v>
      </c>
      <c r="G213" s="183" t="s">
        <v>367</v>
      </c>
      <c r="H213" s="184">
        <v>2</v>
      </c>
      <c r="I213" s="185"/>
      <c r="J213" s="186">
        <f>ROUND(I213*H213,2)</f>
        <v>0</v>
      </c>
      <c r="K213" s="182" t="s">
        <v>19</v>
      </c>
      <c r="L213" s="41"/>
      <c r="M213" s="187" t="s">
        <v>19</v>
      </c>
      <c r="N213" s="188" t="s">
        <v>43</v>
      </c>
      <c r="O213" s="66"/>
      <c r="P213" s="189">
        <f>O213*H213</f>
        <v>0</v>
      </c>
      <c r="Q213" s="189">
        <v>0</v>
      </c>
      <c r="R213" s="189">
        <f>Q213*H213</f>
        <v>0</v>
      </c>
      <c r="S213" s="189">
        <v>0.1</v>
      </c>
      <c r="T213" s="190">
        <f>S213*H213</f>
        <v>0.2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215</v>
      </c>
      <c r="AT213" s="191" t="s">
        <v>210</v>
      </c>
      <c r="AU213" s="191" t="s">
        <v>82</v>
      </c>
      <c r="AY213" s="19" t="s">
        <v>208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82</v>
      </c>
      <c r="BK213" s="192">
        <f>ROUND(I213*H213,2)</f>
        <v>0</v>
      </c>
      <c r="BL213" s="19" t="s">
        <v>215</v>
      </c>
      <c r="BM213" s="191" t="s">
        <v>3935</v>
      </c>
    </row>
    <row r="214" spans="1:65" s="2" customFormat="1" ht="14.45" customHeight="1">
      <c r="A214" s="36"/>
      <c r="B214" s="37"/>
      <c r="C214" s="180" t="s">
        <v>2549</v>
      </c>
      <c r="D214" s="180" t="s">
        <v>210</v>
      </c>
      <c r="E214" s="181" t="s">
        <v>3936</v>
      </c>
      <c r="F214" s="182" t="s">
        <v>3937</v>
      </c>
      <c r="G214" s="183" t="s">
        <v>225</v>
      </c>
      <c r="H214" s="184">
        <v>3</v>
      </c>
      <c r="I214" s="185"/>
      <c r="J214" s="186">
        <f>ROUND(I214*H214,2)</f>
        <v>0</v>
      </c>
      <c r="K214" s="182" t="s">
        <v>19</v>
      </c>
      <c r="L214" s="41"/>
      <c r="M214" s="187" t="s">
        <v>19</v>
      </c>
      <c r="N214" s="188" t="s">
        <v>43</v>
      </c>
      <c r="O214" s="66"/>
      <c r="P214" s="189">
        <f>O214*H214</f>
        <v>0</v>
      </c>
      <c r="Q214" s="189">
        <v>0</v>
      </c>
      <c r="R214" s="189">
        <f>Q214*H214</f>
        <v>0</v>
      </c>
      <c r="S214" s="189">
        <v>0.55000000000000004</v>
      </c>
      <c r="T214" s="190">
        <f>S214*H214</f>
        <v>1.6500000000000001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1" t="s">
        <v>215</v>
      </c>
      <c r="AT214" s="191" t="s">
        <v>210</v>
      </c>
      <c r="AU214" s="191" t="s">
        <v>82</v>
      </c>
      <c r="AY214" s="19" t="s">
        <v>208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82</v>
      </c>
      <c r="BK214" s="192">
        <f>ROUND(I214*H214,2)</f>
        <v>0</v>
      </c>
      <c r="BL214" s="19" t="s">
        <v>215</v>
      </c>
      <c r="BM214" s="191" t="s">
        <v>3938</v>
      </c>
    </row>
    <row r="215" spans="1:65" s="12" customFormat="1" ht="22.9" customHeight="1">
      <c r="B215" s="164"/>
      <c r="C215" s="165"/>
      <c r="D215" s="166" t="s">
        <v>70</v>
      </c>
      <c r="E215" s="178" t="s">
        <v>992</v>
      </c>
      <c r="F215" s="178" t="s">
        <v>993</v>
      </c>
      <c r="G215" s="165"/>
      <c r="H215" s="165"/>
      <c r="I215" s="168"/>
      <c r="J215" s="179">
        <f>BK215</f>
        <v>0</v>
      </c>
      <c r="K215" s="165"/>
      <c r="L215" s="170"/>
      <c r="M215" s="171"/>
      <c r="N215" s="172"/>
      <c r="O215" s="172"/>
      <c r="P215" s="173">
        <f>SUM(P216:P219)</f>
        <v>0</v>
      </c>
      <c r="Q215" s="172"/>
      <c r="R215" s="173">
        <f>SUM(R216:R219)</f>
        <v>0</v>
      </c>
      <c r="S215" s="172"/>
      <c r="T215" s="174">
        <f>SUM(T216:T219)</f>
        <v>0</v>
      </c>
      <c r="AR215" s="175" t="s">
        <v>78</v>
      </c>
      <c r="AT215" s="176" t="s">
        <v>70</v>
      </c>
      <c r="AU215" s="176" t="s">
        <v>78</v>
      </c>
      <c r="AY215" s="175" t="s">
        <v>208</v>
      </c>
      <c r="BK215" s="177">
        <f>SUM(BK216:BK219)</f>
        <v>0</v>
      </c>
    </row>
    <row r="216" spans="1:65" s="2" customFormat="1" ht="24.2" customHeight="1">
      <c r="A216" s="36"/>
      <c r="B216" s="37"/>
      <c r="C216" s="180" t="s">
        <v>1952</v>
      </c>
      <c r="D216" s="180" t="s">
        <v>210</v>
      </c>
      <c r="E216" s="181" t="s">
        <v>3939</v>
      </c>
      <c r="F216" s="182" t="s">
        <v>3940</v>
      </c>
      <c r="G216" s="183" t="s">
        <v>304</v>
      </c>
      <c r="H216" s="184">
        <v>1.65</v>
      </c>
      <c r="I216" s="185"/>
      <c r="J216" s="186">
        <f>ROUND(I216*H216,2)</f>
        <v>0</v>
      </c>
      <c r="K216" s="182" t="s">
        <v>19</v>
      </c>
      <c r="L216" s="41"/>
      <c r="M216" s="187" t="s">
        <v>19</v>
      </c>
      <c r="N216" s="188" t="s">
        <v>43</v>
      </c>
      <c r="O216" s="66"/>
      <c r="P216" s="189">
        <f>O216*H216</f>
        <v>0</v>
      </c>
      <c r="Q216" s="189">
        <v>0</v>
      </c>
      <c r="R216" s="189">
        <f>Q216*H216</f>
        <v>0</v>
      </c>
      <c r="S216" s="189">
        <v>0</v>
      </c>
      <c r="T216" s="19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215</v>
      </c>
      <c r="AT216" s="191" t="s">
        <v>210</v>
      </c>
      <c r="AU216" s="191" t="s">
        <v>82</v>
      </c>
      <c r="AY216" s="19" t="s">
        <v>208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82</v>
      </c>
      <c r="BK216" s="192">
        <f>ROUND(I216*H216,2)</f>
        <v>0</v>
      </c>
      <c r="BL216" s="19" t="s">
        <v>215</v>
      </c>
      <c r="BM216" s="191" t="s">
        <v>3941</v>
      </c>
    </row>
    <row r="217" spans="1:65" s="2" customFormat="1" ht="24.2" customHeight="1">
      <c r="A217" s="36"/>
      <c r="B217" s="37"/>
      <c r="C217" s="180" t="s">
        <v>1966</v>
      </c>
      <c r="D217" s="180" t="s">
        <v>210</v>
      </c>
      <c r="E217" s="181" t="s">
        <v>3942</v>
      </c>
      <c r="F217" s="182" t="s">
        <v>3943</v>
      </c>
      <c r="G217" s="183" t="s">
        <v>304</v>
      </c>
      <c r="H217" s="184">
        <v>1.65</v>
      </c>
      <c r="I217" s="185"/>
      <c r="J217" s="186">
        <f>ROUND(I217*H217,2)</f>
        <v>0</v>
      </c>
      <c r="K217" s="182" t="s">
        <v>19</v>
      </c>
      <c r="L217" s="41"/>
      <c r="M217" s="187" t="s">
        <v>19</v>
      </c>
      <c r="N217" s="188" t="s">
        <v>43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215</v>
      </c>
      <c r="AT217" s="191" t="s">
        <v>210</v>
      </c>
      <c r="AU217" s="191" t="s">
        <v>82</v>
      </c>
      <c r="AY217" s="19" t="s">
        <v>208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82</v>
      </c>
      <c r="BK217" s="192">
        <f>ROUND(I217*H217,2)</f>
        <v>0</v>
      </c>
      <c r="BL217" s="19" t="s">
        <v>215</v>
      </c>
      <c r="BM217" s="191" t="s">
        <v>3944</v>
      </c>
    </row>
    <row r="218" spans="1:65" s="2" customFormat="1" ht="24.2" customHeight="1">
      <c r="A218" s="36"/>
      <c r="B218" s="37"/>
      <c r="C218" s="180" t="s">
        <v>1972</v>
      </c>
      <c r="D218" s="180" t="s">
        <v>210</v>
      </c>
      <c r="E218" s="181" t="s">
        <v>3945</v>
      </c>
      <c r="F218" s="182" t="s">
        <v>3946</v>
      </c>
      <c r="G218" s="183" t="s">
        <v>304</v>
      </c>
      <c r="H218" s="184">
        <v>33</v>
      </c>
      <c r="I218" s="185"/>
      <c r="J218" s="186">
        <f>ROUND(I218*H218,2)</f>
        <v>0</v>
      </c>
      <c r="K218" s="182" t="s">
        <v>19</v>
      </c>
      <c r="L218" s="41"/>
      <c r="M218" s="187" t="s">
        <v>19</v>
      </c>
      <c r="N218" s="188" t="s">
        <v>43</v>
      </c>
      <c r="O218" s="66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1" t="s">
        <v>215</v>
      </c>
      <c r="AT218" s="191" t="s">
        <v>210</v>
      </c>
      <c r="AU218" s="191" t="s">
        <v>82</v>
      </c>
      <c r="AY218" s="19" t="s">
        <v>208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82</v>
      </c>
      <c r="BK218" s="192">
        <f>ROUND(I218*H218,2)</f>
        <v>0</v>
      </c>
      <c r="BL218" s="19" t="s">
        <v>215</v>
      </c>
      <c r="BM218" s="191" t="s">
        <v>3947</v>
      </c>
    </row>
    <row r="219" spans="1:65" s="2" customFormat="1" ht="14.45" customHeight="1">
      <c r="A219" s="36"/>
      <c r="B219" s="37"/>
      <c r="C219" s="180" t="s">
        <v>1956</v>
      </c>
      <c r="D219" s="180" t="s">
        <v>210</v>
      </c>
      <c r="E219" s="181" t="s">
        <v>3948</v>
      </c>
      <c r="F219" s="182" t="s">
        <v>3949</v>
      </c>
      <c r="G219" s="183" t="s">
        <v>304</v>
      </c>
      <c r="H219" s="184">
        <v>1.65</v>
      </c>
      <c r="I219" s="185"/>
      <c r="J219" s="186">
        <f>ROUND(I219*H219,2)</f>
        <v>0</v>
      </c>
      <c r="K219" s="182" t="s">
        <v>19</v>
      </c>
      <c r="L219" s="41"/>
      <c r="M219" s="252" t="s">
        <v>19</v>
      </c>
      <c r="N219" s="253" t="s">
        <v>43</v>
      </c>
      <c r="O219" s="254"/>
      <c r="P219" s="255">
        <f>O219*H219</f>
        <v>0</v>
      </c>
      <c r="Q219" s="255">
        <v>0</v>
      </c>
      <c r="R219" s="255">
        <f>Q219*H219</f>
        <v>0</v>
      </c>
      <c r="S219" s="255">
        <v>0</v>
      </c>
      <c r="T219" s="25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215</v>
      </c>
      <c r="AT219" s="191" t="s">
        <v>210</v>
      </c>
      <c r="AU219" s="191" t="s">
        <v>82</v>
      </c>
      <c r="AY219" s="19" t="s">
        <v>208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82</v>
      </c>
      <c r="BK219" s="192">
        <f>ROUND(I219*H219,2)</f>
        <v>0</v>
      </c>
      <c r="BL219" s="19" t="s">
        <v>215</v>
      </c>
      <c r="BM219" s="191" t="s">
        <v>3950</v>
      </c>
    </row>
    <row r="220" spans="1:65" s="2" customFormat="1" ht="6.95" customHeight="1">
      <c r="A220" s="36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41"/>
      <c r="M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</row>
  </sheetData>
  <sheetProtection algorithmName="SHA-512" hashValue="BiKwS+dfycG9ydWDRf+c4q5rfSRbeLSYTBztulJfSX/odXkRVUxr5ww1okhgkD9V5yTNosLKPxtyFcQV7lQY3w==" saltValue="HQT/qb3Cg+a0TSyT5LNCH0xJQiR0qCjkclvMDqVaJj8swo5LSUYCOTNcps0peaAJ9uHs3hFT0mk+kE5WbD1z/Q==" spinCount="100000" sheet="1" objects="1" scenarios="1" formatColumns="0" formatRows="0" autoFilter="0"/>
  <autoFilter ref="C98:K219" xr:uid="{00000000-0009-0000-0000-00000E000000}"/>
  <mergeCells count="15">
    <mergeCell ref="E85:H85"/>
    <mergeCell ref="E89:H89"/>
    <mergeCell ref="E87:H87"/>
    <mergeCell ref="E91:H91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2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132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156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3951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2144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2144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2144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ROUND(J97,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ROUND((SUM(BE97:BE268)),  2)</f>
        <v>0</v>
      </c>
      <c r="G35" s="36"/>
      <c r="H35" s="36"/>
      <c r="I35" s="126">
        <v>0.21</v>
      </c>
      <c r="J35" s="125">
        <f>ROUND(((SUM(BE97:BE268))*I35),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ROUND((SUM(BF97:BF268)),  2)</f>
        <v>0</v>
      </c>
      <c r="G36" s="36"/>
      <c r="H36" s="36"/>
      <c r="I36" s="126">
        <v>0.15</v>
      </c>
      <c r="J36" s="125">
        <f>ROUND(((SUM(BF97:BF268))*I36),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ROUND((SUM(BG97:BG268)),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ROUND((SUM(BH97:BH268)),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ROUND((SUM(BI97:BI268)),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156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D.1.4.e - ZDRAVOTNĚ TECHNICKÉ INSTALACE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 xml:space="preserve"> </v>
      </c>
      <c r="G58" s="38"/>
      <c r="H58" s="38"/>
      <c r="I58" s="31" t="s">
        <v>31</v>
      </c>
      <c r="J58" s="34" t="str">
        <f>E23</f>
        <v xml:space="preserve"> 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J97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161</v>
      </c>
      <c r="E64" s="145"/>
      <c r="F64" s="145"/>
      <c r="G64" s="145"/>
      <c r="H64" s="145"/>
      <c r="I64" s="145"/>
      <c r="J64" s="146">
        <f>J98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162</v>
      </c>
      <c r="E65" s="150"/>
      <c r="F65" s="150"/>
      <c r="G65" s="150"/>
      <c r="H65" s="150"/>
      <c r="I65" s="150"/>
      <c r="J65" s="151">
        <f>J99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165</v>
      </c>
      <c r="E66" s="150"/>
      <c r="F66" s="150"/>
      <c r="G66" s="150"/>
      <c r="H66" s="150"/>
      <c r="I66" s="150"/>
      <c r="J66" s="151">
        <f>J110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167</v>
      </c>
      <c r="E67" s="150"/>
      <c r="F67" s="150"/>
      <c r="G67" s="150"/>
      <c r="H67" s="150"/>
      <c r="I67" s="150"/>
      <c r="J67" s="151">
        <f>J112</f>
        <v>0</v>
      </c>
      <c r="K67" s="99"/>
      <c r="L67" s="152"/>
    </row>
    <row r="68" spans="1:31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J115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3952</v>
      </c>
      <c r="E69" s="150"/>
      <c r="F69" s="150"/>
      <c r="G69" s="150"/>
      <c r="H69" s="150"/>
      <c r="I69" s="150"/>
      <c r="J69" s="151">
        <f>J116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3953</v>
      </c>
      <c r="E70" s="150"/>
      <c r="F70" s="150"/>
      <c r="G70" s="150"/>
      <c r="H70" s="150"/>
      <c r="I70" s="150"/>
      <c r="J70" s="151">
        <f>J145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3954</v>
      </c>
      <c r="E71" s="150"/>
      <c r="F71" s="150"/>
      <c r="G71" s="150"/>
      <c r="H71" s="150"/>
      <c r="I71" s="150"/>
      <c r="J71" s="151">
        <f>J227</f>
        <v>0</v>
      </c>
      <c r="K71" s="99"/>
      <c r="L71" s="152"/>
    </row>
    <row r="72" spans="1:31" s="10" customFormat="1" ht="19.899999999999999" customHeight="1">
      <c r="B72" s="148"/>
      <c r="C72" s="99"/>
      <c r="D72" s="149" t="s">
        <v>3955</v>
      </c>
      <c r="E72" s="150"/>
      <c r="F72" s="150"/>
      <c r="G72" s="150"/>
      <c r="H72" s="150"/>
      <c r="I72" s="150"/>
      <c r="J72" s="151">
        <f>J230</f>
        <v>0</v>
      </c>
      <c r="K72" s="99"/>
      <c r="L72" s="152"/>
    </row>
    <row r="73" spans="1:31" s="10" customFormat="1" ht="19.899999999999999" customHeight="1">
      <c r="B73" s="148"/>
      <c r="C73" s="99"/>
      <c r="D73" s="149" t="s">
        <v>3956</v>
      </c>
      <c r="E73" s="150"/>
      <c r="F73" s="150"/>
      <c r="G73" s="150"/>
      <c r="H73" s="150"/>
      <c r="I73" s="150"/>
      <c r="J73" s="151">
        <f>J255</f>
        <v>0</v>
      </c>
      <c r="K73" s="99"/>
      <c r="L73" s="152"/>
    </row>
    <row r="74" spans="1:31" s="10" customFormat="1" ht="19.899999999999999" customHeight="1">
      <c r="B74" s="148"/>
      <c r="C74" s="99"/>
      <c r="D74" s="149" t="s">
        <v>3957</v>
      </c>
      <c r="E74" s="150"/>
      <c r="F74" s="150"/>
      <c r="G74" s="150"/>
      <c r="H74" s="150"/>
      <c r="I74" s="150"/>
      <c r="J74" s="151">
        <f>J261</f>
        <v>0</v>
      </c>
      <c r="K74" s="99"/>
      <c r="L74" s="152"/>
    </row>
    <row r="75" spans="1:31" s="10" customFormat="1" ht="19.899999999999999" customHeight="1">
      <c r="B75" s="148"/>
      <c r="C75" s="99"/>
      <c r="D75" s="149" t="s">
        <v>2265</v>
      </c>
      <c r="E75" s="150"/>
      <c r="F75" s="150"/>
      <c r="G75" s="150"/>
      <c r="H75" s="150"/>
      <c r="I75" s="150"/>
      <c r="J75" s="151">
        <f>J265</f>
        <v>0</v>
      </c>
      <c r="K75" s="99"/>
      <c r="L75" s="152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5" t="s">
        <v>193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>
      <c r="A85" s="36"/>
      <c r="B85" s="37"/>
      <c r="C85" s="38"/>
      <c r="D85" s="38"/>
      <c r="E85" s="416" t="str">
        <f>E7</f>
        <v>Stavební úpravy Bratří Mádlů č.p. 191, Nový Bydžov</v>
      </c>
      <c r="F85" s="417"/>
      <c r="G85" s="417"/>
      <c r="H85" s="417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155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6.5" customHeight="1">
      <c r="A87" s="36"/>
      <c r="B87" s="37"/>
      <c r="C87" s="38"/>
      <c r="D87" s="38"/>
      <c r="E87" s="416" t="s">
        <v>156</v>
      </c>
      <c r="F87" s="418"/>
      <c r="G87" s="418"/>
      <c r="H87" s="41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2142</v>
      </c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72" t="str">
        <f>E11</f>
        <v>D.1.4.e - ZDRAVOTNĚ TECHNICKÉ INSTALACE</v>
      </c>
      <c r="F89" s="418"/>
      <c r="G89" s="418"/>
      <c r="H89" s="41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21</v>
      </c>
      <c r="D91" s="38"/>
      <c r="E91" s="38"/>
      <c r="F91" s="29" t="str">
        <f>F14</f>
        <v xml:space="preserve"> </v>
      </c>
      <c r="G91" s="38"/>
      <c r="H91" s="38"/>
      <c r="I91" s="31" t="s">
        <v>23</v>
      </c>
      <c r="J91" s="61" t="str">
        <f>IF(J14="","",J14)</f>
        <v>29. 12. 2020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>
      <c r="A93" s="36"/>
      <c r="B93" s="37"/>
      <c r="C93" s="31" t="s">
        <v>25</v>
      </c>
      <c r="D93" s="38"/>
      <c r="E93" s="38"/>
      <c r="F93" s="29" t="str">
        <f>E17</f>
        <v xml:space="preserve"> </v>
      </c>
      <c r="G93" s="38"/>
      <c r="H93" s="38"/>
      <c r="I93" s="31" t="s">
        <v>31</v>
      </c>
      <c r="J93" s="34" t="str">
        <f>E23</f>
        <v xml:space="preserve"> 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1" t="s">
        <v>29</v>
      </c>
      <c r="D94" s="38"/>
      <c r="E94" s="38"/>
      <c r="F94" s="29" t="str">
        <f>IF(E20="","",E20)</f>
        <v>Vyplň údaj</v>
      </c>
      <c r="G94" s="38"/>
      <c r="H94" s="38"/>
      <c r="I94" s="31" t="s">
        <v>34</v>
      </c>
      <c r="J94" s="34" t="str">
        <f>E26</f>
        <v xml:space="preserve"> </v>
      </c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11" customFormat="1" ht="29.25" customHeight="1">
      <c r="A96" s="153"/>
      <c r="B96" s="154"/>
      <c r="C96" s="155" t="s">
        <v>194</v>
      </c>
      <c r="D96" s="156" t="s">
        <v>56</v>
      </c>
      <c r="E96" s="156" t="s">
        <v>52</v>
      </c>
      <c r="F96" s="156" t="s">
        <v>53</v>
      </c>
      <c r="G96" s="156" t="s">
        <v>195</v>
      </c>
      <c r="H96" s="156" t="s">
        <v>196</v>
      </c>
      <c r="I96" s="156" t="s">
        <v>197</v>
      </c>
      <c r="J96" s="156" t="s">
        <v>159</v>
      </c>
      <c r="K96" s="157" t="s">
        <v>198</v>
      </c>
      <c r="L96" s="158"/>
      <c r="M96" s="70" t="s">
        <v>19</v>
      </c>
      <c r="N96" s="71" t="s">
        <v>41</v>
      </c>
      <c r="O96" s="71" t="s">
        <v>199</v>
      </c>
      <c r="P96" s="71" t="s">
        <v>200</v>
      </c>
      <c r="Q96" s="71" t="s">
        <v>201</v>
      </c>
      <c r="R96" s="71" t="s">
        <v>202</v>
      </c>
      <c r="S96" s="71" t="s">
        <v>203</v>
      </c>
      <c r="T96" s="72" t="s">
        <v>204</v>
      </c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</row>
    <row r="97" spans="1:65" s="2" customFormat="1" ht="22.9" customHeight="1">
      <c r="A97" s="36"/>
      <c r="B97" s="37"/>
      <c r="C97" s="77" t="s">
        <v>205</v>
      </c>
      <c r="D97" s="38"/>
      <c r="E97" s="38"/>
      <c r="F97" s="38"/>
      <c r="G97" s="38"/>
      <c r="H97" s="38"/>
      <c r="I97" s="38"/>
      <c r="J97" s="159">
        <f>BK97</f>
        <v>0</v>
      </c>
      <c r="K97" s="38"/>
      <c r="L97" s="41"/>
      <c r="M97" s="73"/>
      <c r="N97" s="160"/>
      <c r="O97" s="74"/>
      <c r="P97" s="161">
        <f>P98+P115</f>
        <v>0</v>
      </c>
      <c r="Q97" s="74"/>
      <c r="R97" s="161">
        <f>R98+R115</f>
        <v>24.256120000000003</v>
      </c>
      <c r="S97" s="74"/>
      <c r="T97" s="162">
        <f>T98+T115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70</v>
      </c>
      <c r="AU97" s="19" t="s">
        <v>160</v>
      </c>
      <c r="BK97" s="163">
        <f>BK98+BK115</f>
        <v>0</v>
      </c>
    </row>
    <row r="98" spans="1:65" s="12" customFormat="1" ht="25.9" customHeight="1">
      <c r="B98" s="164"/>
      <c r="C98" s="165"/>
      <c r="D98" s="166" t="s">
        <v>70</v>
      </c>
      <c r="E98" s="167" t="s">
        <v>206</v>
      </c>
      <c r="F98" s="167" t="s">
        <v>207</v>
      </c>
      <c r="G98" s="165"/>
      <c r="H98" s="165"/>
      <c r="I98" s="168"/>
      <c r="J98" s="169">
        <f>BK98</f>
        <v>0</v>
      </c>
      <c r="K98" s="165"/>
      <c r="L98" s="170"/>
      <c r="M98" s="171"/>
      <c r="N98" s="172"/>
      <c r="O98" s="172"/>
      <c r="P98" s="173">
        <f>P99+P110+P112</f>
        <v>0</v>
      </c>
      <c r="Q98" s="172"/>
      <c r="R98" s="173">
        <f>R99+R110+R112</f>
        <v>19.8</v>
      </c>
      <c r="S98" s="172"/>
      <c r="T98" s="174">
        <f>T99+T110+T112</f>
        <v>0</v>
      </c>
      <c r="AR98" s="175" t="s">
        <v>78</v>
      </c>
      <c r="AT98" s="176" t="s">
        <v>70</v>
      </c>
      <c r="AU98" s="176" t="s">
        <v>71</v>
      </c>
      <c r="AY98" s="175" t="s">
        <v>208</v>
      </c>
      <c r="BK98" s="177">
        <f>BK99+BK110+BK112</f>
        <v>0</v>
      </c>
    </row>
    <row r="99" spans="1:65" s="12" customFormat="1" ht="22.9" customHeight="1">
      <c r="B99" s="164"/>
      <c r="C99" s="165"/>
      <c r="D99" s="166" t="s">
        <v>70</v>
      </c>
      <c r="E99" s="178" t="s">
        <v>78</v>
      </c>
      <c r="F99" s="178" t="s">
        <v>209</v>
      </c>
      <c r="G99" s="165"/>
      <c r="H99" s="165"/>
      <c r="I99" s="168"/>
      <c r="J99" s="179">
        <f>BK99</f>
        <v>0</v>
      </c>
      <c r="K99" s="165"/>
      <c r="L99" s="170"/>
      <c r="M99" s="171"/>
      <c r="N99" s="172"/>
      <c r="O99" s="172"/>
      <c r="P99" s="173">
        <f>SUM(P100:P109)</f>
        <v>0</v>
      </c>
      <c r="Q99" s="172"/>
      <c r="R99" s="173">
        <f>SUM(R100:R109)</f>
        <v>19.8</v>
      </c>
      <c r="S99" s="172"/>
      <c r="T99" s="174">
        <f>SUM(T100:T109)</f>
        <v>0</v>
      </c>
      <c r="AR99" s="175" t="s">
        <v>78</v>
      </c>
      <c r="AT99" s="176" t="s">
        <v>70</v>
      </c>
      <c r="AU99" s="176" t="s">
        <v>78</v>
      </c>
      <c r="AY99" s="175" t="s">
        <v>208</v>
      </c>
      <c r="BK99" s="177">
        <f>SUM(BK100:BK109)</f>
        <v>0</v>
      </c>
    </row>
    <row r="100" spans="1:65" s="2" customFormat="1" ht="24.2" customHeight="1">
      <c r="A100" s="36"/>
      <c r="B100" s="37"/>
      <c r="C100" s="180" t="s">
        <v>78</v>
      </c>
      <c r="D100" s="180" t="s">
        <v>210</v>
      </c>
      <c r="E100" s="181" t="s">
        <v>3958</v>
      </c>
      <c r="F100" s="182" t="s">
        <v>3959</v>
      </c>
      <c r="G100" s="183" t="s">
        <v>225</v>
      </c>
      <c r="H100" s="184">
        <v>23.5</v>
      </c>
      <c r="I100" s="185"/>
      <c r="J100" s="186">
        <f t="shared" ref="J100:J109" si="0">ROUND(I100*H100,2)</f>
        <v>0</v>
      </c>
      <c r="K100" s="182" t="s">
        <v>19</v>
      </c>
      <c r="L100" s="41"/>
      <c r="M100" s="187" t="s">
        <v>19</v>
      </c>
      <c r="N100" s="188" t="s">
        <v>43</v>
      </c>
      <c r="O100" s="66"/>
      <c r="P100" s="189">
        <f t="shared" ref="P100:P109" si="1">O100*H100</f>
        <v>0</v>
      </c>
      <c r="Q100" s="189">
        <v>0</v>
      </c>
      <c r="R100" s="189">
        <f t="shared" ref="R100:R109" si="2">Q100*H100</f>
        <v>0</v>
      </c>
      <c r="S100" s="189">
        <v>0</v>
      </c>
      <c r="T100" s="190">
        <f t="shared" ref="T100:T109" si="3"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215</v>
      </c>
      <c r="AT100" s="191" t="s">
        <v>210</v>
      </c>
      <c r="AU100" s="191" t="s">
        <v>82</v>
      </c>
      <c r="AY100" s="19" t="s">
        <v>208</v>
      </c>
      <c r="BE100" s="192">
        <f t="shared" ref="BE100:BE109" si="4">IF(N100="základní",J100,0)</f>
        <v>0</v>
      </c>
      <c r="BF100" s="192">
        <f t="shared" ref="BF100:BF109" si="5">IF(N100="snížená",J100,0)</f>
        <v>0</v>
      </c>
      <c r="BG100" s="192">
        <f t="shared" ref="BG100:BG109" si="6">IF(N100="zákl. přenesená",J100,0)</f>
        <v>0</v>
      </c>
      <c r="BH100" s="192">
        <f t="shared" ref="BH100:BH109" si="7">IF(N100="sníž. přenesená",J100,0)</f>
        <v>0</v>
      </c>
      <c r="BI100" s="192">
        <f t="shared" ref="BI100:BI109" si="8">IF(N100="nulová",J100,0)</f>
        <v>0</v>
      </c>
      <c r="BJ100" s="19" t="s">
        <v>82</v>
      </c>
      <c r="BK100" s="192">
        <f t="shared" ref="BK100:BK109" si="9">ROUND(I100*H100,2)</f>
        <v>0</v>
      </c>
      <c r="BL100" s="19" t="s">
        <v>215</v>
      </c>
      <c r="BM100" s="191" t="s">
        <v>3960</v>
      </c>
    </row>
    <row r="101" spans="1:65" s="2" customFormat="1" ht="24.2" customHeight="1">
      <c r="A101" s="36"/>
      <c r="B101" s="37"/>
      <c r="C101" s="180" t="s">
        <v>82</v>
      </c>
      <c r="D101" s="180" t="s">
        <v>210</v>
      </c>
      <c r="E101" s="181" t="s">
        <v>2168</v>
      </c>
      <c r="F101" s="182" t="s">
        <v>3961</v>
      </c>
      <c r="G101" s="183" t="s">
        <v>225</v>
      </c>
      <c r="H101" s="184">
        <v>23.5</v>
      </c>
      <c r="I101" s="185"/>
      <c r="J101" s="186">
        <f t="shared" si="0"/>
        <v>0</v>
      </c>
      <c r="K101" s="182" t="s">
        <v>19</v>
      </c>
      <c r="L101" s="41"/>
      <c r="M101" s="187" t="s">
        <v>19</v>
      </c>
      <c r="N101" s="188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215</v>
      </c>
      <c r="AT101" s="191" t="s">
        <v>210</v>
      </c>
      <c r="AU101" s="191" t="s">
        <v>82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3962</v>
      </c>
    </row>
    <row r="102" spans="1:65" s="2" customFormat="1" ht="24.2" customHeight="1">
      <c r="A102" s="36"/>
      <c r="B102" s="37"/>
      <c r="C102" s="180" t="s">
        <v>98</v>
      </c>
      <c r="D102" s="180" t="s">
        <v>210</v>
      </c>
      <c r="E102" s="181" t="s">
        <v>2171</v>
      </c>
      <c r="F102" s="182" t="s">
        <v>3641</v>
      </c>
      <c r="G102" s="183" t="s">
        <v>225</v>
      </c>
      <c r="H102" s="184">
        <v>19.8</v>
      </c>
      <c r="I102" s="185"/>
      <c r="J102" s="186">
        <f t="shared" si="0"/>
        <v>0</v>
      </c>
      <c r="K102" s="182" t="s">
        <v>19</v>
      </c>
      <c r="L102" s="41"/>
      <c r="M102" s="187" t="s">
        <v>19</v>
      </c>
      <c r="N102" s="188" t="s">
        <v>43</v>
      </c>
      <c r="O102" s="66"/>
      <c r="P102" s="189">
        <f t="shared" si="1"/>
        <v>0</v>
      </c>
      <c r="Q102" s="189">
        <v>0</v>
      </c>
      <c r="R102" s="189">
        <f t="shared" si="2"/>
        <v>0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215</v>
      </c>
      <c r="AT102" s="191" t="s">
        <v>210</v>
      </c>
      <c r="AU102" s="191" t="s">
        <v>82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3963</v>
      </c>
    </row>
    <row r="103" spans="1:65" s="2" customFormat="1" ht="37.9" customHeight="1">
      <c r="A103" s="36"/>
      <c r="B103" s="37"/>
      <c r="C103" s="180" t="s">
        <v>215</v>
      </c>
      <c r="D103" s="180" t="s">
        <v>210</v>
      </c>
      <c r="E103" s="181" t="s">
        <v>3643</v>
      </c>
      <c r="F103" s="182" t="s">
        <v>3644</v>
      </c>
      <c r="G103" s="183" t="s">
        <v>225</v>
      </c>
      <c r="H103" s="184">
        <v>297</v>
      </c>
      <c r="I103" s="185"/>
      <c r="J103" s="186">
        <f t="shared" si="0"/>
        <v>0</v>
      </c>
      <c r="K103" s="182" t="s">
        <v>19</v>
      </c>
      <c r="L103" s="41"/>
      <c r="M103" s="187" t="s">
        <v>19</v>
      </c>
      <c r="N103" s="188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215</v>
      </c>
      <c r="AT103" s="191" t="s">
        <v>210</v>
      </c>
      <c r="AU103" s="191" t="s">
        <v>82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3964</v>
      </c>
    </row>
    <row r="104" spans="1:65" s="2" customFormat="1" ht="24.2" customHeight="1">
      <c r="A104" s="36"/>
      <c r="B104" s="37"/>
      <c r="C104" s="180" t="s">
        <v>235</v>
      </c>
      <c r="D104" s="180" t="s">
        <v>210</v>
      </c>
      <c r="E104" s="181" t="s">
        <v>3646</v>
      </c>
      <c r="F104" s="182" t="s">
        <v>3647</v>
      </c>
      <c r="G104" s="183" t="s">
        <v>225</v>
      </c>
      <c r="H104" s="184">
        <v>19.8</v>
      </c>
      <c r="I104" s="185"/>
      <c r="J104" s="186">
        <f t="shared" si="0"/>
        <v>0</v>
      </c>
      <c r="K104" s="182" t="s">
        <v>19</v>
      </c>
      <c r="L104" s="41"/>
      <c r="M104" s="187" t="s">
        <v>19</v>
      </c>
      <c r="N104" s="188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215</v>
      </c>
      <c r="AT104" s="191" t="s">
        <v>210</v>
      </c>
      <c r="AU104" s="191" t="s">
        <v>82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3965</v>
      </c>
    </row>
    <row r="105" spans="1:65" s="2" customFormat="1" ht="14.45" customHeight="1">
      <c r="A105" s="36"/>
      <c r="B105" s="37"/>
      <c r="C105" s="180" t="s">
        <v>243</v>
      </c>
      <c r="D105" s="180" t="s">
        <v>210</v>
      </c>
      <c r="E105" s="181" t="s">
        <v>2175</v>
      </c>
      <c r="F105" s="182" t="s">
        <v>2176</v>
      </c>
      <c r="G105" s="183" t="s">
        <v>225</v>
      </c>
      <c r="H105" s="184">
        <v>19.8</v>
      </c>
      <c r="I105" s="185"/>
      <c r="J105" s="186">
        <f t="shared" si="0"/>
        <v>0</v>
      </c>
      <c r="K105" s="182" t="s">
        <v>19</v>
      </c>
      <c r="L105" s="41"/>
      <c r="M105" s="187" t="s">
        <v>19</v>
      </c>
      <c r="N105" s="188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215</v>
      </c>
      <c r="AT105" s="191" t="s">
        <v>210</v>
      </c>
      <c r="AU105" s="191" t="s">
        <v>82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215</v>
      </c>
      <c r="BM105" s="191" t="s">
        <v>3966</v>
      </c>
    </row>
    <row r="106" spans="1:65" s="2" customFormat="1" ht="24.2" customHeight="1">
      <c r="A106" s="36"/>
      <c r="B106" s="37"/>
      <c r="C106" s="180" t="s">
        <v>250</v>
      </c>
      <c r="D106" s="180" t="s">
        <v>210</v>
      </c>
      <c r="E106" s="181" t="s">
        <v>3650</v>
      </c>
      <c r="F106" s="182" t="s">
        <v>3651</v>
      </c>
      <c r="G106" s="183" t="s">
        <v>304</v>
      </c>
      <c r="H106" s="184">
        <v>29.7</v>
      </c>
      <c r="I106" s="185"/>
      <c r="J106" s="186">
        <f t="shared" si="0"/>
        <v>0</v>
      </c>
      <c r="K106" s="182" t="s">
        <v>19</v>
      </c>
      <c r="L106" s="41"/>
      <c r="M106" s="187" t="s">
        <v>19</v>
      </c>
      <c r="N106" s="188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215</v>
      </c>
      <c r="AT106" s="191" t="s">
        <v>210</v>
      </c>
      <c r="AU106" s="191" t="s">
        <v>82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215</v>
      </c>
      <c r="BM106" s="191" t="s">
        <v>3967</v>
      </c>
    </row>
    <row r="107" spans="1:65" s="2" customFormat="1" ht="24.2" customHeight="1">
      <c r="A107" s="36"/>
      <c r="B107" s="37"/>
      <c r="C107" s="180" t="s">
        <v>373</v>
      </c>
      <c r="D107" s="180" t="s">
        <v>210</v>
      </c>
      <c r="E107" s="181" t="s">
        <v>2180</v>
      </c>
      <c r="F107" s="182" t="s">
        <v>3653</v>
      </c>
      <c r="G107" s="183" t="s">
        <v>225</v>
      </c>
      <c r="H107" s="184">
        <v>3.6</v>
      </c>
      <c r="I107" s="185"/>
      <c r="J107" s="186">
        <f t="shared" si="0"/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 t="shared" si="1"/>
        <v>0</v>
      </c>
      <c r="Q107" s="189">
        <v>0</v>
      </c>
      <c r="R107" s="189">
        <f t="shared" si="2"/>
        <v>0</v>
      </c>
      <c r="S107" s="189">
        <v>0</v>
      </c>
      <c r="T107" s="190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215</v>
      </c>
      <c r="AT107" s="191" t="s">
        <v>210</v>
      </c>
      <c r="AU107" s="191" t="s">
        <v>82</v>
      </c>
      <c r="AY107" s="19" t="s">
        <v>208</v>
      </c>
      <c r="BE107" s="192">
        <f t="shared" si="4"/>
        <v>0</v>
      </c>
      <c r="BF107" s="192">
        <f t="shared" si="5"/>
        <v>0</v>
      </c>
      <c r="BG107" s="192">
        <f t="shared" si="6"/>
        <v>0</v>
      </c>
      <c r="BH107" s="192">
        <f t="shared" si="7"/>
        <v>0</v>
      </c>
      <c r="BI107" s="192">
        <f t="shared" si="8"/>
        <v>0</v>
      </c>
      <c r="BJ107" s="19" t="s">
        <v>82</v>
      </c>
      <c r="BK107" s="192">
        <f t="shared" si="9"/>
        <v>0</v>
      </c>
      <c r="BL107" s="19" t="s">
        <v>215</v>
      </c>
      <c r="BM107" s="191" t="s">
        <v>3968</v>
      </c>
    </row>
    <row r="108" spans="1:65" s="2" customFormat="1" ht="24.2" customHeight="1">
      <c r="A108" s="36"/>
      <c r="B108" s="37"/>
      <c r="C108" s="180" t="s">
        <v>732</v>
      </c>
      <c r="D108" s="180" t="s">
        <v>210</v>
      </c>
      <c r="E108" s="181" t="s">
        <v>3655</v>
      </c>
      <c r="F108" s="182" t="s">
        <v>3656</v>
      </c>
      <c r="G108" s="183" t="s">
        <v>225</v>
      </c>
      <c r="H108" s="184">
        <v>16.2</v>
      </c>
      <c r="I108" s="185"/>
      <c r="J108" s="186">
        <f t="shared" si="0"/>
        <v>0</v>
      </c>
      <c r="K108" s="182" t="s">
        <v>19</v>
      </c>
      <c r="L108" s="41"/>
      <c r="M108" s="187" t="s">
        <v>19</v>
      </c>
      <c r="N108" s="188" t="s">
        <v>43</v>
      </c>
      <c r="O108" s="66"/>
      <c r="P108" s="189">
        <f t="shared" si="1"/>
        <v>0</v>
      </c>
      <c r="Q108" s="189">
        <v>0</v>
      </c>
      <c r="R108" s="189">
        <f t="shared" si="2"/>
        <v>0</v>
      </c>
      <c r="S108" s="189">
        <v>0</v>
      </c>
      <c r="T108" s="190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215</v>
      </c>
      <c r="AT108" s="191" t="s">
        <v>210</v>
      </c>
      <c r="AU108" s="191" t="s">
        <v>82</v>
      </c>
      <c r="AY108" s="19" t="s">
        <v>208</v>
      </c>
      <c r="BE108" s="192">
        <f t="shared" si="4"/>
        <v>0</v>
      </c>
      <c r="BF108" s="192">
        <f t="shared" si="5"/>
        <v>0</v>
      </c>
      <c r="BG108" s="192">
        <f t="shared" si="6"/>
        <v>0</v>
      </c>
      <c r="BH108" s="192">
        <f t="shared" si="7"/>
        <v>0</v>
      </c>
      <c r="BI108" s="192">
        <f t="shared" si="8"/>
        <v>0</v>
      </c>
      <c r="BJ108" s="19" t="s">
        <v>82</v>
      </c>
      <c r="BK108" s="192">
        <f t="shared" si="9"/>
        <v>0</v>
      </c>
      <c r="BL108" s="19" t="s">
        <v>215</v>
      </c>
      <c r="BM108" s="191" t="s">
        <v>3969</v>
      </c>
    </row>
    <row r="109" spans="1:65" s="2" customFormat="1" ht="14.45" customHeight="1">
      <c r="A109" s="36"/>
      <c r="B109" s="37"/>
      <c r="C109" s="226" t="s">
        <v>2157</v>
      </c>
      <c r="D109" s="226" t="s">
        <v>370</v>
      </c>
      <c r="E109" s="227" t="s">
        <v>3658</v>
      </c>
      <c r="F109" s="228" t="s">
        <v>3659</v>
      </c>
      <c r="G109" s="229" t="s">
        <v>304</v>
      </c>
      <c r="H109" s="230">
        <v>19.8</v>
      </c>
      <c r="I109" s="231"/>
      <c r="J109" s="232">
        <f t="shared" si="0"/>
        <v>0</v>
      </c>
      <c r="K109" s="228" t="s">
        <v>19</v>
      </c>
      <c r="L109" s="233"/>
      <c r="M109" s="234" t="s">
        <v>19</v>
      </c>
      <c r="N109" s="235" t="s">
        <v>43</v>
      </c>
      <c r="O109" s="66"/>
      <c r="P109" s="189">
        <f t="shared" si="1"/>
        <v>0</v>
      </c>
      <c r="Q109" s="189">
        <v>1</v>
      </c>
      <c r="R109" s="189">
        <f t="shared" si="2"/>
        <v>19.8</v>
      </c>
      <c r="S109" s="189">
        <v>0</v>
      </c>
      <c r="T109" s="190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373</v>
      </c>
      <c r="AT109" s="191" t="s">
        <v>370</v>
      </c>
      <c r="AU109" s="191" t="s">
        <v>82</v>
      </c>
      <c r="AY109" s="19" t="s">
        <v>208</v>
      </c>
      <c r="BE109" s="192">
        <f t="shared" si="4"/>
        <v>0</v>
      </c>
      <c r="BF109" s="192">
        <f t="shared" si="5"/>
        <v>0</v>
      </c>
      <c r="BG109" s="192">
        <f t="shared" si="6"/>
        <v>0</v>
      </c>
      <c r="BH109" s="192">
        <f t="shared" si="7"/>
        <v>0</v>
      </c>
      <c r="BI109" s="192">
        <f t="shared" si="8"/>
        <v>0</v>
      </c>
      <c r="BJ109" s="19" t="s">
        <v>82</v>
      </c>
      <c r="BK109" s="192">
        <f t="shared" si="9"/>
        <v>0</v>
      </c>
      <c r="BL109" s="19" t="s">
        <v>215</v>
      </c>
      <c r="BM109" s="191" t="s">
        <v>3970</v>
      </c>
    </row>
    <row r="110" spans="1:65" s="12" customFormat="1" ht="22.9" customHeight="1">
      <c r="B110" s="164"/>
      <c r="C110" s="165"/>
      <c r="D110" s="166" t="s">
        <v>70</v>
      </c>
      <c r="E110" s="178" t="s">
        <v>215</v>
      </c>
      <c r="F110" s="178" t="s">
        <v>427</v>
      </c>
      <c r="G110" s="165"/>
      <c r="H110" s="165"/>
      <c r="I110" s="168"/>
      <c r="J110" s="179">
        <f>BK110</f>
        <v>0</v>
      </c>
      <c r="K110" s="165"/>
      <c r="L110" s="170"/>
      <c r="M110" s="171"/>
      <c r="N110" s="172"/>
      <c r="O110" s="172"/>
      <c r="P110" s="173">
        <f>P111</f>
        <v>0</v>
      </c>
      <c r="Q110" s="172"/>
      <c r="R110" s="173">
        <f>R111</f>
        <v>0</v>
      </c>
      <c r="S110" s="172"/>
      <c r="T110" s="174">
        <f>T111</f>
        <v>0</v>
      </c>
      <c r="AR110" s="175" t="s">
        <v>78</v>
      </c>
      <c r="AT110" s="176" t="s">
        <v>70</v>
      </c>
      <c r="AU110" s="176" t="s">
        <v>78</v>
      </c>
      <c r="AY110" s="175" t="s">
        <v>208</v>
      </c>
      <c r="BK110" s="177">
        <f>BK111</f>
        <v>0</v>
      </c>
    </row>
    <row r="111" spans="1:65" s="2" customFormat="1" ht="14.45" customHeight="1">
      <c r="A111" s="36"/>
      <c r="B111" s="37"/>
      <c r="C111" s="180" t="s">
        <v>2174</v>
      </c>
      <c r="D111" s="180" t="s">
        <v>210</v>
      </c>
      <c r="E111" s="181" t="s">
        <v>3676</v>
      </c>
      <c r="F111" s="182" t="s">
        <v>3677</v>
      </c>
      <c r="G111" s="183" t="s">
        <v>225</v>
      </c>
      <c r="H111" s="184">
        <v>3.6</v>
      </c>
      <c r="I111" s="185"/>
      <c r="J111" s="186">
        <f>ROUND(I111*H111,2)</f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215</v>
      </c>
      <c r="AT111" s="191" t="s">
        <v>210</v>
      </c>
      <c r="AU111" s="191" t="s">
        <v>82</v>
      </c>
      <c r="AY111" s="19" t="s">
        <v>208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82</v>
      </c>
      <c r="BK111" s="192">
        <f>ROUND(I111*H111,2)</f>
        <v>0</v>
      </c>
      <c r="BL111" s="19" t="s">
        <v>215</v>
      </c>
      <c r="BM111" s="191" t="s">
        <v>3971</v>
      </c>
    </row>
    <row r="112" spans="1:65" s="12" customFormat="1" ht="22.9" customHeight="1">
      <c r="B112" s="164"/>
      <c r="C112" s="165"/>
      <c r="D112" s="166" t="s">
        <v>70</v>
      </c>
      <c r="E112" s="178" t="s">
        <v>732</v>
      </c>
      <c r="F112" s="178" t="s">
        <v>733</v>
      </c>
      <c r="G112" s="165"/>
      <c r="H112" s="165"/>
      <c r="I112" s="168"/>
      <c r="J112" s="179">
        <f>BK112</f>
        <v>0</v>
      </c>
      <c r="K112" s="165"/>
      <c r="L112" s="170"/>
      <c r="M112" s="171"/>
      <c r="N112" s="172"/>
      <c r="O112" s="172"/>
      <c r="P112" s="173">
        <f>SUM(P113:P114)</f>
        <v>0</v>
      </c>
      <c r="Q112" s="172"/>
      <c r="R112" s="173">
        <f>SUM(R113:R114)</f>
        <v>0</v>
      </c>
      <c r="S112" s="172"/>
      <c r="T112" s="174">
        <f>SUM(T113:T114)</f>
        <v>0</v>
      </c>
      <c r="AR112" s="175" t="s">
        <v>78</v>
      </c>
      <c r="AT112" s="176" t="s">
        <v>70</v>
      </c>
      <c r="AU112" s="176" t="s">
        <v>78</v>
      </c>
      <c r="AY112" s="175" t="s">
        <v>208</v>
      </c>
      <c r="BK112" s="177">
        <f>SUM(BK113:BK114)</f>
        <v>0</v>
      </c>
    </row>
    <row r="113" spans="1:65" s="2" customFormat="1" ht="14.45" customHeight="1">
      <c r="A113" s="36"/>
      <c r="B113" s="37"/>
      <c r="C113" s="180" t="s">
        <v>612</v>
      </c>
      <c r="D113" s="180" t="s">
        <v>210</v>
      </c>
      <c r="E113" s="181" t="s">
        <v>3972</v>
      </c>
      <c r="F113" s="182" t="s">
        <v>3973</v>
      </c>
      <c r="G113" s="183" t="s">
        <v>367</v>
      </c>
      <c r="H113" s="184">
        <v>32</v>
      </c>
      <c r="I113" s="185"/>
      <c r="J113" s="186">
        <f>ROUND(I113*H113,2)</f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215</v>
      </c>
      <c r="AT113" s="191" t="s">
        <v>210</v>
      </c>
      <c r="AU113" s="191" t="s">
        <v>82</v>
      </c>
      <c r="AY113" s="19" t="s">
        <v>208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82</v>
      </c>
      <c r="BK113" s="192">
        <f>ROUND(I113*H113,2)</f>
        <v>0</v>
      </c>
      <c r="BL113" s="19" t="s">
        <v>215</v>
      </c>
      <c r="BM113" s="191" t="s">
        <v>3974</v>
      </c>
    </row>
    <row r="114" spans="1:65" s="2" customFormat="1" ht="14.45" customHeight="1">
      <c r="A114" s="36"/>
      <c r="B114" s="37"/>
      <c r="C114" s="180" t="s">
        <v>607</v>
      </c>
      <c r="D114" s="180" t="s">
        <v>210</v>
      </c>
      <c r="E114" s="181" t="s">
        <v>3975</v>
      </c>
      <c r="F114" s="182" t="s">
        <v>3976</v>
      </c>
      <c r="G114" s="183" t="s">
        <v>2103</v>
      </c>
      <c r="H114" s="184">
        <v>42.5</v>
      </c>
      <c r="I114" s="185"/>
      <c r="J114" s="186">
        <f>ROUND(I114*H114,2)</f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215</v>
      </c>
      <c r="AT114" s="191" t="s">
        <v>210</v>
      </c>
      <c r="AU114" s="191" t="s">
        <v>82</v>
      </c>
      <c r="AY114" s="19" t="s">
        <v>208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82</v>
      </c>
      <c r="BK114" s="192">
        <f>ROUND(I114*H114,2)</f>
        <v>0</v>
      </c>
      <c r="BL114" s="19" t="s">
        <v>215</v>
      </c>
      <c r="BM114" s="191" t="s">
        <v>3977</v>
      </c>
    </row>
    <row r="115" spans="1:65" s="12" customFormat="1" ht="25.9" customHeight="1">
      <c r="B115" s="164"/>
      <c r="C115" s="165"/>
      <c r="D115" s="166" t="s">
        <v>70</v>
      </c>
      <c r="E115" s="167" t="s">
        <v>1027</v>
      </c>
      <c r="F115" s="167" t="s">
        <v>1028</v>
      </c>
      <c r="G115" s="165"/>
      <c r="H115" s="165"/>
      <c r="I115" s="168"/>
      <c r="J115" s="169">
        <f>BK115</f>
        <v>0</v>
      </c>
      <c r="K115" s="165"/>
      <c r="L115" s="170"/>
      <c r="M115" s="171"/>
      <c r="N115" s="172"/>
      <c r="O115" s="172"/>
      <c r="P115" s="173">
        <f>P116+P145+P227+P230+P255+P261+P265</f>
        <v>0</v>
      </c>
      <c r="Q115" s="172"/>
      <c r="R115" s="173">
        <f>R116+R145+R227+R230+R255+R261+R265</f>
        <v>4.4561200000000003</v>
      </c>
      <c r="S115" s="172"/>
      <c r="T115" s="174">
        <f>T116+T145+T227+T230+T255+T261+T265</f>
        <v>0</v>
      </c>
      <c r="AR115" s="175" t="s">
        <v>82</v>
      </c>
      <c r="AT115" s="176" t="s">
        <v>70</v>
      </c>
      <c r="AU115" s="176" t="s">
        <v>71</v>
      </c>
      <c r="AY115" s="175" t="s">
        <v>208</v>
      </c>
      <c r="BK115" s="177">
        <f>BK116+BK145+BK227+BK230+BK255+BK261+BK265</f>
        <v>0</v>
      </c>
    </row>
    <row r="116" spans="1:65" s="12" customFormat="1" ht="22.9" customHeight="1">
      <c r="B116" s="164"/>
      <c r="C116" s="165"/>
      <c r="D116" s="166" t="s">
        <v>70</v>
      </c>
      <c r="E116" s="178" t="s">
        <v>3978</v>
      </c>
      <c r="F116" s="178" t="s">
        <v>3979</v>
      </c>
      <c r="G116" s="165"/>
      <c r="H116" s="165"/>
      <c r="I116" s="168"/>
      <c r="J116" s="179">
        <f>BK116</f>
        <v>0</v>
      </c>
      <c r="K116" s="165"/>
      <c r="L116" s="170"/>
      <c r="M116" s="171"/>
      <c r="N116" s="172"/>
      <c r="O116" s="172"/>
      <c r="P116" s="173">
        <f>SUM(P117:P144)</f>
        <v>0</v>
      </c>
      <c r="Q116" s="172"/>
      <c r="R116" s="173">
        <f>SUM(R117:R144)</f>
        <v>0.94788000000000028</v>
      </c>
      <c r="S116" s="172"/>
      <c r="T116" s="174">
        <f>SUM(T117:T144)</f>
        <v>0</v>
      </c>
      <c r="AR116" s="175" t="s">
        <v>82</v>
      </c>
      <c r="AT116" s="176" t="s">
        <v>70</v>
      </c>
      <c r="AU116" s="176" t="s">
        <v>78</v>
      </c>
      <c r="AY116" s="175" t="s">
        <v>208</v>
      </c>
      <c r="BK116" s="177">
        <f>SUM(BK117:BK144)</f>
        <v>0</v>
      </c>
    </row>
    <row r="117" spans="1:65" s="2" customFormat="1" ht="14.45" customHeight="1">
      <c r="A117" s="36"/>
      <c r="B117" s="37"/>
      <c r="C117" s="226" t="s">
        <v>770</v>
      </c>
      <c r="D117" s="226" t="s">
        <v>370</v>
      </c>
      <c r="E117" s="227" t="s">
        <v>3980</v>
      </c>
      <c r="F117" s="228" t="s">
        <v>3981</v>
      </c>
      <c r="G117" s="229" t="s">
        <v>367</v>
      </c>
      <c r="H117" s="230">
        <v>20</v>
      </c>
      <c r="I117" s="231"/>
      <c r="J117" s="232">
        <f>ROUND(I117*H117,2)</f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82</v>
      </c>
      <c r="BK117" s="192">
        <f>ROUND(I117*H117,2)</f>
        <v>0</v>
      </c>
      <c r="BL117" s="19" t="s">
        <v>1034</v>
      </c>
      <c r="BM117" s="191" t="s">
        <v>3982</v>
      </c>
    </row>
    <row r="118" spans="1:65" s="2" customFormat="1" ht="19.5">
      <c r="A118" s="36"/>
      <c r="B118" s="37"/>
      <c r="C118" s="38"/>
      <c r="D118" s="195" t="s">
        <v>397</v>
      </c>
      <c r="E118" s="38"/>
      <c r="F118" s="236" t="s">
        <v>3983</v>
      </c>
      <c r="G118" s="38"/>
      <c r="H118" s="38"/>
      <c r="I118" s="237"/>
      <c r="J118" s="38"/>
      <c r="K118" s="38"/>
      <c r="L118" s="41"/>
      <c r="M118" s="238"/>
      <c r="N118" s="239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397</v>
      </c>
      <c r="AU118" s="19" t="s">
        <v>82</v>
      </c>
    </row>
    <row r="119" spans="1:65" s="2" customFormat="1" ht="14.45" customHeight="1">
      <c r="A119" s="36"/>
      <c r="B119" s="37"/>
      <c r="C119" s="180" t="s">
        <v>2161</v>
      </c>
      <c r="D119" s="180" t="s">
        <v>210</v>
      </c>
      <c r="E119" s="181" t="s">
        <v>3984</v>
      </c>
      <c r="F119" s="182" t="s">
        <v>3985</v>
      </c>
      <c r="G119" s="183" t="s">
        <v>395</v>
      </c>
      <c r="H119" s="184">
        <v>5</v>
      </c>
      <c r="I119" s="185"/>
      <c r="J119" s="186">
        <f t="shared" ref="J119:J138" si="10">ROUND(I119*H119,2)</f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 t="shared" ref="P119:P138" si="11">O119*H119</f>
        <v>0</v>
      </c>
      <c r="Q119" s="189">
        <v>1.42E-3</v>
      </c>
      <c r="R119" s="189">
        <f t="shared" ref="R119:R138" si="12">Q119*H119</f>
        <v>7.1000000000000004E-3</v>
      </c>
      <c r="S119" s="189">
        <v>0</v>
      </c>
      <c r="T119" s="190">
        <f t="shared" ref="T119:T138" si="13"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1034</v>
      </c>
      <c r="AT119" s="191" t="s">
        <v>210</v>
      </c>
      <c r="AU119" s="191" t="s">
        <v>82</v>
      </c>
      <c r="AY119" s="19" t="s">
        <v>208</v>
      </c>
      <c r="BE119" s="192">
        <f t="shared" ref="BE119:BE138" si="14">IF(N119="základní",J119,0)</f>
        <v>0</v>
      </c>
      <c r="BF119" s="192">
        <f t="shared" ref="BF119:BF138" si="15">IF(N119="snížená",J119,0)</f>
        <v>0</v>
      </c>
      <c r="BG119" s="192">
        <f t="shared" ref="BG119:BG138" si="16">IF(N119="zákl. přenesená",J119,0)</f>
        <v>0</v>
      </c>
      <c r="BH119" s="192">
        <f t="shared" ref="BH119:BH138" si="17">IF(N119="sníž. přenesená",J119,0)</f>
        <v>0</v>
      </c>
      <c r="BI119" s="192">
        <f t="shared" ref="BI119:BI138" si="18">IF(N119="nulová",J119,0)</f>
        <v>0</v>
      </c>
      <c r="BJ119" s="19" t="s">
        <v>82</v>
      </c>
      <c r="BK119" s="192">
        <f t="shared" ref="BK119:BK138" si="19">ROUND(I119*H119,2)</f>
        <v>0</v>
      </c>
      <c r="BL119" s="19" t="s">
        <v>1034</v>
      </c>
      <c r="BM119" s="191" t="s">
        <v>3986</v>
      </c>
    </row>
    <row r="120" spans="1:65" s="2" customFormat="1" ht="14.45" customHeight="1">
      <c r="A120" s="36"/>
      <c r="B120" s="37"/>
      <c r="C120" s="180" t="s">
        <v>734</v>
      </c>
      <c r="D120" s="180" t="s">
        <v>210</v>
      </c>
      <c r="E120" s="181" t="s">
        <v>3987</v>
      </c>
      <c r="F120" s="182" t="s">
        <v>3988</v>
      </c>
      <c r="G120" s="183" t="s">
        <v>395</v>
      </c>
      <c r="H120" s="184">
        <v>45</v>
      </c>
      <c r="I120" s="185"/>
      <c r="J120" s="186">
        <f t="shared" si="10"/>
        <v>0</v>
      </c>
      <c r="K120" s="182" t="s">
        <v>19</v>
      </c>
      <c r="L120" s="41"/>
      <c r="M120" s="187" t="s">
        <v>19</v>
      </c>
      <c r="N120" s="188" t="s">
        <v>43</v>
      </c>
      <c r="O120" s="66"/>
      <c r="P120" s="189">
        <f t="shared" si="11"/>
        <v>0</v>
      </c>
      <c r="Q120" s="189">
        <v>7.4400000000000004E-3</v>
      </c>
      <c r="R120" s="189">
        <f t="shared" si="12"/>
        <v>0.33480000000000004</v>
      </c>
      <c r="S120" s="189">
        <v>0</v>
      </c>
      <c r="T120" s="190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1034</v>
      </c>
      <c r="AT120" s="191" t="s">
        <v>210</v>
      </c>
      <c r="AU120" s="191" t="s">
        <v>82</v>
      </c>
      <c r="AY120" s="19" t="s">
        <v>208</v>
      </c>
      <c r="BE120" s="192">
        <f t="shared" si="14"/>
        <v>0</v>
      </c>
      <c r="BF120" s="192">
        <f t="shared" si="15"/>
        <v>0</v>
      </c>
      <c r="BG120" s="192">
        <f t="shared" si="16"/>
        <v>0</v>
      </c>
      <c r="BH120" s="192">
        <f t="shared" si="17"/>
        <v>0</v>
      </c>
      <c r="BI120" s="192">
        <f t="shared" si="18"/>
        <v>0</v>
      </c>
      <c r="BJ120" s="19" t="s">
        <v>82</v>
      </c>
      <c r="BK120" s="192">
        <f t="shared" si="19"/>
        <v>0</v>
      </c>
      <c r="BL120" s="19" t="s">
        <v>1034</v>
      </c>
      <c r="BM120" s="191" t="s">
        <v>3989</v>
      </c>
    </row>
    <row r="121" spans="1:65" s="2" customFormat="1" ht="14.45" customHeight="1">
      <c r="A121" s="36"/>
      <c r="B121" s="37"/>
      <c r="C121" s="180" t="s">
        <v>739</v>
      </c>
      <c r="D121" s="180" t="s">
        <v>210</v>
      </c>
      <c r="E121" s="181" t="s">
        <v>3990</v>
      </c>
      <c r="F121" s="182" t="s">
        <v>3991</v>
      </c>
      <c r="G121" s="183" t="s">
        <v>395</v>
      </c>
      <c r="H121" s="184">
        <v>11</v>
      </c>
      <c r="I121" s="185"/>
      <c r="J121" s="186">
        <f t="shared" si="10"/>
        <v>0</v>
      </c>
      <c r="K121" s="182" t="s">
        <v>19</v>
      </c>
      <c r="L121" s="41"/>
      <c r="M121" s="187" t="s">
        <v>19</v>
      </c>
      <c r="N121" s="188" t="s">
        <v>43</v>
      </c>
      <c r="O121" s="66"/>
      <c r="P121" s="189">
        <f t="shared" si="11"/>
        <v>0</v>
      </c>
      <c r="Q121" s="189">
        <v>1.2319999999999999E-2</v>
      </c>
      <c r="R121" s="189">
        <f t="shared" si="12"/>
        <v>0.13552</v>
      </c>
      <c r="S121" s="189">
        <v>0</v>
      </c>
      <c r="T121" s="190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1034</v>
      </c>
      <c r="AT121" s="191" t="s">
        <v>210</v>
      </c>
      <c r="AU121" s="191" t="s">
        <v>82</v>
      </c>
      <c r="AY121" s="19" t="s">
        <v>208</v>
      </c>
      <c r="BE121" s="192">
        <f t="shared" si="14"/>
        <v>0</v>
      </c>
      <c r="BF121" s="192">
        <f t="shared" si="15"/>
        <v>0</v>
      </c>
      <c r="BG121" s="192">
        <f t="shared" si="16"/>
        <v>0</v>
      </c>
      <c r="BH121" s="192">
        <f t="shared" si="17"/>
        <v>0</v>
      </c>
      <c r="BI121" s="192">
        <f t="shared" si="18"/>
        <v>0</v>
      </c>
      <c r="BJ121" s="19" t="s">
        <v>82</v>
      </c>
      <c r="BK121" s="192">
        <f t="shared" si="19"/>
        <v>0</v>
      </c>
      <c r="BL121" s="19" t="s">
        <v>1034</v>
      </c>
      <c r="BM121" s="191" t="s">
        <v>3992</v>
      </c>
    </row>
    <row r="122" spans="1:65" s="2" customFormat="1" ht="14.45" customHeight="1">
      <c r="A122" s="36"/>
      <c r="B122" s="37"/>
      <c r="C122" s="180" t="s">
        <v>8</v>
      </c>
      <c r="D122" s="180" t="s">
        <v>210</v>
      </c>
      <c r="E122" s="181" t="s">
        <v>3993</v>
      </c>
      <c r="F122" s="182" t="s">
        <v>3994</v>
      </c>
      <c r="G122" s="183" t="s">
        <v>395</v>
      </c>
      <c r="H122" s="184">
        <v>3</v>
      </c>
      <c r="I122" s="185"/>
      <c r="J122" s="186">
        <f t="shared" si="10"/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si="11"/>
        <v>0</v>
      </c>
      <c r="Q122" s="189">
        <v>1.975E-2</v>
      </c>
      <c r="R122" s="189">
        <f t="shared" si="12"/>
        <v>5.9249999999999997E-2</v>
      </c>
      <c r="S122" s="189">
        <v>0</v>
      </c>
      <c r="T122" s="190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1034</v>
      </c>
      <c r="AT122" s="191" t="s">
        <v>210</v>
      </c>
      <c r="AU122" s="191" t="s">
        <v>82</v>
      </c>
      <c r="AY122" s="19" t="s">
        <v>208</v>
      </c>
      <c r="BE122" s="192">
        <f t="shared" si="14"/>
        <v>0</v>
      </c>
      <c r="BF122" s="192">
        <f t="shared" si="15"/>
        <v>0</v>
      </c>
      <c r="BG122" s="192">
        <f t="shared" si="16"/>
        <v>0</v>
      </c>
      <c r="BH122" s="192">
        <f t="shared" si="17"/>
        <v>0</v>
      </c>
      <c r="BI122" s="192">
        <f t="shared" si="18"/>
        <v>0</v>
      </c>
      <c r="BJ122" s="19" t="s">
        <v>82</v>
      </c>
      <c r="BK122" s="192">
        <f t="shared" si="19"/>
        <v>0</v>
      </c>
      <c r="BL122" s="19" t="s">
        <v>1034</v>
      </c>
      <c r="BM122" s="191" t="s">
        <v>3995</v>
      </c>
    </row>
    <row r="123" spans="1:65" s="2" customFormat="1" ht="14.45" customHeight="1">
      <c r="A123" s="36"/>
      <c r="B123" s="37"/>
      <c r="C123" s="180" t="s">
        <v>1034</v>
      </c>
      <c r="D123" s="180" t="s">
        <v>210</v>
      </c>
      <c r="E123" s="181" t="s">
        <v>3996</v>
      </c>
      <c r="F123" s="182" t="s">
        <v>3997</v>
      </c>
      <c r="G123" s="183" t="s">
        <v>395</v>
      </c>
      <c r="H123" s="184">
        <v>30</v>
      </c>
      <c r="I123" s="185"/>
      <c r="J123" s="186">
        <f t="shared" si="1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11"/>
        <v>0</v>
      </c>
      <c r="Q123" s="189">
        <v>1.9E-3</v>
      </c>
      <c r="R123" s="189">
        <f t="shared" si="12"/>
        <v>5.7000000000000002E-2</v>
      </c>
      <c r="S123" s="189">
        <v>0</v>
      </c>
      <c r="T123" s="190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1034</v>
      </c>
      <c r="AT123" s="191" t="s">
        <v>210</v>
      </c>
      <c r="AU123" s="191" t="s">
        <v>82</v>
      </c>
      <c r="AY123" s="19" t="s">
        <v>208</v>
      </c>
      <c r="BE123" s="192">
        <f t="shared" si="14"/>
        <v>0</v>
      </c>
      <c r="BF123" s="192">
        <f t="shared" si="15"/>
        <v>0</v>
      </c>
      <c r="BG123" s="192">
        <f t="shared" si="16"/>
        <v>0</v>
      </c>
      <c r="BH123" s="192">
        <f t="shared" si="17"/>
        <v>0</v>
      </c>
      <c r="BI123" s="192">
        <f t="shared" si="18"/>
        <v>0</v>
      </c>
      <c r="BJ123" s="19" t="s">
        <v>82</v>
      </c>
      <c r="BK123" s="192">
        <f t="shared" si="19"/>
        <v>0</v>
      </c>
      <c r="BL123" s="19" t="s">
        <v>1034</v>
      </c>
      <c r="BM123" s="191" t="s">
        <v>3998</v>
      </c>
    </row>
    <row r="124" spans="1:65" s="2" customFormat="1" ht="14.45" customHeight="1">
      <c r="A124" s="36"/>
      <c r="B124" s="37"/>
      <c r="C124" s="180" t="s">
        <v>2192</v>
      </c>
      <c r="D124" s="180" t="s">
        <v>210</v>
      </c>
      <c r="E124" s="181" t="s">
        <v>3999</v>
      </c>
      <c r="F124" s="182" t="s">
        <v>4000</v>
      </c>
      <c r="G124" s="183" t="s">
        <v>395</v>
      </c>
      <c r="H124" s="184">
        <v>15</v>
      </c>
      <c r="I124" s="185"/>
      <c r="J124" s="186">
        <f t="shared" si="10"/>
        <v>0</v>
      </c>
      <c r="K124" s="182" t="s">
        <v>19</v>
      </c>
      <c r="L124" s="41"/>
      <c r="M124" s="187" t="s">
        <v>19</v>
      </c>
      <c r="N124" s="188" t="s">
        <v>43</v>
      </c>
      <c r="O124" s="66"/>
      <c r="P124" s="189">
        <f t="shared" si="11"/>
        <v>0</v>
      </c>
      <c r="Q124" s="189">
        <v>4.4000000000000002E-4</v>
      </c>
      <c r="R124" s="189">
        <f t="shared" si="12"/>
        <v>6.6E-3</v>
      </c>
      <c r="S124" s="189">
        <v>0</v>
      </c>
      <c r="T124" s="190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1034</v>
      </c>
      <c r="AT124" s="191" t="s">
        <v>210</v>
      </c>
      <c r="AU124" s="191" t="s">
        <v>82</v>
      </c>
      <c r="AY124" s="19" t="s">
        <v>208</v>
      </c>
      <c r="BE124" s="192">
        <f t="shared" si="14"/>
        <v>0</v>
      </c>
      <c r="BF124" s="192">
        <f t="shared" si="15"/>
        <v>0</v>
      </c>
      <c r="BG124" s="192">
        <f t="shared" si="16"/>
        <v>0</v>
      </c>
      <c r="BH124" s="192">
        <f t="shared" si="17"/>
        <v>0</v>
      </c>
      <c r="BI124" s="192">
        <f t="shared" si="18"/>
        <v>0</v>
      </c>
      <c r="BJ124" s="19" t="s">
        <v>82</v>
      </c>
      <c r="BK124" s="192">
        <f t="shared" si="19"/>
        <v>0</v>
      </c>
      <c r="BL124" s="19" t="s">
        <v>1034</v>
      </c>
      <c r="BM124" s="191" t="s">
        <v>4001</v>
      </c>
    </row>
    <row r="125" spans="1:65" s="2" customFormat="1" ht="14.45" customHeight="1">
      <c r="A125" s="36"/>
      <c r="B125" s="37"/>
      <c r="C125" s="180" t="s">
        <v>2170</v>
      </c>
      <c r="D125" s="180" t="s">
        <v>210</v>
      </c>
      <c r="E125" s="181" t="s">
        <v>4002</v>
      </c>
      <c r="F125" s="182" t="s">
        <v>4003</v>
      </c>
      <c r="G125" s="183" t="s">
        <v>395</v>
      </c>
      <c r="H125" s="184">
        <v>145</v>
      </c>
      <c r="I125" s="185"/>
      <c r="J125" s="186">
        <f t="shared" si="10"/>
        <v>0</v>
      </c>
      <c r="K125" s="182" t="s">
        <v>19</v>
      </c>
      <c r="L125" s="41"/>
      <c r="M125" s="187" t="s">
        <v>19</v>
      </c>
      <c r="N125" s="188" t="s">
        <v>43</v>
      </c>
      <c r="O125" s="66"/>
      <c r="P125" s="189">
        <f t="shared" si="11"/>
        <v>0</v>
      </c>
      <c r="Q125" s="189">
        <v>5.5000000000000003E-4</v>
      </c>
      <c r="R125" s="189">
        <f t="shared" si="12"/>
        <v>7.9750000000000001E-2</v>
      </c>
      <c r="S125" s="189">
        <v>0</v>
      </c>
      <c r="T125" s="190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1034</v>
      </c>
      <c r="AT125" s="191" t="s">
        <v>210</v>
      </c>
      <c r="AU125" s="191" t="s">
        <v>82</v>
      </c>
      <c r="AY125" s="19" t="s">
        <v>208</v>
      </c>
      <c r="BE125" s="192">
        <f t="shared" si="14"/>
        <v>0</v>
      </c>
      <c r="BF125" s="192">
        <f t="shared" si="15"/>
        <v>0</v>
      </c>
      <c r="BG125" s="192">
        <f t="shared" si="16"/>
        <v>0</v>
      </c>
      <c r="BH125" s="192">
        <f t="shared" si="17"/>
        <v>0</v>
      </c>
      <c r="BI125" s="192">
        <f t="shared" si="18"/>
        <v>0</v>
      </c>
      <c r="BJ125" s="19" t="s">
        <v>82</v>
      </c>
      <c r="BK125" s="192">
        <f t="shared" si="19"/>
        <v>0</v>
      </c>
      <c r="BL125" s="19" t="s">
        <v>1034</v>
      </c>
      <c r="BM125" s="191" t="s">
        <v>4004</v>
      </c>
    </row>
    <row r="126" spans="1:65" s="2" customFormat="1" ht="14.45" customHeight="1">
      <c r="A126" s="36"/>
      <c r="B126" s="37"/>
      <c r="C126" s="180" t="s">
        <v>760</v>
      </c>
      <c r="D126" s="180" t="s">
        <v>210</v>
      </c>
      <c r="E126" s="181" t="s">
        <v>4005</v>
      </c>
      <c r="F126" s="182" t="s">
        <v>4006</v>
      </c>
      <c r="G126" s="183" t="s">
        <v>395</v>
      </c>
      <c r="H126" s="184">
        <v>30</v>
      </c>
      <c r="I126" s="185"/>
      <c r="J126" s="186">
        <f t="shared" si="10"/>
        <v>0</v>
      </c>
      <c r="K126" s="182" t="s">
        <v>19</v>
      </c>
      <c r="L126" s="41"/>
      <c r="M126" s="187" t="s">
        <v>19</v>
      </c>
      <c r="N126" s="188" t="s">
        <v>43</v>
      </c>
      <c r="O126" s="66"/>
      <c r="P126" s="189">
        <f t="shared" si="11"/>
        <v>0</v>
      </c>
      <c r="Q126" s="189">
        <v>1.8699999999999999E-3</v>
      </c>
      <c r="R126" s="189">
        <f t="shared" si="12"/>
        <v>5.6099999999999997E-2</v>
      </c>
      <c r="S126" s="189">
        <v>0</v>
      </c>
      <c r="T126" s="190">
        <f t="shared" si="1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1034</v>
      </c>
      <c r="AT126" s="191" t="s">
        <v>210</v>
      </c>
      <c r="AU126" s="191" t="s">
        <v>82</v>
      </c>
      <c r="AY126" s="19" t="s">
        <v>208</v>
      </c>
      <c r="BE126" s="192">
        <f t="shared" si="14"/>
        <v>0</v>
      </c>
      <c r="BF126" s="192">
        <f t="shared" si="15"/>
        <v>0</v>
      </c>
      <c r="BG126" s="192">
        <f t="shared" si="16"/>
        <v>0</v>
      </c>
      <c r="BH126" s="192">
        <f t="shared" si="17"/>
        <v>0</v>
      </c>
      <c r="BI126" s="192">
        <f t="shared" si="18"/>
        <v>0</v>
      </c>
      <c r="BJ126" s="19" t="s">
        <v>82</v>
      </c>
      <c r="BK126" s="192">
        <f t="shared" si="19"/>
        <v>0</v>
      </c>
      <c r="BL126" s="19" t="s">
        <v>1034</v>
      </c>
      <c r="BM126" s="191" t="s">
        <v>4007</v>
      </c>
    </row>
    <row r="127" spans="1:65" s="2" customFormat="1" ht="14.45" customHeight="1">
      <c r="A127" s="36"/>
      <c r="B127" s="37"/>
      <c r="C127" s="180" t="s">
        <v>2177</v>
      </c>
      <c r="D127" s="180" t="s">
        <v>210</v>
      </c>
      <c r="E127" s="181" t="s">
        <v>4008</v>
      </c>
      <c r="F127" s="182" t="s">
        <v>4009</v>
      </c>
      <c r="G127" s="183" t="s">
        <v>395</v>
      </c>
      <c r="H127" s="184">
        <v>5</v>
      </c>
      <c r="I127" s="185"/>
      <c r="J127" s="186">
        <f t="shared" si="10"/>
        <v>0</v>
      </c>
      <c r="K127" s="182" t="s">
        <v>19</v>
      </c>
      <c r="L127" s="41"/>
      <c r="M127" s="187" t="s">
        <v>19</v>
      </c>
      <c r="N127" s="188" t="s">
        <v>43</v>
      </c>
      <c r="O127" s="66"/>
      <c r="P127" s="189">
        <f t="shared" si="11"/>
        <v>0</v>
      </c>
      <c r="Q127" s="189">
        <v>9.3000000000000005E-4</v>
      </c>
      <c r="R127" s="189">
        <f t="shared" si="12"/>
        <v>4.6500000000000005E-3</v>
      </c>
      <c r="S127" s="189">
        <v>0</v>
      </c>
      <c r="T127" s="190">
        <f t="shared" si="1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1034</v>
      </c>
      <c r="AT127" s="191" t="s">
        <v>210</v>
      </c>
      <c r="AU127" s="191" t="s">
        <v>82</v>
      </c>
      <c r="AY127" s="19" t="s">
        <v>208</v>
      </c>
      <c r="BE127" s="192">
        <f t="shared" si="14"/>
        <v>0</v>
      </c>
      <c r="BF127" s="192">
        <f t="shared" si="15"/>
        <v>0</v>
      </c>
      <c r="BG127" s="192">
        <f t="shared" si="16"/>
        <v>0</v>
      </c>
      <c r="BH127" s="192">
        <f t="shared" si="17"/>
        <v>0</v>
      </c>
      <c r="BI127" s="192">
        <f t="shared" si="18"/>
        <v>0</v>
      </c>
      <c r="BJ127" s="19" t="s">
        <v>82</v>
      </c>
      <c r="BK127" s="192">
        <f t="shared" si="19"/>
        <v>0</v>
      </c>
      <c r="BL127" s="19" t="s">
        <v>1034</v>
      </c>
      <c r="BM127" s="191" t="s">
        <v>4010</v>
      </c>
    </row>
    <row r="128" spans="1:65" s="2" customFormat="1" ht="14.45" customHeight="1">
      <c r="A128" s="36"/>
      <c r="B128" s="37"/>
      <c r="C128" s="180" t="s">
        <v>765</v>
      </c>
      <c r="D128" s="180" t="s">
        <v>210</v>
      </c>
      <c r="E128" s="181" t="s">
        <v>4011</v>
      </c>
      <c r="F128" s="182" t="s">
        <v>4012</v>
      </c>
      <c r="G128" s="183" t="s">
        <v>395</v>
      </c>
      <c r="H128" s="184">
        <v>95</v>
      </c>
      <c r="I128" s="185"/>
      <c r="J128" s="186">
        <f t="shared" si="10"/>
        <v>0</v>
      </c>
      <c r="K128" s="182" t="s">
        <v>19</v>
      </c>
      <c r="L128" s="41"/>
      <c r="M128" s="187" t="s">
        <v>19</v>
      </c>
      <c r="N128" s="188" t="s">
        <v>43</v>
      </c>
      <c r="O128" s="66"/>
      <c r="P128" s="189">
        <f t="shared" si="11"/>
        <v>0</v>
      </c>
      <c r="Q128" s="189">
        <v>1.7700000000000001E-3</v>
      </c>
      <c r="R128" s="189">
        <f t="shared" si="12"/>
        <v>0.16815000000000002</v>
      </c>
      <c r="S128" s="189">
        <v>0</v>
      </c>
      <c r="T128" s="190">
        <f t="shared" si="1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1034</v>
      </c>
      <c r="AT128" s="191" t="s">
        <v>210</v>
      </c>
      <c r="AU128" s="191" t="s">
        <v>82</v>
      </c>
      <c r="AY128" s="19" t="s">
        <v>208</v>
      </c>
      <c r="BE128" s="192">
        <f t="shared" si="14"/>
        <v>0</v>
      </c>
      <c r="BF128" s="192">
        <f t="shared" si="15"/>
        <v>0</v>
      </c>
      <c r="BG128" s="192">
        <f t="shared" si="16"/>
        <v>0</v>
      </c>
      <c r="BH128" s="192">
        <f t="shared" si="17"/>
        <v>0</v>
      </c>
      <c r="BI128" s="192">
        <f t="shared" si="18"/>
        <v>0</v>
      </c>
      <c r="BJ128" s="19" t="s">
        <v>82</v>
      </c>
      <c r="BK128" s="192">
        <f t="shared" si="19"/>
        <v>0</v>
      </c>
      <c r="BL128" s="19" t="s">
        <v>1034</v>
      </c>
      <c r="BM128" s="191" t="s">
        <v>4013</v>
      </c>
    </row>
    <row r="129" spans="1:65" s="2" customFormat="1" ht="14.45" customHeight="1">
      <c r="A129" s="36"/>
      <c r="B129" s="37"/>
      <c r="C129" s="180" t="s">
        <v>7</v>
      </c>
      <c r="D129" s="180" t="s">
        <v>210</v>
      </c>
      <c r="E129" s="181" t="s">
        <v>4014</v>
      </c>
      <c r="F129" s="182" t="s">
        <v>4015</v>
      </c>
      <c r="G129" s="183" t="s">
        <v>395</v>
      </c>
      <c r="H129" s="184">
        <v>10</v>
      </c>
      <c r="I129" s="185"/>
      <c r="J129" s="186">
        <f t="shared" si="10"/>
        <v>0</v>
      </c>
      <c r="K129" s="182" t="s">
        <v>19</v>
      </c>
      <c r="L129" s="41"/>
      <c r="M129" s="187" t="s">
        <v>19</v>
      </c>
      <c r="N129" s="188" t="s">
        <v>43</v>
      </c>
      <c r="O129" s="66"/>
      <c r="P129" s="189">
        <f t="shared" si="11"/>
        <v>0</v>
      </c>
      <c r="Q129" s="189">
        <v>2.33E-3</v>
      </c>
      <c r="R129" s="189">
        <f t="shared" si="12"/>
        <v>2.3300000000000001E-2</v>
      </c>
      <c r="S129" s="189">
        <v>0</v>
      </c>
      <c r="T129" s="190">
        <f t="shared" si="1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1034</v>
      </c>
      <c r="AT129" s="191" t="s">
        <v>210</v>
      </c>
      <c r="AU129" s="191" t="s">
        <v>82</v>
      </c>
      <c r="AY129" s="19" t="s">
        <v>208</v>
      </c>
      <c r="BE129" s="192">
        <f t="shared" si="14"/>
        <v>0</v>
      </c>
      <c r="BF129" s="192">
        <f t="shared" si="15"/>
        <v>0</v>
      </c>
      <c r="BG129" s="192">
        <f t="shared" si="16"/>
        <v>0</v>
      </c>
      <c r="BH129" s="192">
        <f t="shared" si="17"/>
        <v>0</v>
      </c>
      <c r="BI129" s="192">
        <f t="shared" si="18"/>
        <v>0</v>
      </c>
      <c r="BJ129" s="19" t="s">
        <v>82</v>
      </c>
      <c r="BK129" s="192">
        <f t="shared" si="19"/>
        <v>0</v>
      </c>
      <c r="BL129" s="19" t="s">
        <v>1034</v>
      </c>
      <c r="BM129" s="191" t="s">
        <v>4016</v>
      </c>
    </row>
    <row r="130" spans="1:65" s="2" customFormat="1" ht="14.45" customHeight="1">
      <c r="A130" s="36"/>
      <c r="B130" s="37"/>
      <c r="C130" s="226" t="s">
        <v>994</v>
      </c>
      <c r="D130" s="226" t="s">
        <v>370</v>
      </c>
      <c r="E130" s="227" t="s">
        <v>4017</v>
      </c>
      <c r="F130" s="228" t="s">
        <v>4018</v>
      </c>
      <c r="G130" s="229" t="s">
        <v>367</v>
      </c>
      <c r="H130" s="230">
        <v>6</v>
      </c>
      <c r="I130" s="231"/>
      <c r="J130" s="232">
        <f t="shared" si="10"/>
        <v>0</v>
      </c>
      <c r="K130" s="228" t="s">
        <v>19</v>
      </c>
      <c r="L130" s="233"/>
      <c r="M130" s="234" t="s">
        <v>19</v>
      </c>
      <c r="N130" s="235" t="s">
        <v>43</v>
      </c>
      <c r="O130" s="66"/>
      <c r="P130" s="189">
        <f t="shared" si="11"/>
        <v>0</v>
      </c>
      <c r="Q130" s="189">
        <v>5.0000000000000001E-4</v>
      </c>
      <c r="R130" s="189">
        <f t="shared" si="12"/>
        <v>3.0000000000000001E-3</v>
      </c>
      <c r="S130" s="189">
        <v>0</v>
      </c>
      <c r="T130" s="190">
        <f t="shared" si="1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829</v>
      </c>
      <c r="AT130" s="191" t="s">
        <v>370</v>
      </c>
      <c r="AU130" s="191" t="s">
        <v>82</v>
      </c>
      <c r="AY130" s="19" t="s">
        <v>208</v>
      </c>
      <c r="BE130" s="192">
        <f t="shared" si="14"/>
        <v>0</v>
      </c>
      <c r="BF130" s="192">
        <f t="shared" si="15"/>
        <v>0</v>
      </c>
      <c r="BG130" s="192">
        <f t="shared" si="16"/>
        <v>0</v>
      </c>
      <c r="BH130" s="192">
        <f t="shared" si="17"/>
        <v>0</v>
      </c>
      <c r="BI130" s="192">
        <f t="shared" si="18"/>
        <v>0</v>
      </c>
      <c r="BJ130" s="19" t="s">
        <v>82</v>
      </c>
      <c r="BK130" s="192">
        <f t="shared" si="19"/>
        <v>0</v>
      </c>
      <c r="BL130" s="19" t="s">
        <v>1034</v>
      </c>
      <c r="BM130" s="191" t="s">
        <v>4019</v>
      </c>
    </row>
    <row r="131" spans="1:65" s="2" customFormat="1" ht="14.45" customHeight="1">
      <c r="A131" s="36"/>
      <c r="B131" s="37"/>
      <c r="C131" s="226" t="s">
        <v>998</v>
      </c>
      <c r="D131" s="226" t="s">
        <v>370</v>
      </c>
      <c r="E131" s="227" t="s">
        <v>4020</v>
      </c>
      <c r="F131" s="228" t="s">
        <v>4021</v>
      </c>
      <c r="G131" s="229" t="s">
        <v>367</v>
      </c>
      <c r="H131" s="230">
        <v>1</v>
      </c>
      <c r="I131" s="231"/>
      <c r="J131" s="232">
        <f t="shared" si="10"/>
        <v>0</v>
      </c>
      <c r="K131" s="228" t="s">
        <v>19</v>
      </c>
      <c r="L131" s="233"/>
      <c r="M131" s="234" t="s">
        <v>19</v>
      </c>
      <c r="N131" s="235" t="s">
        <v>43</v>
      </c>
      <c r="O131" s="66"/>
      <c r="P131" s="189">
        <f t="shared" si="11"/>
        <v>0</v>
      </c>
      <c r="Q131" s="189">
        <v>7.5000000000000002E-4</v>
      </c>
      <c r="R131" s="189">
        <f t="shared" si="12"/>
        <v>7.5000000000000002E-4</v>
      </c>
      <c r="S131" s="189">
        <v>0</v>
      </c>
      <c r="T131" s="190">
        <f t="shared" si="1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829</v>
      </c>
      <c r="AT131" s="191" t="s">
        <v>370</v>
      </c>
      <c r="AU131" s="191" t="s">
        <v>82</v>
      </c>
      <c r="AY131" s="19" t="s">
        <v>208</v>
      </c>
      <c r="BE131" s="192">
        <f t="shared" si="14"/>
        <v>0</v>
      </c>
      <c r="BF131" s="192">
        <f t="shared" si="15"/>
        <v>0</v>
      </c>
      <c r="BG131" s="192">
        <f t="shared" si="16"/>
        <v>0</v>
      </c>
      <c r="BH131" s="192">
        <f t="shared" si="17"/>
        <v>0</v>
      </c>
      <c r="BI131" s="192">
        <f t="shared" si="18"/>
        <v>0</v>
      </c>
      <c r="BJ131" s="19" t="s">
        <v>82</v>
      </c>
      <c r="BK131" s="192">
        <f t="shared" si="19"/>
        <v>0</v>
      </c>
      <c r="BL131" s="19" t="s">
        <v>1034</v>
      </c>
      <c r="BM131" s="191" t="s">
        <v>4022</v>
      </c>
    </row>
    <row r="132" spans="1:65" s="2" customFormat="1" ht="14.45" customHeight="1">
      <c r="A132" s="36"/>
      <c r="B132" s="37"/>
      <c r="C132" s="180" t="s">
        <v>744</v>
      </c>
      <c r="D132" s="180" t="s">
        <v>210</v>
      </c>
      <c r="E132" s="181" t="s">
        <v>4023</v>
      </c>
      <c r="F132" s="182" t="s">
        <v>4024</v>
      </c>
      <c r="G132" s="183" t="s">
        <v>367</v>
      </c>
      <c r="H132" s="184">
        <v>24</v>
      </c>
      <c r="I132" s="185"/>
      <c r="J132" s="186">
        <f t="shared" si="10"/>
        <v>0</v>
      </c>
      <c r="K132" s="182" t="s">
        <v>19</v>
      </c>
      <c r="L132" s="41"/>
      <c r="M132" s="187" t="s">
        <v>19</v>
      </c>
      <c r="N132" s="188" t="s">
        <v>43</v>
      </c>
      <c r="O132" s="66"/>
      <c r="P132" s="189">
        <f t="shared" si="11"/>
        <v>0</v>
      </c>
      <c r="Q132" s="189">
        <v>0</v>
      </c>
      <c r="R132" s="189">
        <f t="shared" si="12"/>
        <v>0</v>
      </c>
      <c r="S132" s="189">
        <v>0</v>
      </c>
      <c r="T132" s="190">
        <f t="shared" si="1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1034</v>
      </c>
      <c r="AT132" s="191" t="s">
        <v>210</v>
      </c>
      <c r="AU132" s="191" t="s">
        <v>82</v>
      </c>
      <c r="AY132" s="19" t="s">
        <v>208</v>
      </c>
      <c r="BE132" s="192">
        <f t="shared" si="14"/>
        <v>0</v>
      </c>
      <c r="BF132" s="192">
        <f t="shared" si="15"/>
        <v>0</v>
      </c>
      <c r="BG132" s="192">
        <f t="shared" si="16"/>
        <v>0</v>
      </c>
      <c r="BH132" s="192">
        <f t="shared" si="17"/>
        <v>0</v>
      </c>
      <c r="BI132" s="192">
        <f t="shared" si="18"/>
        <v>0</v>
      </c>
      <c r="BJ132" s="19" t="s">
        <v>82</v>
      </c>
      <c r="BK132" s="192">
        <f t="shared" si="19"/>
        <v>0</v>
      </c>
      <c r="BL132" s="19" t="s">
        <v>1034</v>
      </c>
      <c r="BM132" s="191" t="s">
        <v>4025</v>
      </c>
    </row>
    <row r="133" spans="1:65" s="2" customFormat="1" ht="14.45" customHeight="1">
      <c r="A133" s="36"/>
      <c r="B133" s="37"/>
      <c r="C133" s="180" t="s">
        <v>748</v>
      </c>
      <c r="D133" s="180" t="s">
        <v>210</v>
      </c>
      <c r="E133" s="181" t="s">
        <v>4026</v>
      </c>
      <c r="F133" s="182" t="s">
        <v>4027</v>
      </c>
      <c r="G133" s="183" t="s">
        <v>367</v>
      </c>
      <c r="H133" s="184">
        <v>42</v>
      </c>
      <c r="I133" s="185"/>
      <c r="J133" s="186">
        <f t="shared" si="10"/>
        <v>0</v>
      </c>
      <c r="K133" s="182" t="s">
        <v>19</v>
      </c>
      <c r="L133" s="41"/>
      <c r="M133" s="187" t="s">
        <v>19</v>
      </c>
      <c r="N133" s="188" t="s">
        <v>43</v>
      </c>
      <c r="O133" s="66"/>
      <c r="P133" s="189">
        <f t="shared" si="11"/>
        <v>0</v>
      </c>
      <c r="Q133" s="189">
        <v>0</v>
      </c>
      <c r="R133" s="189">
        <f t="shared" si="12"/>
        <v>0</v>
      </c>
      <c r="S133" s="189">
        <v>0</v>
      </c>
      <c r="T133" s="190">
        <f t="shared" si="1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1034</v>
      </c>
      <c r="AT133" s="191" t="s">
        <v>210</v>
      </c>
      <c r="AU133" s="191" t="s">
        <v>82</v>
      </c>
      <c r="AY133" s="19" t="s">
        <v>208</v>
      </c>
      <c r="BE133" s="192">
        <f t="shared" si="14"/>
        <v>0</v>
      </c>
      <c r="BF133" s="192">
        <f t="shared" si="15"/>
        <v>0</v>
      </c>
      <c r="BG133" s="192">
        <f t="shared" si="16"/>
        <v>0</v>
      </c>
      <c r="BH133" s="192">
        <f t="shared" si="17"/>
        <v>0</v>
      </c>
      <c r="BI133" s="192">
        <f t="shared" si="18"/>
        <v>0</v>
      </c>
      <c r="BJ133" s="19" t="s">
        <v>82</v>
      </c>
      <c r="BK133" s="192">
        <f t="shared" si="19"/>
        <v>0</v>
      </c>
      <c r="BL133" s="19" t="s">
        <v>1034</v>
      </c>
      <c r="BM133" s="191" t="s">
        <v>4028</v>
      </c>
    </row>
    <row r="134" spans="1:65" s="2" customFormat="1" ht="14.45" customHeight="1">
      <c r="A134" s="36"/>
      <c r="B134" s="37"/>
      <c r="C134" s="180" t="s">
        <v>752</v>
      </c>
      <c r="D134" s="180" t="s">
        <v>210</v>
      </c>
      <c r="E134" s="181" t="s">
        <v>4029</v>
      </c>
      <c r="F134" s="182" t="s">
        <v>4030</v>
      </c>
      <c r="G134" s="183" t="s">
        <v>367</v>
      </c>
      <c r="H134" s="184">
        <v>12</v>
      </c>
      <c r="I134" s="185"/>
      <c r="J134" s="186">
        <f t="shared" si="10"/>
        <v>0</v>
      </c>
      <c r="K134" s="182" t="s">
        <v>19</v>
      </c>
      <c r="L134" s="41"/>
      <c r="M134" s="187" t="s">
        <v>19</v>
      </c>
      <c r="N134" s="188" t="s">
        <v>43</v>
      </c>
      <c r="O134" s="66"/>
      <c r="P134" s="189">
        <f t="shared" si="11"/>
        <v>0</v>
      </c>
      <c r="Q134" s="189">
        <v>0</v>
      </c>
      <c r="R134" s="189">
        <f t="shared" si="12"/>
        <v>0</v>
      </c>
      <c r="S134" s="189">
        <v>0</v>
      </c>
      <c r="T134" s="190">
        <f t="shared" si="1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1034</v>
      </c>
      <c r="AT134" s="191" t="s">
        <v>210</v>
      </c>
      <c r="AU134" s="191" t="s">
        <v>82</v>
      </c>
      <c r="AY134" s="19" t="s">
        <v>208</v>
      </c>
      <c r="BE134" s="192">
        <f t="shared" si="14"/>
        <v>0</v>
      </c>
      <c r="BF134" s="192">
        <f t="shared" si="15"/>
        <v>0</v>
      </c>
      <c r="BG134" s="192">
        <f t="shared" si="16"/>
        <v>0</v>
      </c>
      <c r="BH134" s="192">
        <f t="shared" si="17"/>
        <v>0</v>
      </c>
      <c r="BI134" s="192">
        <f t="shared" si="18"/>
        <v>0</v>
      </c>
      <c r="BJ134" s="19" t="s">
        <v>82</v>
      </c>
      <c r="BK134" s="192">
        <f t="shared" si="19"/>
        <v>0</v>
      </c>
      <c r="BL134" s="19" t="s">
        <v>1034</v>
      </c>
      <c r="BM134" s="191" t="s">
        <v>4031</v>
      </c>
    </row>
    <row r="135" spans="1:65" s="2" customFormat="1" ht="14.45" customHeight="1">
      <c r="A135" s="36"/>
      <c r="B135" s="37"/>
      <c r="C135" s="180" t="s">
        <v>756</v>
      </c>
      <c r="D135" s="180" t="s">
        <v>210</v>
      </c>
      <c r="E135" s="181" t="s">
        <v>4032</v>
      </c>
      <c r="F135" s="182" t="s">
        <v>4033</v>
      </c>
      <c r="G135" s="183" t="s">
        <v>367</v>
      </c>
      <c r="H135" s="184">
        <v>24</v>
      </c>
      <c r="I135" s="185"/>
      <c r="J135" s="186">
        <f t="shared" si="10"/>
        <v>0</v>
      </c>
      <c r="K135" s="182" t="s">
        <v>19</v>
      </c>
      <c r="L135" s="41"/>
      <c r="M135" s="187" t="s">
        <v>19</v>
      </c>
      <c r="N135" s="188" t="s">
        <v>43</v>
      </c>
      <c r="O135" s="66"/>
      <c r="P135" s="189">
        <f t="shared" si="11"/>
        <v>0</v>
      </c>
      <c r="Q135" s="189">
        <v>2.2000000000000001E-4</v>
      </c>
      <c r="R135" s="189">
        <f t="shared" si="12"/>
        <v>5.28E-3</v>
      </c>
      <c r="S135" s="189">
        <v>0</v>
      </c>
      <c r="T135" s="190">
        <f t="shared" si="1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1034</v>
      </c>
      <c r="AT135" s="191" t="s">
        <v>210</v>
      </c>
      <c r="AU135" s="191" t="s">
        <v>82</v>
      </c>
      <c r="AY135" s="19" t="s">
        <v>208</v>
      </c>
      <c r="BE135" s="192">
        <f t="shared" si="14"/>
        <v>0</v>
      </c>
      <c r="BF135" s="192">
        <f t="shared" si="15"/>
        <v>0</v>
      </c>
      <c r="BG135" s="192">
        <f t="shared" si="16"/>
        <v>0</v>
      </c>
      <c r="BH135" s="192">
        <f t="shared" si="17"/>
        <v>0</v>
      </c>
      <c r="BI135" s="192">
        <f t="shared" si="18"/>
        <v>0</v>
      </c>
      <c r="BJ135" s="19" t="s">
        <v>82</v>
      </c>
      <c r="BK135" s="192">
        <f t="shared" si="19"/>
        <v>0</v>
      </c>
      <c r="BL135" s="19" t="s">
        <v>1034</v>
      </c>
      <c r="BM135" s="191" t="s">
        <v>4034</v>
      </c>
    </row>
    <row r="136" spans="1:65" s="2" customFormat="1" ht="14.45" customHeight="1">
      <c r="A136" s="36"/>
      <c r="B136" s="37"/>
      <c r="C136" s="180" t="s">
        <v>973</v>
      </c>
      <c r="D136" s="180" t="s">
        <v>210</v>
      </c>
      <c r="E136" s="181" t="s">
        <v>4035</v>
      </c>
      <c r="F136" s="182" t="s">
        <v>4036</v>
      </c>
      <c r="G136" s="183" t="s">
        <v>367</v>
      </c>
      <c r="H136" s="184">
        <v>8</v>
      </c>
      <c r="I136" s="185"/>
      <c r="J136" s="186">
        <f t="shared" si="10"/>
        <v>0</v>
      </c>
      <c r="K136" s="182" t="s">
        <v>19</v>
      </c>
      <c r="L136" s="41"/>
      <c r="M136" s="187" t="s">
        <v>19</v>
      </c>
      <c r="N136" s="188" t="s">
        <v>43</v>
      </c>
      <c r="O136" s="66"/>
      <c r="P136" s="189">
        <f t="shared" si="11"/>
        <v>0</v>
      </c>
      <c r="Q136" s="189">
        <v>2.9E-4</v>
      </c>
      <c r="R136" s="189">
        <f t="shared" si="12"/>
        <v>2.32E-3</v>
      </c>
      <c r="S136" s="189">
        <v>0</v>
      </c>
      <c r="T136" s="190">
        <f t="shared" si="1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1034</v>
      </c>
      <c r="AT136" s="191" t="s">
        <v>210</v>
      </c>
      <c r="AU136" s="191" t="s">
        <v>82</v>
      </c>
      <c r="AY136" s="19" t="s">
        <v>208</v>
      </c>
      <c r="BE136" s="192">
        <f t="shared" si="14"/>
        <v>0</v>
      </c>
      <c r="BF136" s="192">
        <f t="shared" si="15"/>
        <v>0</v>
      </c>
      <c r="BG136" s="192">
        <f t="shared" si="16"/>
        <v>0</v>
      </c>
      <c r="BH136" s="192">
        <f t="shared" si="17"/>
        <v>0</v>
      </c>
      <c r="BI136" s="192">
        <f t="shared" si="18"/>
        <v>0</v>
      </c>
      <c r="BJ136" s="19" t="s">
        <v>82</v>
      </c>
      <c r="BK136" s="192">
        <f t="shared" si="19"/>
        <v>0</v>
      </c>
      <c r="BL136" s="19" t="s">
        <v>1034</v>
      </c>
      <c r="BM136" s="191" t="s">
        <v>4037</v>
      </c>
    </row>
    <row r="137" spans="1:65" s="2" customFormat="1" ht="14.45" customHeight="1">
      <c r="A137" s="36"/>
      <c r="B137" s="37"/>
      <c r="C137" s="226" t="s">
        <v>829</v>
      </c>
      <c r="D137" s="226" t="s">
        <v>370</v>
      </c>
      <c r="E137" s="227" t="s">
        <v>4038</v>
      </c>
      <c r="F137" s="228" t="s">
        <v>4039</v>
      </c>
      <c r="G137" s="229" t="s">
        <v>367</v>
      </c>
      <c r="H137" s="230">
        <v>3</v>
      </c>
      <c r="I137" s="231"/>
      <c r="J137" s="232">
        <f t="shared" si="10"/>
        <v>0</v>
      </c>
      <c r="K137" s="228" t="s">
        <v>19</v>
      </c>
      <c r="L137" s="233"/>
      <c r="M137" s="234" t="s">
        <v>19</v>
      </c>
      <c r="N137" s="235" t="s">
        <v>43</v>
      </c>
      <c r="O137" s="66"/>
      <c r="P137" s="189">
        <f t="shared" si="11"/>
        <v>0</v>
      </c>
      <c r="Q137" s="189">
        <v>3.8000000000000002E-4</v>
      </c>
      <c r="R137" s="189">
        <f t="shared" si="12"/>
        <v>1.14E-3</v>
      </c>
      <c r="S137" s="189">
        <v>0</v>
      </c>
      <c r="T137" s="190">
        <f t="shared" si="1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829</v>
      </c>
      <c r="AT137" s="191" t="s">
        <v>370</v>
      </c>
      <c r="AU137" s="191" t="s">
        <v>82</v>
      </c>
      <c r="AY137" s="19" t="s">
        <v>208</v>
      </c>
      <c r="BE137" s="192">
        <f t="shared" si="14"/>
        <v>0</v>
      </c>
      <c r="BF137" s="192">
        <f t="shared" si="15"/>
        <v>0</v>
      </c>
      <c r="BG137" s="192">
        <f t="shared" si="16"/>
        <v>0</v>
      </c>
      <c r="BH137" s="192">
        <f t="shared" si="17"/>
        <v>0</v>
      </c>
      <c r="BI137" s="192">
        <f t="shared" si="18"/>
        <v>0</v>
      </c>
      <c r="BJ137" s="19" t="s">
        <v>82</v>
      </c>
      <c r="BK137" s="192">
        <f t="shared" si="19"/>
        <v>0</v>
      </c>
      <c r="BL137" s="19" t="s">
        <v>1034</v>
      </c>
      <c r="BM137" s="191" t="s">
        <v>4040</v>
      </c>
    </row>
    <row r="138" spans="1:65" s="2" customFormat="1" ht="14.45" customHeight="1">
      <c r="A138" s="36"/>
      <c r="B138" s="37"/>
      <c r="C138" s="180" t="s">
        <v>2226</v>
      </c>
      <c r="D138" s="180" t="s">
        <v>210</v>
      </c>
      <c r="E138" s="181" t="s">
        <v>4041</v>
      </c>
      <c r="F138" s="182" t="s">
        <v>4042</v>
      </c>
      <c r="G138" s="183" t="s">
        <v>367</v>
      </c>
      <c r="H138" s="184">
        <v>7</v>
      </c>
      <c r="I138" s="185"/>
      <c r="J138" s="186">
        <f t="shared" si="10"/>
        <v>0</v>
      </c>
      <c r="K138" s="182" t="s">
        <v>19</v>
      </c>
      <c r="L138" s="41"/>
      <c r="M138" s="187" t="s">
        <v>19</v>
      </c>
      <c r="N138" s="188" t="s">
        <v>43</v>
      </c>
      <c r="O138" s="66"/>
      <c r="P138" s="189">
        <f t="shared" si="11"/>
        <v>0</v>
      </c>
      <c r="Q138" s="189">
        <v>2.7999999999999998E-4</v>
      </c>
      <c r="R138" s="189">
        <f t="shared" si="12"/>
        <v>1.9599999999999999E-3</v>
      </c>
      <c r="S138" s="189">
        <v>0</v>
      </c>
      <c r="T138" s="190">
        <f t="shared" si="1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1034</v>
      </c>
      <c r="AT138" s="191" t="s">
        <v>210</v>
      </c>
      <c r="AU138" s="191" t="s">
        <v>82</v>
      </c>
      <c r="AY138" s="19" t="s">
        <v>208</v>
      </c>
      <c r="BE138" s="192">
        <f t="shared" si="14"/>
        <v>0</v>
      </c>
      <c r="BF138" s="192">
        <f t="shared" si="15"/>
        <v>0</v>
      </c>
      <c r="BG138" s="192">
        <f t="shared" si="16"/>
        <v>0</v>
      </c>
      <c r="BH138" s="192">
        <f t="shared" si="17"/>
        <v>0</v>
      </c>
      <c r="BI138" s="192">
        <f t="shared" si="18"/>
        <v>0</v>
      </c>
      <c r="BJ138" s="19" t="s">
        <v>82</v>
      </c>
      <c r="BK138" s="192">
        <f t="shared" si="19"/>
        <v>0</v>
      </c>
      <c r="BL138" s="19" t="s">
        <v>1034</v>
      </c>
      <c r="BM138" s="191" t="s">
        <v>4043</v>
      </c>
    </row>
    <row r="139" spans="1:65" s="2" customFormat="1" ht="39">
      <c r="A139" s="36"/>
      <c r="B139" s="37"/>
      <c r="C139" s="38"/>
      <c r="D139" s="195" t="s">
        <v>397</v>
      </c>
      <c r="E139" s="38"/>
      <c r="F139" s="236" t="s">
        <v>4044</v>
      </c>
      <c r="G139" s="38"/>
      <c r="H139" s="38"/>
      <c r="I139" s="237"/>
      <c r="J139" s="38"/>
      <c r="K139" s="38"/>
      <c r="L139" s="41"/>
      <c r="M139" s="238"/>
      <c r="N139" s="239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397</v>
      </c>
      <c r="AU139" s="19" t="s">
        <v>82</v>
      </c>
    </row>
    <row r="140" spans="1:65" s="2" customFormat="1" ht="14.45" customHeight="1">
      <c r="A140" s="36"/>
      <c r="B140" s="37"/>
      <c r="C140" s="226" t="s">
        <v>850</v>
      </c>
      <c r="D140" s="226" t="s">
        <v>370</v>
      </c>
      <c r="E140" s="227" t="s">
        <v>4045</v>
      </c>
      <c r="F140" s="228" t="s">
        <v>4046</v>
      </c>
      <c r="G140" s="229" t="s">
        <v>367</v>
      </c>
      <c r="H140" s="230">
        <v>1</v>
      </c>
      <c r="I140" s="231"/>
      <c r="J140" s="232">
        <f>ROUND(I140*H140,2)</f>
        <v>0</v>
      </c>
      <c r="K140" s="228" t="s">
        <v>19</v>
      </c>
      <c r="L140" s="233"/>
      <c r="M140" s="234" t="s">
        <v>19</v>
      </c>
      <c r="N140" s="235" t="s">
        <v>43</v>
      </c>
      <c r="O140" s="66"/>
      <c r="P140" s="189">
        <f>O140*H140</f>
        <v>0</v>
      </c>
      <c r="Q140" s="189">
        <v>1.2099999999999999E-3</v>
      </c>
      <c r="R140" s="189">
        <f>Q140*H140</f>
        <v>1.2099999999999999E-3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829</v>
      </c>
      <c r="AT140" s="191" t="s">
        <v>370</v>
      </c>
      <c r="AU140" s="191" t="s">
        <v>82</v>
      </c>
      <c r="AY140" s="19" t="s">
        <v>208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82</v>
      </c>
      <c r="BK140" s="192">
        <f>ROUND(I140*H140,2)</f>
        <v>0</v>
      </c>
      <c r="BL140" s="19" t="s">
        <v>1034</v>
      </c>
      <c r="BM140" s="191" t="s">
        <v>4047</v>
      </c>
    </row>
    <row r="141" spans="1:65" s="2" customFormat="1" ht="39">
      <c r="A141" s="36"/>
      <c r="B141" s="37"/>
      <c r="C141" s="38"/>
      <c r="D141" s="195" t="s">
        <v>397</v>
      </c>
      <c r="E141" s="38"/>
      <c r="F141" s="236" t="s">
        <v>4048</v>
      </c>
      <c r="G141" s="38"/>
      <c r="H141" s="38"/>
      <c r="I141" s="237"/>
      <c r="J141" s="38"/>
      <c r="K141" s="38"/>
      <c r="L141" s="41"/>
      <c r="M141" s="238"/>
      <c r="N141" s="239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397</v>
      </c>
      <c r="AU141" s="19" t="s">
        <v>82</v>
      </c>
    </row>
    <row r="142" spans="1:65" s="2" customFormat="1" ht="14.45" customHeight="1">
      <c r="A142" s="36"/>
      <c r="B142" s="37"/>
      <c r="C142" s="180" t="s">
        <v>854</v>
      </c>
      <c r="D142" s="180" t="s">
        <v>210</v>
      </c>
      <c r="E142" s="181" t="s">
        <v>4049</v>
      </c>
      <c r="F142" s="182" t="s">
        <v>4050</v>
      </c>
      <c r="G142" s="183" t="s">
        <v>395</v>
      </c>
      <c r="H142" s="184">
        <v>380</v>
      </c>
      <c r="I142" s="185"/>
      <c r="J142" s="186">
        <f>ROUND(I142*H142,2)</f>
        <v>0</v>
      </c>
      <c r="K142" s="182" t="s">
        <v>19</v>
      </c>
      <c r="L142" s="41"/>
      <c r="M142" s="187" t="s">
        <v>19</v>
      </c>
      <c r="N142" s="188" t="s">
        <v>43</v>
      </c>
      <c r="O142" s="66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1034</v>
      </c>
      <c r="AT142" s="191" t="s">
        <v>210</v>
      </c>
      <c r="AU142" s="191" t="s">
        <v>82</v>
      </c>
      <c r="AY142" s="19" t="s">
        <v>208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1034</v>
      </c>
      <c r="BM142" s="191" t="s">
        <v>4051</v>
      </c>
    </row>
    <row r="143" spans="1:65" s="2" customFormat="1" ht="14.45" customHeight="1">
      <c r="A143" s="36"/>
      <c r="B143" s="37"/>
      <c r="C143" s="180" t="s">
        <v>865</v>
      </c>
      <c r="D143" s="180" t="s">
        <v>210</v>
      </c>
      <c r="E143" s="181" t="s">
        <v>4052</v>
      </c>
      <c r="F143" s="182" t="s">
        <v>4053</v>
      </c>
      <c r="G143" s="183" t="s">
        <v>395</v>
      </c>
      <c r="H143" s="184">
        <v>14</v>
      </c>
      <c r="I143" s="185"/>
      <c r="J143" s="186">
        <f>ROUND(I143*H143,2)</f>
        <v>0</v>
      </c>
      <c r="K143" s="182" t="s">
        <v>19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1034</v>
      </c>
      <c r="AT143" s="191" t="s">
        <v>210</v>
      </c>
      <c r="AU143" s="191" t="s">
        <v>82</v>
      </c>
      <c r="AY143" s="19" t="s">
        <v>208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82</v>
      </c>
      <c r="BK143" s="192">
        <f>ROUND(I143*H143,2)</f>
        <v>0</v>
      </c>
      <c r="BL143" s="19" t="s">
        <v>1034</v>
      </c>
      <c r="BM143" s="191" t="s">
        <v>4054</v>
      </c>
    </row>
    <row r="144" spans="1:65" s="2" customFormat="1" ht="24.2" customHeight="1">
      <c r="A144" s="36"/>
      <c r="B144" s="37"/>
      <c r="C144" s="180" t="s">
        <v>870</v>
      </c>
      <c r="D144" s="180" t="s">
        <v>210</v>
      </c>
      <c r="E144" s="181" t="s">
        <v>4055</v>
      </c>
      <c r="F144" s="182" t="s">
        <v>4056</v>
      </c>
      <c r="G144" s="183" t="s">
        <v>1091</v>
      </c>
      <c r="H144" s="240"/>
      <c r="I144" s="185"/>
      <c r="J144" s="186">
        <f>ROUND(I144*H144,2)</f>
        <v>0</v>
      </c>
      <c r="K144" s="182" t="s">
        <v>19</v>
      </c>
      <c r="L144" s="41"/>
      <c r="M144" s="187" t="s">
        <v>19</v>
      </c>
      <c r="N144" s="188" t="s">
        <v>43</v>
      </c>
      <c r="O144" s="66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1034</v>
      </c>
      <c r="AT144" s="191" t="s">
        <v>210</v>
      </c>
      <c r="AU144" s="191" t="s">
        <v>82</v>
      </c>
      <c r="AY144" s="19" t="s">
        <v>208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82</v>
      </c>
      <c r="BK144" s="192">
        <f>ROUND(I144*H144,2)</f>
        <v>0</v>
      </c>
      <c r="BL144" s="19" t="s">
        <v>1034</v>
      </c>
      <c r="BM144" s="191" t="s">
        <v>4057</v>
      </c>
    </row>
    <row r="145" spans="1:65" s="12" customFormat="1" ht="22.9" customHeight="1">
      <c r="B145" s="164"/>
      <c r="C145" s="165"/>
      <c r="D145" s="166" t="s">
        <v>70</v>
      </c>
      <c r="E145" s="178" t="s">
        <v>4058</v>
      </c>
      <c r="F145" s="178" t="s">
        <v>4059</v>
      </c>
      <c r="G145" s="165"/>
      <c r="H145" s="165"/>
      <c r="I145" s="168"/>
      <c r="J145" s="179">
        <f>BK145</f>
        <v>0</v>
      </c>
      <c r="K145" s="165"/>
      <c r="L145" s="170"/>
      <c r="M145" s="171"/>
      <c r="N145" s="172"/>
      <c r="O145" s="172"/>
      <c r="P145" s="173">
        <f>SUM(P146:P226)</f>
        <v>0</v>
      </c>
      <c r="Q145" s="172"/>
      <c r="R145" s="173">
        <f>SUM(R146:R226)</f>
        <v>1.5987</v>
      </c>
      <c r="S145" s="172"/>
      <c r="T145" s="174">
        <f>SUM(T146:T226)</f>
        <v>0</v>
      </c>
      <c r="AR145" s="175" t="s">
        <v>82</v>
      </c>
      <c r="AT145" s="176" t="s">
        <v>70</v>
      </c>
      <c r="AU145" s="176" t="s">
        <v>78</v>
      </c>
      <c r="AY145" s="175" t="s">
        <v>208</v>
      </c>
      <c r="BK145" s="177">
        <f>SUM(BK146:BK226)</f>
        <v>0</v>
      </c>
    </row>
    <row r="146" spans="1:65" s="2" customFormat="1" ht="14.45" customHeight="1">
      <c r="A146" s="36"/>
      <c r="B146" s="37"/>
      <c r="C146" s="226" t="s">
        <v>2246</v>
      </c>
      <c r="D146" s="226" t="s">
        <v>370</v>
      </c>
      <c r="E146" s="227" t="s">
        <v>4060</v>
      </c>
      <c r="F146" s="228" t="s">
        <v>4061</v>
      </c>
      <c r="G146" s="229" t="s">
        <v>367</v>
      </c>
      <c r="H146" s="230">
        <v>55</v>
      </c>
      <c r="I146" s="231"/>
      <c r="J146" s="232">
        <f>ROUND(I146*H146,2)</f>
        <v>0</v>
      </c>
      <c r="K146" s="228" t="s">
        <v>19</v>
      </c>
      <c r="L146" s="233"/>
      <c r="M146" s="234" t="s">
        <v>19</v>
      </c>
      <c r="N146" s="235" t="s">
        <v>43</v>
      </c>
      <c r="O146" s="66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829</v>
      </c>
      <c r="AT146" s="191" t="s">
        <v>370</v>
      </c>
      <c r="AU146" s="191" t="s">
        <v>82</v>
      </c>
      <c r="AY146" s="19" t="s">
        <v>208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82</v>
      </c>
      <c r="BK146" s="192">
        <f>ROUND(I146*H146,2)</f>
        <v>0</v>
      </c>
      <c r="BL146" s="19" t="s">
        <v>1034</v>
      </c>
      <c r="BM146" s="191" t="s">
        <v>4062</v>
      </c>
    </row>
    <row r="147" spans="1:65" s="2" customFormat="1" ht="19.5">
      <c r="A147" s="36"/>
      <c r="B147" s="37"/>
      <c r="C147" s="38"/>
      <c r="D147" s="195" t="s">
        <v>397</v>
      </c>
      <c r="E147" s="38"/>
      <c r="F147" s="236" t="s">
        <v>4063</v>
      </c>
      <c r="G147" s="38"/>
      <c r="H147" s="38"/>
      <c r="I147" s="237"/>
      <c r="J147" s="38"/>
      <c r="K147" s="38"/>
      <c r="L147" s="41"/>
      <c r="M147" s="238"/>
      <c r="N147" s="239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397</v>
      </c>
      <c r="AU147" s="19" t="s">
        <v>82</v>
      </c>
    </row>
    <row r="148" spans="1:65" s="2" customFormat="1" ht="14.45" customHeight="1">
      <c r="A148" s="36"/>
      <c r="B148" s="37"/>
      <c r="C148" s="180" t="s">
        <v>2202</v>
      </c>
      <c r="D148" s="180" t="s">
        <v>210</v>
      </c>
      <c r="E148" s="181" t="s">
        <v>4064</v>
      </c>
      <c r="F148" s="182" t="s">
        <v>4065</v>
      </c>
      <c r="G148" s="183" t="s">
        <v>395</v>
      </c>
      <c r="H148" s="184">
        <v>8</v>
      </c>
      <c r="I148" s="185"/>
      <c r="J148" s="186">
        <f>ROUND(I148*H148,2)</f>
        <v>0</v>
      </c>
      <c r="K148" s="182" t="s">
        <v>19</v>
      </c>
      <c r="L148" s="41"/>
      <c r="M148" s="187" t="s">
        <v>19</v>
      </c>
      <c r="N148" s="188" t="s">
        <v>43</v>
      </c>
      <c r="O148" s="66"/>
      <c r="P148" s="189">
        <f>O148*H148</f>
        <v>0</v>
      </c>
      <c r="Q148" s="189">
        <v>1.1900000000000001E-3</v>
      </c>
      <c r="R148" s="189">
        <f>Q148*H148</f>
        <v>9.5200000000000007E-3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1034</v>
      </c>
      <c r="AT148" s="191" t="s">
        <v>210</v>
      </c>
      <c r="AU148" s="191" t="s">
        <v>82</v>
      </c>
      <c r="AY148" s="19" t="s">
        <v>208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82</v>
      </c>
      <c r="BK148" s="192">
        <f>ROUND(I148*H148,2)</f>
        <v>0</v>
      </c>
      <c r="BL148" s="19" t="s">
        <v>1034</v>
      </c>
      <c r="BM148" s="191" t="s">
        <v>4066</v>
      </c>
    </row>
    <row r="149" spans="1:65" s="2" customFormat="1" ht="39">
      <c r="A149" s="36"/>
      <c r="B149" s="37"/>
      <c r="C149" s="38"/>
      <c r="D149" s="195" t="s">
        <v>397</v>
      </c>
      <c r="E149" s="38"/>
      <c r="F149" s="236" t="s">
        <v>4067</v>
      </c>
      <c r="G149" s="38"/>
      <c r="H149" s="38"/>
      <c r="I149" s="237"/>
      <c r="J149" s="38"/>
      <c r="K149" s="38"/>
      <c r="L149" s="41"/>
      <c r="M149" s="238"/>
      <c r="N149" s="239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397</v>
      </c>
      <c r="AU149" s="19" t="s">
        <v>82</v>
      </c>
    </row>
    <row r="150" spans="1:65" s="2" customFormat="1" ht="14.45" customHeight="1">
      <c r="A150" s="36"/>
      <c r="B150" s="37"/>
      <c r="C150" s="180" t="s">
        <v>878</v>
      </c>
      <c r="D150" s="180" t="s">
        <v>210</v>
      </c>
      <c r="E150" s="181" t="s">
        <v>4068</v>
      </c>
      <c r="F150" s="182" t="s">
        <v>4069</v>
      </c>
      <c r="G150" s="183" t="s">
        <v>395</v>
      </c>
      <c r="H150" s="184">
        <v>5</v>
      </c>
      <c r="I150" s="185"/>
      <c r="J150" s="186">
        <f>ROUND(I150*H150,2)</f>
        <v>0</v>
      </c>
      <c r="K150" s="182" t="s">
        <v>19</v>
      </c>
      <c r="L150" s="41"/>
      <c r="M150" s="187" t="s">
        <v>19</v>
      </c>
      <c r="N150" s="188" t="s">
        <v>43</v>
      </c>
      <c r="O150" s="66"/>
      <c r="P150" s="189">
        <f>O150*H150</f>
        <v>0</v>
      </c>
      <c r="Q150" s="189">
        <v>1.5E-3</v>
      </c>
      <c r="R150" s="189">
        <f>Q150*H150</f>
        <v>7.4999999999999997E-3</v>
      </c>
      <c r="S150" s="189">
        <v>0</v>
      </c>
      <c r="T150" s="19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1034</v>
      </c>
      <c r="AT150" s="191" t="s">
        <v>210</v>
      </c>
      <c r="AU150" s="191" t="s">
        <v>82</v>
      </c>
      <c r="AY150" s="19" t="s">
        <v>208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82</v>
      </c>
      <c r="BK150" s="192">
        <f>ROUND(I150*H150,2)</f>
        <v>0</v>
      </c>
      <c r="BL150" s="19" t="s">
        <v>1034</v>
      </c>
      <c r="BM150" s="191" t="s">
        <v>4070</v>
      </c>
    </row>
    <row r="151" spans="1:65" s="2" customFormat="1" ht="39">
      <c r="A151" s="36"/>
      <c r="B151" s="37"/>
      <c r="C151" s="38"/>
      <c r="D151" s="195" t="s">
        <v>397</v>
      </c>
      <c r="E151" s="38"/>
      <c r="F151" s="236" t="s">
        <v>4067</v>
      </c>
      <c r="G151" s="38"/>
      <c r="H151" s="38"/>
      <c r="I151" s="237"/>
      <c r="J151" s="38"/>
      <c r="K151" s="38"/>
      <c r="L151" s="41"/>
      <c r="M151" s="238"/>
      <c r="N151" s="239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397</v>
      </c>
      <c r="AU151" s="19" t="s">
        <v>82</v>
      </c>
    </row>
    <row r="152" spans="1:65" s="2" customFormat="1" ht="14.45" customHeight="1">
      <c r="A152" s="36"/>
      <c r="B152" s="37"/>
      <c r="C152" s="180" t="s">
        <v>895</v>
      </c>
      <c r="D152" s="180" t="s">
        <v>210</v>
      </c>
      <c r="E152" s="181" t="s">
        <v>4071</v>
      </c>
      <c r="F152" s="182" t="s">
        <v>4072</v>
      </c>
      <c r="G152" s="183" t="s">
        <v>395</v>
      </c>
      <c r="H152" s="184">
        <v>15</v>
      </c>
      <c r="I152" s="185"/>
      <c r="J152" s="186">
        <f>ROUND(I152*H152,2)</f>
        <v>0</v>
      </c>
      <c r="K152" s="182" t="s">
        <v>19</v>
      </c>
      <c r="L152" s="41"/>
      <c r="M152" s="187" t="s">
        <v>19</v>
      </c>
      <c r="N152" s="188" t="s">
        <v>43</v>
      </c>
      <c r="O152" s="66"/>
      <c r="P152" s="189">
        <f>O152*H152</f>
        <v>0</v>
      </c>
      <c r="Q152" s="189">
        <v>1.9499999999999999E-3</v>
      </c>
      <c r="R152" s="189">
        <f>Q152*H152</f>
        <v>2.9249999999999998E-2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1034</v>
      </c>
      <c r="AT152" s="191" t="s">
        <v>210</v>
      </c>
      <c r="AU152" s="191" t="s">
        <v>82</v>
      </c>
      <c r="AY152" s="19" t="s">
        <v>208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1034</v>
      </c>
      <c r="BM152" s="191" t="s">
        <v>4073</v>
      </c>
    </row>
    <row r="153" spans="1:65" s="2" customFormat="1" ht="39">
      <c r="A153" s="36"/>
      <c r="B153" s="37"/>
      <c r="C153" s="38"/>
      <c r="D153" s="195" t="s">
        <v>397</v>
      </c>
      <c r="E153" s="38"/>
      <c r="F153" s="236" t="s">
        <v>4067</v>
      </c>
      <c r="G153" s="38"/>
      <c r="H153" s="38"/>
      <c r="I153" s="237"/>
      <c r="J153" s="38"/>
      <c r="K153" s="38"/>
      <c r="L153" s="41"/>
      <c r="M153" s="238"/>
      <c r="N153" s="239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397</v>
      </c>
      <c r="AU153" s="19" t="s">
        <v>82</v>
      </c>
    </row>
    <row r="154" spans="1:65" s="2" customFormat="1" ht="14.45" customHeight="1">
      <c r="A154" s="36"/>
      <c r="B154" s="37"/>
      <c r="C154" s="226" t="s">
        <v>2257</v>
      </c>
      <c r="D154" s="226" t="s">
        <v>370</v>
      </c>
      <c r="E154" s="227" t="s">
        <v>4074</v>
      </c>
      <c r="F154" s="228" t="s">
        <v>4075</v>
      </c>
      <c r="G154" s="229" t="s">
        <v>367</v>
      </c>
      <c r="H154" s="230">
        <v>5</v>
      </c>
      <c r="I154" s="231"/>
      <c r="J154" s="232">
        <f>ROUND(I154*H154,2)</f>
        <v>0</v>
      </c>
      <c r="K154" s="228" t="s">
        <v>19</v>
      </c>
      <c r="L154" s="233"/>
      <c r="M154" s="234" t="s">
        <v>19</v>
      </c>
      <c r="N154" s="235" t="s">
        <v>43</v>
      </c>
      <c r="O154" s="66"/>
      <c r="P154" s="189">
        <f>O154*H154</f>
        <v>0</v>
      </c>
      <c r="Q154" s="189">
        <v>6.0000000000000002E-5</v>
      </c>
      <c r="R154" s="189">
        <f>Q154*H154</f>
        <v>3.0000000000000003E-4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829</v>
      </c>
      <c r="AT154" s="191" t="s">
        <v>370</v>
      </c>
      <c r="AU154" s="191" t="s">
        <v>82</v>
      </c>
      <c r="AY154" s="19" t="s">
        <v>208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82</v>
      </c>
      <c r="BK154" s="192">
        <f>ROUND(I154*H154,2)</f>
        <v>0</v>
      </c>
      <c r="BL154" s="19" t="s">
        <v>1034</v>
      </c>
      <c r="BM154" s="191" t="s">
        <v>4076</v>
      </c>
    </row>
    <row r="155" spans="1:65" s="2" customFormat="1" ht="14.45" customHeight="1">
      <c r="A155" s="36"/>
      <c r="B155" s="37"/>
      <c r="C155" s="226" t="s">
        <v>901</v>
      </c>
      <c r="D155" s="226" t="s">
        <v>370</v>
      </c>
      <c r="E155" s="227" t="s">
        <v>4077</v>
      </c>
      <c r="F155" s="228" t="s">
        <v>4078</v>
      </c>
      <c r="G155" s="229" t="s">
        <v>367</v>
      </c>
      <c r="H155" s="230">
        <v>2</v>
      </c>
      <c r="I155" s="231"/>
      <c r="J155" s="232">
        <f>ROUND(I155*H155,2)</f>
        <v>0</v>
      </c>
      <c r="K155" s="228" t="s">
        <v>19</v>
      </c>
      <c r="L155" s="233"/>
      <c r="M155" s="234" t="s">
        <v>19</v>
      </c>
      <c r="N155" s="235" t="s">
        <v>43</v>
      </c>
      <c r="O155" s="66"/>
      <c r="P155" s="189">
        <f>O155*H155</f>
        <v>0</v>
      </c>
      <c r="Q155" s="189">
        <v>1.4999999999999999E-4</v>
      </c>
      <c r="R155" s="189">
        <f>Q155*H155</f>
        <v>2.9999999999999997E-4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829</v>
      </c>
      <c r="AT155" s="191" t="s">
        <v>370</v>
      </c>
      <c r="AU155" s="191" t="s">
        <v>82</v>
      </c>
      <c r="AY155" s="19" t="s">
        <v>208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82</v>
      </c>
      <c r="BK155" s="192">
        <f>ROUND(I155*H155,2)</f>
        <v>0</v>
      </c>
      <c r="BL155" s="19" t="s">
        <v>1034</v>
      </c>
      <c r="BM155" s="191" t="s">
        <v>4079</v>
      </c>
    </row>
    <row r="156" spans="1:65" s="2" customFormat="1" ht="14.45" customHeight="1">
      <c r="A156" s="36"/>
      <c r="B156" s="37"/>
      <c r="C156" s="226" t="s">
        <v>907</v>
      </c>
      <c r="D156" s="226" t="s">
        <v>370</v>
      </c>
      <c r="E156" s="227" t="s">
        <v>4080</v>
      </c>
      <c r="F156" s="228" t="s">
        <v>4081</v>
      </c>
      <c r="G156" s="229" t="s">
        <v>367</v>
      </c>
      <c r="H156" s="230">
        <v>1</v>
      </c>
      <c r="I156" s="231"/>
      <c r="J156" s="232">
        <f>ROUND(I156*H156,2)</f>
        <v>0</v>
      </c>
      <c r="K156" s="228" t="s">
        <v>19</v>
      </c>
      <c r="L156" s="233"/>
      <c r="M156" s="234" t="s">
        <v>19</v>
      </c>
      <c r="N156" s="235" t="s">
        <v>43</v>
      </c>
      <c r="O156" s="66"/>
      <c r="P156" s="189">
        <f>O156*H156</f>
        <v>0</v>
      </c>
      <c r="Q156" s="189">
        <v>1.4999999999999999E-4</v>
      </c>
      <c r="R156" s="189">
        <f>Q156*H156</f>
        <v>1.4999999999999999E-4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829</v>
      </c>
      <c r="AT156" s="191" t="s">
        <v>370</v>
      </c>
      <c r="AU156" s="191" t="s">
        <v>82</v>
      </c>
      <c r="AY156" s="19" t="s">
        <v>208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1034</v>
      </c>
      <c r="BM156" s="191" t="s">
        <v>4082</v>
      </c>
    </row>
    <row r="157" spans="1:65" s="2" customFormat="1" ht="24.2" customHeight="1">
      <c r="A157" s="36"/>
      <c r="B157" s="37"/>
      <c r="C157" s="180" t="s">
        <v>1003</v>
      </c>
      <c r="D157" s="180" t="s">
        <v>210</v>
      </c>
      <c r="E157" s="181" t="s">
        <v>4083</v>
      </c>
      <c r="F157" s="182" t="s">
        <v>4084</v>
      </c>
      <c r="G157" s="183" t="s">
        <v>395</v>
      </c>
      <c r="H157" s="184">
        <v>320</v>
      </c>
      <c r="I157" s="185"/>
      <c r="J157" s="186">
        <f>ROUND(I157*H157,2)</f>
        <v>0</v>
      </c>
      <c r="K157" s="182" t="s">
        <v>19</v>
      </c>
      <c r="L157" s="41"/>
      <c r="M157" s="187" t="s">
        <v>19</v>
      </c>
      <c r="N157" s="188" t="s">
        <v>43</v>
      </c>
      <c r="O157" s="66"/>
      <c r="P157" s="189">
        <f>O157*H157</f>
        <v>0</v>
      </c>
      <c r="Q157" s="189">
        <v>9.7999999999999997E-4</v>
      </c>
      <c r="R157" s="189">
        <f>Q157*H157</f>
        <v>0.31359999999999999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1034</v>
      </c>
      <c r="AT157" s="191" t="s">
        <v>210</v>
      </c>
      <c r="AU157" s="191" t="s">
        <v>82</v>
      </c>
      <c r="AY157" s="19" t="s">
        <v>208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82</v>
      </c>
      <c r="BK157" s="192">
        <f>ROUND(I157*H157,2)</f>
        <v>0</v>
      </c>
      <c r="BL157" s="19" t="s">
        <v>1034</v>
      </c>
      <c r="BM157" s="191" t="s">
        <v>4085</v>
      </c>
    </row>
    <row r="158" spans="1:65" s="2" customFormat="1" ht="19.5">
      <c r="A158" s="36"/>
      <c r="B158" s="37"/>
      <c r="C158" s="38"/>
      <c r="D158" s="195" t="s">
        <v>397</v>
      </c>
      <c r="E158" s="38"/>
      <c r="F158" s="236" t="s">
        <v>4086</v>
      </c>
      <c r="G158" s="38"/>
      <c r="H158" s="38"/>
      <c r="I158" s="237"/>
      <c r="J158" s="38"/>
      <c r="K158" s="38"/>
      <c r="L158" s="41"/>
      <c r="M158" s="238"/>
      <c r="N158" s="239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397</v>
      </c>
      <c r="AU158" s="19" t="s">
        <v>82</v>
      </c>
    </row>
    <row r="159" spans="1:65" s="2" customFormat="1" ht="24.2" customHeight="1">
      <c r="A159" s="36"/>
      <c r="B159" s="37"/>
      <c r="C159" s="180" t="s">
        <v>2376</v>
      </c>
      <c r="D159" s="180" t="s">
        <v>210</v>
      </c>
      <c r="E159" s="181" t="s">
        <v>4087</v>
      </c>
      <c r="F159" s="182" t="s">
        <v>4088</v>
      </c>
      <c r="G159" s="183" t="s">
        <v>395</v>
      </c>
      <c r="H159" s="184">
        <v>150</v>
      </c>
      <c r="I159" s="185"/>
      <c r="J159" s="186">
        <f>ROUND(I159*H159,2)</f>
        <v>0</v>
      </c>
      <c r="K159" s="182" t="s">
        <v>19</v>
      </c>
      <c r="L159" s="41"/>
      <c r="M159" s="187" t="s">
        <v>19</v>
      </c>
      <c r="N159" s="188" t="s">
        <v>43</v>
      </c>
      <c r="O159" s="66"/>
      <c r="P159" s="189">
        <f>O159*H159</f>
        <v>0</v>
      </c>
      <c r="Q159" s="189">
        <v>1.2600000000000001E-3</v>
      </c>
      <c r="R159" s="189">
        <f>Q159*H159</f>
        <v>0.189</v>
      </c>
      <c r="S159" s="189">
        <v>0</v>
      </c>
      <c r="T159" s="19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1034</v>
      </c>
      <c r="AT159" s="191" t="s">
        <v>210</v>
      </c>
      <c r="AU159" s="191" t="s">
        <v>82</v>
      </c>
      <c r="AY159" s="19" t="s">
        <v>208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82</v>
      </c>
      <c r="BK159" s="192">
        <f>ROUND(I159*H159,2)</f>
        <v>0</v>
      </c>
      <c r="BL159" s="19" t="s">
        <v>1034</v>
      </c>
      <c r="BM159" s="191" t="s">
        <v>4089</v>
      </c>
    </row>
    <row r="160" spans="1:65" s="2" customFormat="1" ht="19.5">
      <c r="A160" s="36"/>
      <c r="B160" s="37"/>
      <c r="C160" s="38"/>
      <c r="D160" s="195" t="s">
        <v>397</v>
      </c>
      <c r="E160" s="38"/>
      <c r="F160" s="236" t="s">
        <v>4086</v>
      </c>
      <c r="G160" s="38"/>
      <c r="H160" s="38"/>
      <c r="I160" s="237"/>
      <c r="J160" s="38"/>
      <c r="K160" s="38"/>
      <c r="L160" s="41"/>
      <c r="M160" s="238"/>
      <c r="N160" s="239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397</v>
      </c>
      <c r="AU160" s="19" t="s">
        <v>82</v>
      </c>
    </row>
    <row r="161" spans="1:65" s="2" customFormat="1" ht="24.2" customHeight="1">
      <c r="A161" s="36"/>
      <c r="B161" s="37"/>
      <c r="C161" s="180" t="s">
        <v>1007</v>
      </c>
      <c r="D161" s="180" t="s">
        <v>210</v>
      </c>
      <c r="E161" s="181" t="s">
        <v>4090</v>
      </c>
      <c r="F161" s="182" t="s">
        <v>4091</v>
      </c>
      <c r="G161" s="183" t="s">
        <v>395</v>
      </c>
      <c r="H161" s="184">
        <v>105</v>
      </c>
      <c r="I161" s="185"/>
      <c r="J161" s="186">
        <f>ROUND(I161*H161,2)</f>
        <v>0</v>
      </c>
      <c r="K161" s="182" t="s">
        <v>19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1.5299999999999999E-3</v>
      </c>
      <c r="R161" s="189">
        <f>Q161*H161</f>
        <v>0.16064999999999999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1034</v>
      </c>
      <c r="AT161" s="191" t="s">
        <v>210</v>
      </c>
      <c r="AU161" s="191" t="s">
        <v>82</v>
      </c>
      <c r="AY161" s="19" t="s">
        <v>208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82</v>
      </c>
      <c r="BK161" s="192">
        <f>ROUND(I161*H161,2)</f>
        <v>0</v>
      </c>
      <c r="BL161" s="19" t="s">
        <v>1034</v>
      </c>
      <c r="BM161" s="191" t="s">
        <v>4092</v>
      </c>
    </row>
    <row r="162" spans="1:65" s="2" customFormat="1" ht="19.5">
      <c r="A162" s="36"/>
      <c r="B162" s="37"/>
      <c r="C162" s="38"/>
      <c r="D162" s="195" t="s">
        <v>397</v>
      </c>
      <c r="E162" s="38"/>
      <c r="F162" s="236" t="s">
        <v>4086</v>
      </c>
      <c r="G162" s="38"/>
      <c r="H162" s="38"/>
      <c r="I162" s="237"/>
      <c r="J162" s="38"/>
      <c r="K162" s="38"/>
      <c r="L162" s="41"/>
      <c r="M162" s="238"/>
      <c r="N162" s="239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397</v>
      </c>
      <c r="AU162" s="19" t="s">
        <v>82</v>
      </c>
    </row>
    <row r="163" spans="1:65" s="2" customFormat="1" ht="24.2" customHeight="1">
      <c r="A163" s="36"/>
      <c r="B163" s="37"/>
      <c r="C163" s="180" t="s">
        <v>1011</v>
      </c>
      <c r="D163" s="180" t="s">
        <v>210</v>
      </c>
      <c r="E163" s="181" t="s">
        <v>4093</v>
      </c>
      <c r="F163" s="182" t="s">
        <v>4094</v>
      </c>
      <c r="G163" s="183" t="s">
        <v>395</v>
      </c>
      <c r="H163" s="184">
        <v>35</v>
      </c>
      <c r="I163" s="185"/>
      <c r="J163" s="186">
        <f>ROUND(I163*H163,2)</f>
        <v>0</v>
      </c>
      <c r="K163" s="182" t="s">
        <v>19</v>
      </c>
      <c r="L163" s="41"/>
      <c r="M163" s="187" t="s">
        <v>19</v>
      </c>
      <c r="N163" s="188" t="s">
        <v>43</v>
      </c>
      <c r="O163" s="66"/>
      <c r="P163" s="189">
        <f>O163*H163</f>
        <v>0</v>
      </c>
      <c r="Q163" s="189">
        <v>2.8400000000000001E-3</v>
      </c>
      <c r="R163" s="189">
        <f>Q163*H163</f>
        <v>9.9400000000000002E-2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1034</v>
      </c>
      <c r="AT163" s="191" t="s">
        <v>210</v>
      </c>
      <c r="AU163" s="191" t="s">
        <v>82</v>
      </c>
      <c r="AY163" s="19" t="s">
        <v>208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82</v>
      </c>
      <c r="BK163" s="192">
        <f>ROUND(I163*H163,2)</f>
        <v>0</v>
      </c>
      <c r="BL163" s="19" t="s">
        <v>1034</v>
      </c>
      <c r="BM163" s="191" t="s">
        <v>4095</v>
      </c>
    </row>
    <row r="164" spans="1:65" s="2" customFormat="1" ht="19.5">
      <c r="A164" s="36"/>
      <c r="B164" s="37"/>
      <c r="C164" s="38"/>
      <c r="D164" s="195" t="s">
        <v>397</v>
      </c>
      <c r="E164" s="38"/>
      <c r="F164" s="236" t="s">
        <v>4086</v>
      </c>
      <c r="G164" s="38"/>
      <c r="H164" s="38"/>
      <c r="I164" s="237"/>
      <c r="J164" s="38"/>
      <c r="K164" s="38"/>
      <c r="L164" s="41"/>
      <c r="M164" s="238"/>
      <c r="N164" s="239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397</v>
      </c>
      <c r="AU164" s="19" t="s">
        <v>82</v>
      </c>
    </row>
    <row r="165" spans="1:65" s="2" customFormat="1" ht="24.2" customHeight="1">
      <c r="A165" s="36"/>
      <c r="B165" s="37"/>
      <c r="C165" s="180" t="s">
        <v>1016</v>
      </c>
      <c r="D165" s="180" t="s">
        <v>210</v>
      </c>
      <c r="E165" s="181" t="s">
        <v>4096</v>
      </c>
      <c r="F165" s="182" t="s">
        <v>4097</v>
      </c>
      <c r="G165" s="183" t="s">
        <v>395</v>
      </c>
      <c r="H165" s="184">
        <v>15</v>
      </c>
      <c r="I165" s="185"/>
      <c r="J165" s="186">
        <f>ROUND(I165*H165,2)</f>
        <v>0</v>
      </c>
      <c r="K165" s="182" t="s">
        <v>19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3.7299999999999998E-3</v>
      </c>
      <c r="R165" s="189">
        <f>Q165*H165</f>
        <v>5.595E-2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1034</v>
      </c>
      <c r="AT165" s="191" t="s">
        <v>210</v>
      </c>
      <c r="AU165" s="191" t="s">
        <v>82</v>
      </c>
      <c r="AY165" s="19" t="s">
        <v>208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82</v>
      </c>
      <c r="BK165" s="192">
        <f>ROUND(I165*H165,2)</f>
        <v>0</v>
      </c>
      <c r="BL165" s="19" t="s">
        <v>1034</v>
      </c>
      <c r="BM165" s="191" t="s">
        <v>4098</v>
      </c>
    </row>
    <row r="166" spans="1:65" s="2" customFormat="1" ht="19.5">
      <c r="A166" s="36"/>
      <c r="B166" s="37"/>
      <c r="C166" s="38"/>
      <c r="D166" s="195" t="s">
        <v>397</v>
      </c>
      <c r="E166" s="38"/>
      <c r="F166" s="236" t="s">
        <v>4086</v>
      </c>
      <c r="G166" s="38"/>
      <c r="H166" s="38"/>
      <c r="I166" s="237"/>
      <c r="J166" s="38"/>
      <c r="K166" s="38"/>
      <c r="L166" s="41"/>
      <c r="M166" s="238"/>
      <c r="N166" s="239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397</v>
      </c>
      <c r="AU166" s="19" t="s">
        <v>82</v>
      </c>
    </row>
    <row r="167" spans="1:65" s="2" customFormat="1" ht="24.2" customHeight="1">
      <c r="A167" s="36"/>
      <c r="B167" s="37"/>
      <c r="C167" s="180" t="s">
        <v>422</v>
      </c>
      <c r="D167" s="180" t="s">
        <v>210</v>
      </c>
      <c r="E167" s="181" t="s">
        <v>4099</v>
      </c>
      <c r="F167" s="182" t="s">
        <v>4100</v>
      </c>
      <c r="G167" s="183" t="s">
        <v>395</v>
      </c>
      <c r="H167" s="184">
        <v>10</v>
      </c>
      <c r="I167" s="185"/>
      <c r="J167" s="186">
        <f>ROUND(I167*H167,2)</f>
        <v>0</v>
      </c>
      <c r="K167" s="182" t="s">
        <v>19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6.3E-3</v>
      </c>
      <c r="R167" s="189">
        <f>Q167*H167</f>
        <v>6.3E-2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1034</v>
      </c>
      <c r="AT167" s="191" t="s">
        <v>210</v>
      </c>
      <c r="AU167" s="191" t="s">
        <v>82</v>
      </c>
      <c r="AY167" s="19" t="s">
        <v>208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1034</v>
      </c>
      <c r="BM167" s="191" t="s">
        <v>4101</v>
      </c>
    </row>
    <row r="168" spans="1:65" s="2" customFormat="1" ht="19.5">
      <c r="A168" s="36"/>
      <c r="B168" s="37"/>
      <c r="C168" s="38"/>
      <c r="D168" s="195" t="s">
        <v>397</v>
      </c>
      <c r="E168" s="38"/>
      <c r="F168" s="236" t="s">
        <v>4086</v>
      </c>
      <c r="G168" s="38"/>
      <c r="H168" s="38"/>
      <c r="I168" s="237"/>
      <c r="J168" s="38"/>
      <c r="K168" s="38"/>
      <c r="L168" s="41"/>
      <c r="M168" s="238"/>
      <c r="N168" s="239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397</v>
      </c>
      <c r="AU168" s="19" t="s">
        <v>82</v>
      </c>
    </row>
    <row r="169" spans="1:65" s="2" customFormat="1" ht="24.2" customHeight="1">
      <c r="A169" s="36"/>
      <c r="B169" s="37"/>
      <c r="C169" s="180" t="s">
        <v>456</v>
      </c>
      <c r="D169" s="180" t="s">
        <v>210</v>
      </c>
      <c r="E169" s="181" t="s">
        <v>4102</v>
      </c>
      <c r="F169" s="182" t="s">
        <v>4103</v>
      </c>
      <c r="G169" s="183" t="s">
        <v>395</v>
      </c>
      <c r="H169" s="184">
        <v>120</v>
      </c>
      <c r="I169" s="185"/>
      <c r="J169" s="186">
        <f t="shared" ref="J169:J200" si="20">ROUND(I169*H169,2)</f>
        <v>0</v>
      </c>
      <c r="K169" s="182" t="s">
        <v>19</v>
      </c>
      <c r="L169" s="41"/>
      <c r="M169" s="187" t="s">
        <v>19</v>
      </c>
      <c r="N169" s="188" t="s">
        <v>43</v>
      </c>
      <c r="O169" s="66"/>
      <c r="P169" s="189">
        <f t="shared" ref="P169:P200" si="21">O169*H169</f>
        <v>0</v>
      </c>
      <c r="Q169" s="189">
        <v>5.0000000000000002E-5</v>
      </c>
      <c r="R169" s="189">
        <f t="shared" ref="R169:R200" si="22">Q169*H169</f>
        <v>6.0000000000000001E-3</v>
      </c>
      <c r="S169" s="189">
        <v>0</v>
      </c>
      <c r="T169" s="190">
        <f t="shared" ref="T169:T200" si="23"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1034</v>
      </c>
      <c r="AT169" s="191" t="s">
        <v>210</v>
      </c>
      <c r="AU169" s="191" t="s">
        <v>82</v>
      </c>
      <c r="AY169" s="19" t="s">
        <v>208</v>
      </c>
      <c r="BE169" s="192">
        <f t="shared" ref="BE169:BE200" si="24">IF(N169="základní",J169,0)</f>
        <v>0</v>
      </c>
      <c r="BF169" s="192">
        <f t="shared" ref="BF169:BF200" si="25">IF(N169="snížená",J169,0)</f>
        <v>0</v>
      </c>
      <c r="BG169" s="192">
        <f t="shared" ref="BG169:BG200" si="26">IF(N169="zákl. přenesená",J169,0)</f>
        <v>0</v>
      </c>
      <c r="BH169" s="192">
        <f t="shared" ref="BH169:BH200" si="27">IF(N169="sníž. přenesená",J169,0)</f>
        <v>0</v>
      </c>
      <c r="BI169" s="192">
        <f t="shared" ref="BI169:BI200" si="28">IF(N169="nulová",J169,0)</f>
        <v>0</v>
      </c>
      <c r="BJ169" s="19" t="s">
        <v>82</v>
      </c>
      <c r="BK169" s="192">
        <f t="shared" ref="BK169:BK200" si="29">ROUND(I169*H169,2)</f>
        <v>0</v>
      </c>
      <c r="BL169" s="19" t="s">
        <v>1034</v>
      </c>
      <c r="BM169" s="191" t="s">
        <v>4104</v>
      </c>
    </row>
    <row r="170" spans="1:65" s="2" customFormat="1" ht="24.2" customHeight="1">
      <c r="A170" s="36"/>
      <c r="B170" s="37"/>
      <c r="C170" s="180" t="s">
        <v>2395</v>
      </c>
      <c r="D170" s="180" t="s">
        <v>210</v>
      </c>
      <c r="E170" s="181" t="s">
        <v>4105</v>
      </c>
      <c r="F170" s="182" t="s">
        <v>4106</v>
      </c>
      <c r="G170" s="183" t="s">
        <v>395</v>
      </c>
      <c r="H170" s="184">
        <v>150</v>
      </c>
      <c r="I170" s="185"/>
      <c r="J170" s="186">
        <f t="shared" si="20"/>
        <v>0</v>
      </c>
      <c r="K170" s="182" t="s">
        <v>19</v>
      </c>
      <c r="L170" s="41"/>
      <c r="M170" s="187" t="s">
        <v>19</v>
      </c>
      <c r="N170" s="188" t="s">
        <v>43</v>
      </c>
      <c r="O170" s="66"/>
      <c r="P170" s="189">
        <f t="shared" si="21"/>
        <v>0</v>
      </c>
      <c r="Q170" s="189">
        <v>6.9999999999999994E-5</v>
      </c>
      <c r="R170" s="189">
        <f t="shared" si="22"/>
        <v>1.0499999999999999E-2</v>
      </c>
      <c r="S170" s="189">
        <v>0</v>
      </c>
      <c r="T170" s="190">
        <f t="shared" si="2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1034</v>
      </c>
      <c r="AT170" s="191" t="s">
        <v>210</v>
      </c>
      <c r="AU170" s="191" t="s">
        <v>82</v>
      </c>
      <c r="AY170" s="19" t="s">
        <v>208</v>
      </c>
      <c r="BE170" s="192">
        <f t="shared" si="24"/>
        <v>0</v>
      </c>
      <c r="BF170" s="192">
        <f t="shared" si="25"/>
        <v>0</v>
      </c>
      <c r="BG170" s="192">
        <f t="shared" si="26"/>
        <v>0</v>
      </c>
      <c r="BH170" s="192">
        <f t="shared" si="27"/>
        <v>0</v>
      </c>
      <c r="BI170" s="192">
        <f t="shared" si="28"/>
        <v>0</v>
      </c>
      <c r="BJ170" s="19" t="s">
        <v>82</v>
      </c>
      <c r="BK170" s="192">
        <f t="shared" si="29"/>
        <v>0</v>
      </c>
      <c r="BL170" s="19" t="s">
        <v>1034</v>
      </c>
      <c r="BM170" s="191" t="s">
        <v>4107</v>
      </c>
    </row>
    <row r="171" spans="1:65" s="2" customFormat="1" ht="24.2" customHeight="1">
      <c r="A171" s="36"/>
      <c r="B171" s="37"/>
      <c r="C171" s="180" t="s">
        <v>514</v>
      </c>
      <c r="D171" s="180" t="s">
        <v>210</v>
      </c>
      <c r="E171" s="181" t="s">
        <v>4108</v>
      </c>
      <c r="F171" s="182" t="s">
        <v>4109</v>
      </c>
      <c r="G171" s="183" t="s">
        <v>395</v>
      </c>
      <c r="H171" s="184">
        <v>25</v>
      </c>
      <c r="I171" s="185"/>
      <c r="J171" s="186">
        <f t="shared" si="20"/>
        <v>0</v>
      </c>
      <c r="K171" s="182" t="s">
        <v>19</v>
      </c>
      <c r="L171" s="41"/>
      <c r="M171" s="187" t="s">
        <v>19</v>
      </c>
      <c r="N171" s="188" t="s">
        <v>43</v>
      </c>
      <c r="O171" s="66"/>
      <c r="P171" s="189">
        <f t="shared" si="21"/>
        <v>0</v>
      </c>
      <c r="Q171" s="189">
        <v>8.0000000000000007E-5</v>
      </c>
      <c r="R171" s="189">
        <f t="shared" si="22"/>
        <v>2E-3</v>
      </c>
      <c r="S171" s="189">
        <v>0</v>
      </c>
      <c r="T171" s="190">
        <f t="shared" si="2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1034</v>
      </c>
      <c r="AT171" s="191" t="s">
        <v>210</v>
      </c>
      <c r="AU171" s="191" t="s">
        <v>82</v>
      </c>
      <c r="AY171" s="19" t="s">
        <v>208</v>
      </c>
      <c r="BE171" s="192">
        <f t="shared" si="24"/>
        <v>0</v>
      </c>
      <c r="BF171" s="192">
        <f t="shared" si="25"/>
        <v>0</v>
      </c>
      <c r="BG171" s="192">
        <f t="shared" si="26"/>
        <v>0</v>
      </c>
      <c r="BH171" s="192">
        <f t="shared" si="27"/>
        <v>0</v>
      </c>
      <c r="BI171" s="192">
        <f t="shared" si="28"/>
        <v>0</v>
      </c>
      <c r="BJ171" s="19" t="s">
        <v>82</v>
      </c>
      <c r="BK171" s="192">
        <f t="shared" si="29"/>
        <v>0</v>
      </c>
      <c r="BL171" s="19" t="s">
        <v>1034</v>
      </c>
      <c r="BM171" s="191" t="s">
        <v>4110</v>
      </c>
    </row>
    <row r="172" spans="1:65" s="2" customFormat="1" ht="24.2" customHeight="1">
      <c r="A172" s="36"/>
      <c r="B172" s="37"/>
      <c r="C172" s="180" t="s">
        <v>522</v>
      </c>
      <c r="D172" s="180" t="s">
        <v>210</v>
      </c>
      <c r="E172" s="181" t="s">
        <v>4111</v>
      </c>
      <c r="F172" s="182" t="s">
        <v>4112</v>
      </c>
      <c r="G172" s="183" t="s">
        <v>395</v>
      </c>
      <c r="H172" s="184">
        <v>190</v>
      </c>
      <c r="I172" s="185"/>
      <c r="J172" s="186">
        <f t="shared" si="20"/>
        <v>0</v>
      </c>
      <c r="K172" s="182" t="s">
        <v>19</v>
      </c>
      <c r="L172" s="41"/>
      <c r="M172" s="187" t="s">
        <v>19</v>
      </c>
      <c r="N172" s="188" t="s">
        <v>43</v>
      </c>
      <c r="O172" s="66"/>
      <c r="P172" s="189">
        <f t="shared" si="21"/>
        <v>0</v>
      </c>
      <c r="Q172" s="189">
        <v>6.9999999999999994E-5</v>
      </c>
      <c r="R172" s="189">
        <f t="shared" si="22"/>
        <v>1.3299999999999999E-2</v>
      </c>
      <c r="S172" s="189">
        <v>0</v>
      </c>
      <c r="T172" s="190">
        <f t="shared" si="2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1034</v>
      </c>
      <c r="AT172" s="191" t="s">
        <v>210</v>
      </c>
      <c r="AU172" s="191" t="s">
        <v>82</v>
      </c>
      <c r="AY172" s="19" t="s">
        <v>208</v>
      </c>
      <c r="BE172" s="192">
        <f t="shared" si="24"/>
        <v>0</v>
      </c>
      <c r="BF172" s="192">
        <f t="shared" si="25"/>
        <v>0</v>
      </c>
      <c r="BG172" s="192">
        <f t="shared" si="26"/>
        <v>0</v>
      </c>
      <c r="BH172" s="192">
        <f t="shared" si="27"/>
        <v>0</v>
      </c>
      <c r="BI172" s="192">
        <f t="shared" si="28"/>
        <v>0</v>
      </c>
      <c r="BJ172" s="19" t="s">
        <v>82</v>
      </c>
      <c r="BK172" s="192">
        <f t="shared" si="29"/>
        <v>0</v>
      </c>
      <c r="BL172" s="19" t="s">
        <v>1034</v>
      </c>
      <c r="BM172" s="191" t="s">
        <v>4113</v>
      </c>
    </row>
    <row r="173" spans="1:65" s="2" customFormat="1" ht="24.2" customHeight="1">
      <c r="A173" s="36"/>
      <c r="B173" s="37"/>
      <c r="C173" s="180" t="s">
        <v>2221</v>
      </c>
      <c r="D173" s="180" t="s">
        <v>210</v>
      </c>
      <c r="E173" s="181" t="s">
        <v>4114</v>
      </c>
      <c r="F173" s="182" t="s">
        <v>4115</v>
      </c>
      <c r="G173" s="183" t="s">
        <v>395</v>
      </c>
      <c r="H173" s="184">
        <v>100</v>
      </c>
      <c r="I173" s="185"/>
      <c r="J173" s="186">
        <f t="shared" si="20"/>
        <v>0</v>
      </c>
      <c r="K173" s="182" t="s">
        <v>19</v>
      </c>
      <c r="L173" s="41"/>
      <c r="M173" s="187" t="s">
        <v>19</v>
      </c>
      <c r="N173" s="188" t="s">
        <v>43</v>
      </c>
      <c r="O173" s="66"/>
      <c r="P173" s="189">
        <f t="shared" si="21"/>
        <v>0</v>
      </c>
      <c r="Q173" s="189">
        <v>9.0000000000000006E-5</v>
      </c>
      <c r="R173" s="189">
        <f t="shared" si="22"/>
        <v>9.0000000000000011E-3</v>
      </c>
      <c r="S173" s="189">
        <v>0</v>
      </c>
      <c r="T173" s="190">
        <f t="shared" si="2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1034</v>
      </c>
      <c r="AT173" s="191" t="s">
        <v>210</v>
      </c>
      <c r="AU173" s="191" t="s">
        <v>82</v>
      </c>
      <c r="AY173" s="19" t="s">
        <v>208</v>
      </c>
      <c r="BE173" s="192">
        <f t="shared" si="24"/>
        <v>0</v>
      </c>
      <c r="BF173" s="192">
        <f t="shared" si="25"/>
        <v>0</v>
      </c>
      <c r="BG173" s="192">
        <f t="shared" si="26"/>
        <v>0</v>
      </c>
      <c r="BH173" s="192">
        <f t="shared" si="27"/>
        <v>0</v>
      </c>
      <c r="BI173" s="192">
        <f t="shared" si="28"/>
        <v>0</v>
      </c>
      <c r="BJ173" s="19" t="s">
        <v>82</v>
      </c>
      <c r="BK173" s="192">
        <f t="shared" si="29"/>
        <v>0</v>
      </c>
      <c r="BL173" s="19" t="s">
        <v>1034</v>
      </c>
      <c r="BM173" s="191" t="s">
        <v>4116</v>
      </c>
    </row>
    <row r="174" spans="1:65" s="2" customFormat="1" ht="24.2" customHeight="1">
      <c r="A174" s="36"/>
      <c r="B174" s="37"/>
      <c r="C174" s="180" t="s">
        <v>2408</v>
      </c>
      <c r="D174" s="180" t="s">
        <v>210</v>
      </c>
      <c r="E174" s="181" t="s">
        <v>4117</v>
      </c>
      <c r="F174" s="182" t="s">
        <v>4118</v>
      </c>
      <c r="G174" s="183" t="s">
        <v>395</v>
      </c>
      <c r="H174" s="184">
        <v>10</v>
      </c>
      <c r="I174" s="185"/>
      <c r="J174" s="186">
        <f t="shared" si="20"/>
        <v>0</v>
      </c>
      <c r="K174" s="182" t="s">
        <v>19</v>
      </c>
      <c r="L174" s="41"/>
      <c r="M174" s="187" t="s">
        <v>19</v>
      </c>
      <c r="N174" s="188" t="s">
        <v>43</v>
      </c>
      <c r="O174" s="66"/>
      <c r="P174" s="189">
        <f t="shared" si="21"/>
        <v>0</v>
      </c>
      <c r="Q174" s="189">
        <v>1.2E-4</v>
      </c>
      <c r="R174" s="189">
        <f t="shared" si="22"/>
        <v>1.2000000000000001E-3</v>
      </c>
      <c r="S174" s="189">
        <v>0</v>
      </c>
      <c r="T174" s="190">
        <f t="shared" si="2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1034</v>
      </c>
      <c r="AT174" s="191" t="s">
        <v>210</v>
      </c>
      <c r="AU174" s="191" t="s">
        <v>82</v>
      </c>
      <c r="AY174" s="19" t="s">
        <v>208</v>
      </c>
      <c r="BE174" s="192">
        <f t="shared" si="24"/>
        <v>0</v>
      </c>
      <c r="BF174" s="192">
        <f t="shared" si="25"/>
        <v>0</v>
      </c>
      <c r="BG174" s="192">
        <f t="shared" si="26"/>
        <v>0</v>
      </c>
      <c r="BH174" s="192">
        <f t="shared" si="27"/>
        <v>0</v>
      </c>
      <c r="BI174" s="192">
        <f t="shared" si="28"/>
        <v>0</v>
      </c>
      <c r="BJ174" s="19" t="s">
        <v>82</v>
      </c>
      <c r="BK174" s="192">
        <f t="shared" si="29"/>
        <v>0</v>
      </c>
      <c r="BL174" s="19" t="s">
        <v>1034</v>
      </c>
      <c r="BM174" s="191" t="s">
        <v>4119</v>
      </c>
    </row>
    <row r="175" spans="1:65" s="2" customFormat="1" ht="24.2" customHeight="1">
      <c r="A175" s="36"/>
      <c r="B175" s="37"/>
      <c r="C175" s="180" t="s">
        <v>670</v>
      </c>
      <c r="D175" s="180" t="s">
        <v>210</v>
      </c>
      <c r="E175" s="181" t="s">
        <v>4120</v>
      </c>
      <c r="F175" s="182" t="s">
        <v>4121</v>
      </c>
      <c r="G175" s="183" t="s">
        <v>395</v>
      </c>
      <c r="H175" s="184">
        <v>40</v>
      </c>
      <c r="I175" s="185"/>
      <c r="J175" s="186">
        <f t="shared" si="20"/>
        <v>0</v>
      </c>
      <c r="K175" s="182" t="s">
        <v>19</v>
      </c>
      <c r="L175" s="41"/>
      <c r="M175" s="187" t="s">
        <v>19</v>
      </c>
      <c r="N175" s="188" t="s">
        <v>43</v>
      </c>
      <c r="O175" s="66"/>
      <c r="P175" s="189">
        <f t="shared" si="21"/>
        <v>0</v>
      </c>
      <c r="Q175" s="189">
        <v>1.6000000000000001E-4</v>
      </c>
      <c r="R175" s="189">
        <f t="shared" si="22"/>
        <v>6.4000000000000003E-3</v>
      </c>
      <c r="S175" s="189">
        <v>0</v>
      </c>
      <c r="T175" s="190">
        <f t="shared" si="2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1034</v>
      </c>
      <c r="AT175" s="191" t="s">
        <v>210</v>
      </c>
      <c r="AU175" s="191" t="s">
        <v>82</v>
      </c>
      <c r="AY175" s="19" t="s">
        <v>208</v>
      </c>
      <c r="BE175" s="192">
        <f t="shared" si="24"/>
        <v>0</v>
      </c>
      <c r="BF175" s="192">
        <f t="shared" si="25"/>
        <v>0</v>
      </c>
      <c r="BG175" s="192">
        <f t="shared" si="26"/>
        <v>0</v>
      </c>
      <c r="BH175" s="192">
        <f t="shared" si="27"/>
        <v>0</v>
      </c>
      <c r="BI175" s="192">
        <f t="shared" si="28"/>
        <v>0</v>
      </c>
      <c r="BJ175" s="19" t="s">
        <v>82</v>
      </c>
      <c r="BK175" s="192">
        <f t="shared" si="29"/>
        <v>0</v>
      </c>
      <c r="BL175" s="19" t="s">
        <v>1034</v>
      </c>
      <c r="BM175" s="191" t="s">
        <v>4122</v>
      </c>
    </row>
    <row r="176" spans="1:65" s="2" customFormat="1" ht="14.45" customHeight="1">
      <c r="A176" s="36"/>
      <c r="B176" s="37"/>
      <c r="C176" s="180" t="s">
        <v>682</v>
      </c>
      <c r="D176" s="180" t="s">
        <v>210</v>
      </c>
      <c r="E176" s="181" t="s">
        <v>4123</v>
      </c>
      <c r="F176" s="182" t="s">
        <v>4124</v>
      </c>
      <c r="G176" s="183" t="s">
        <v>395</v>
      </c>
      <c r="H176" s="184">
        <v>10</v>
      </c>
      <c r="I176" s="185"/>
      <c r="J176" s="186">
        <f t="shared" si="20"/>
        <v>0</v>
      </c>
      <c r="K176" s="182" t="s">
        <v>19</v>
      </c>
      <c r="L176" s="41"/>
      <c r="M176" s="187" t="s">
        <v>19</v>
      </c>
      <c r="N176" s="188" t="s">
        <v>43</v>
      </c>
      <c r="O176" s="66"/>
      <c r="P176" s="189">
        <f t="shared" si="21"/>
        <v>0</v>
      </c>
      <c r="Q176" s="189">
        <v>1.6199999999999999E-3</v>
      </c>
      <c r="R176" s="189">
        <f t="shared" si="22"/>
        <v>1.6199999999999999E-2</v>
      </c>
      <c r="S176" s="189">
        <v>0</v>
      </c>
      <c r="T176" s="190">
        <f t="shared" si="23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1034</v>
      </c>
      <c r="AT176" s="191" t="s">
        <v>210</v>
      </c>
      <c r="AU176" s="191" t="s">
        <v>82</v>
      </c>
      <c r="AY176" s="19" t="s">
        <v>208</v>
      </c>
      <c r="BE176" s="192">
        <f t="shared" si="24"/>
        <v>0</v>
      </c>
      <c r="BF176" s="192">
        <f t="shared" si="25"/>
        <v>0</v>
      </c>
      <c r="BG176" s="192">
        <f t="shared" si="26"/>
        <v>0</v>
      </c>
      <c r="BH176" s="192">
        <f t="shared" si="27"/>
        <v>0</v>
      </c>
      <c r="BI176" s="192">
        <f t="shared" si="28"/>
        <v>0</v>
      </c>
      <c r="BJ176" s="19" t="s">
        <v>82</v>
      </c>
      <c r="BK176" s="192">
        <f t="shared" si="29"/>
        <v>0</v>
      </c>
      <c r="BL176" s="19" t="s">
        <v>1034</v>
      </c>
      <c r="BM176" s="191" t="s">
        <v>4125</v>
      </c>
    </row>
    <row r="177" spans="1:65" s="2" customFormat="1" ht="14.45" customHeight="1">
      <c r="A177" s="36"/>
      <c r="B177" s="37"/>
      <c r="C177" s="180" t="s">
        <v>965</v>
      </c>
      <c r="D177" s="180" t="s">
        <v>210</v>
      </c>
      <c r="E177" s="181" t="s">
        <v>4126</v>
      </c>
      <c r="F177" s="182" t="s">
        <v>4127</v>
      </c>
      <c r="G177" s="183" t="s">
        <v>395</v>
      </c>
      <c r="H177" s="184">
        <v>15</v>
      </c>
      <c r="I177" s="185"/>
      <c r="J177" s="186">
        <f t="shared" si="20"/>
        <v>0</v>
      </c>
      <c r="K177" s="182" t="s">
        <v>19</v>
      </c>
      <c r="L177" s="41"/>
      <c r="M177" s="187" t="s">
        <v>19</v>
      </c>
      <c r="N177" s="188" t="s">
        <v>43</v>
      </c>
      <c r="O177" s="66"/>
      <c r="P177" s="189">
        <f t="shared" si="21"/>
        <v>0</v>
      </c>
      <c r="Q177" s="189">
        <v>1.92E-3</v>
      </c>
      <c r="R177" s="189">
        <f t="shared" si="22"/>
        <v>2.8799999999999999E-2</v>
      </c>
      <c r="S177" s="189">
        <v>0</v>
      </c>
      <c r="T177" s="190">
        <f t="shared" si="23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1034</v>
      </c>
      <c r="AT177" s="191" t="s">
        <v>210</v>
      </c>
      <c r="AU177" s="191" t="s">
        <v>82</v>
      </c>
      <c r="AY177" s="19" t="s">
        <v>208</v>
      </c>
      <c r="BE177" s="192">
        <f t="shared" si="24"/>
        <v>0</v>
      </c>
      <c r="BF177" s="192">
        <f t="shared" si="25"/>
        <v>0</v>
      </c>
      <c r="BG177" s="192">
        <f t="shared" si="26"/>
        <v>0</v>
      </c>
      <c r="BH177" s="192">
        <f t="shared" si="27"/>
        <v>0</v>
      </c>
      <c r="BI177" s="192">
        <f t="shared" si="28"/>
        <v>0</v>
      </c>
      <c r="BJ177" s="19" t="s">
        <v>82</v>
      </c>
      <c r="BK177" s="192">
        <f t="shared" si="29"/>
        <v>0</v>
      </c>
      <c r="BL177" s="19" t="s">
        <v>1034</v>
      </c>
      <c r="BM177" s="191" t="s">
        <v>4128</v>
      </c>
    </row>
    <row r="178" spans="1:65" s="2" customFormat="1" ht="14.45" customHeight="1">
      <c r="A178" s="36"/>
      <c r="B178" s="37"/>
      <c r="C178" s="180" t="s">
        <v>1944</v>
      </c>
      <c r="D178" s="180" t="s">
        <v>210</v>
      </c>
      <c r="E178" s="181" t="s">
        <v>4129</v>
      </c>
      <c r="F178" s="182" t="s">
        <v>4130</v>
      </c>
      <c r="G178" s="183" t="s">
        <v>395</v>
      </c>
      <c r="H178" s="184">
        <v>30</v>
      </c>
      <c r="I178" s="185"/>
      <c r="J178" s="186">
        <f t="shared" si="20"/>
        <v>0</v>
      </c>
      <c r="K178" s="182" t="s">
        <v>19</v>
      </c>
      <c r="L178" s="41"/>
      <c r="M178" s="187" t="s">
        <v>19</v>
      </c>
      <c r="N178" s="188" t="s">
        <v>43</v>
      </c>
      <c r="O178" s="66"/>
      <c r="P178" s="189">
        <f t="shared" si="21"/>
        <v>0</v>
      </c>
      <c r="Q178" s="189">
        <v>2.4199999999999998E-3</v>
      </c>
      <c r="R178" s="189">
        <f t="shared" si="22"/>
        <v>7.2599999999999998E-2</v>
      </c>
      <c r="S178" s="189">
        <v>0</v>
      </c>
      <c r="T178" s="190">
        <f t="shared" si="23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1034</v>
      </c>
      <c r="AT178" s="191" t="s">
        <v>210</v>
      </c>
      <c r="AU178" s="191" t="s">
        <v>82</v>
      </c>
      <c r="AY178" s="19" t="s">
        <v>208</v>
      </c>
      <c r="BE178" s="192">
        <f t="shared" si="24"/>
        <v>0</v>
      </c>
      <c r="BF178" s="192">
        <f t="shared" si="25"/>
        <v>0</v>
      </c>
      <c r="BG178" s="192">
        <f t="shared" si="26"/>
        <v>0</v>
      </c>
      <c r="BH178" s="192">
        <f t="shared" si="27"/>
        <v>0</v>
      </c>
      <c r="BI178" s="192">
        <f t="shared" si="28"/>
        <v>0</v>
      </c>
      <c r="BJ178" s="19" t="s">
        <v>82</v>
      </c>
      <c r="BK178" s="192">
        <f t="shared" si="29"/>
        <v>0</v>
      </c>
      <c r="BL178" s="19" t="s">
        <v>1034</v>
      </c>
      <c r="BM178" s="191" t="s">
        <v>4131</v>
      </c>
    </row>
    <row r="179" spans="1:65" s="2" customFormat="1" ht="14.45" customHeight="1">
      <c r="A179" s="36"/>
      <c r="B179" s="37"/>
      <c r="C179" s="180" t="s">
        <v>2229</v>
      </c>
      <c r="D179" s="180" t="s">
        <v>210</v>
      </c>
      <c r="E179" s="181" t="s">
        <v>4132</v>
      </c>
      <c r="F179" s="182" t="s">
        <v>4133</v>
      </c>
      <c r="G179" s="183" t="s">
        <v>395</v>
      </c>
      <c r="H179" s="184">
        <v>20</v>
      </c>
      <c r="I179" s="185"/>
      <c r="J179" s="186">
        <f t="shared" si="20"/>
        <v>0</v>
      </c>
      <c r="K179" s="182" t="s">
        <v>19</v>
      </c>
      <c r="L179" s="41"/>
      <c r="M179" s="187" t="s">
        <v>19</v>
      </c>
      <c r="N179" s="188" t="s">
        <v>43</v>
      </c>
      <c r="O179" s="66"/>
      <c r="P179" s="189">
        <f t="shared" si="21"/>
        <v>0</v>
      </c>
      <c r="Q179" s="189">
        <v>2.6800000000000001E-3</v>
      </c>
      <c r="R179" s="189">
        <f t="shared" si="22"/>
        <v>5.3600000000000002E-2</v>
      </c>
      <c r="S179" s="189">
        <v>0</v>
      </c>
      <c r="T179" s="190">
        <f t="shared" si="2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1034</v>
      </c>
      <c r="AT179" s="191" t="s">
        <v>210</v>
      </c>
      <c r="AU179" s="191" t="s">
        <v>82</v>
      </c>
      <c r="AY179" s="19" t="s">
        <v>208</v>
      </c>
      <c r="BE179" s="192">
        <f t="shared" si="24"/>
        <v>0</v>
      </c>
      <c r="BF179" s="192">
        <f t="shared" si="25"/>
        <v>0</v>
      </c>
      <c r="BG179" s="192">
        <f t="shared" si="26"/>
        <v>0</v>
      </c>
      <c r="BH179" s="192">
        <f t="shared" si="27"/>
        <v>0</v>
      </c>
      <c r="BI179" s="192">
        <f t="shared" si="28"/>
        <v>0</v>
      </c>
      <c r="BJ179" s="19" t="s">
        <v>82</v>
      </c>
      <c r="BK179" s="192">
        <f t="shared" si="29"/>
        <v>0</v>
      </c>
      <c r="BL179" s="19" t="s">
        <v>1034</v>
      </c>
      <c r="BM179" s="191" t="s">
        <v>4134</v>
      </c>
    </row>
    <row r="180" spans="1:65" s="2" customFormat="1" ht="14.45" customHeight="1">
      <c r="A180" s="36"/>
      <c r="B180" s="37"/>
      <c r="C180" s="180" t="s">
        <v>1960</v>
      </c>
      <c r="D180" s="180" t="s">
        <v>210</v>
      </c>
      <c r="E180" s="181" t="s">
        <v>4135</v>
      </c>
      <c r="F180" s="182" t="s">
        <v>4136</v>
      </c>
      <c r="G180" s="183" t="s">
        <v>395</v>
      </c>
      <c r="H180" s="184">
        <v>15</v>
      </c>
      <c r="I180" s="185"/>
      <c r="J180" s="186">
        <f t="shared" si="20"/>
        <v>0</v>
      </c>
      <c r="K180" s="182" t="s">
        <v>19</v>
      </c>
      <c r="L180" s="41"/>
      <c r="M180" s="187" t="s">
        <v>19</v>
      </c>
      <c r="N180" s="188" t="s">
        <v>43</v>
      </c>
      <c r="O180" s="66"/>
      <c r="P180" s="189">
        <f t="shared" si="21"/>
        <v>0</v>
      </c>
      <c r="Q180" s="189">
        <v>3.9399999999999999E-3</v>
      </c>
      <c r="R180" s="189">
        <f t="shared" si="22"/>
        <v>5.91E-2</v>
      </c>
      <c r="S180" s="189">
        <v>0</v>
      </c>
      <c r="T180" s="190">
        <f t="shared" si="23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1034</v>
      </c>
      <c r="AT180" s="191" t="s">
        <v>210</v>
      </c>
      <c r="AU180" s="191" t="s">
        <v>82</v>
      </c>
      <c r="AY180" s="19" t="s">
        <v>208</v>
      </c>
      <c r="BE180" s="192">
        <f t="shared" si="24"/>
        <v>0</v>
      </c>
      <c r="BF180" s="192">
        <f t="shared" si="25"/>
        <v>0</v>
      </c>
      <c r="BG180" s="192">
        <f t="shared" si="26"/>
        <v>0</v>
      </c>
      <c r="BH180" s="192">
        <f t="shared" si="27"/>
        <v>0</v>
      </c>
      <c r="BI180" s="192">
        <f t="shared" si="28"/>
        <v>0</v>
      </c>
      <c r="BJ180" s="19" t="s">
        <v>82</v>
      </c>
      <c r="BK180" s="192">
        <f t="shared" si="29"/>
        <v>0</v>
      </c>
      <c r="BL180" s="19" t="s">
        <v>1034</v>
      </c>
      <c r="BM180" s="191" t="s">
        <v>4137</v>
      </c>
    </row>
    <row r="181" spans="1:65" s="2" customFormat="1" ht="14.45" customHeight="1">
      <c r="A181" s="36"/>
      <c r="B181" s="37"/>
      <c r="C181" s="180" t="s">
        <v>2096</v>
      </c>
      <c r="D181" s="180" t="s">
        <v>210</v>
      </c>
      <c r="E181" s="181" t="s">
        <v>4138</v>
      </c>
      <c r="F181" s="182" t="s">
        <v>4139</v>
      </c>
      <c r="G181" s="183" t="s">
        <v>395</v>
      </c>
      <c r="H181" s="184">
        <v>10</v>
      </c>
      <c r="I181" s="185"/>
      <c r="J181" s="186">
        <f t="shared" si="20"/>
        <v>0</v>
      </c>
      <c r="K181" s="182" t="s">
        <v>19</v>
      </c>
      <c r="L181" s="41"/>
      <c r="M181" s="187" t="s">
        <v>19</v>
      </c>
      <c r="N181" s="188" t="s">
        <v>43</v>
      </c>
      <c r="O181" s="66"/>
      <c r="P181" s="189">
        <f t="shared" si="21"/>
        <v>0</v>
      </c>
      <c r="Q181" s="189">
        <v>4.3400000000000001E-3</v>
      </c>
      <c r="R181" s="189">
        <f t="shared" si="22"/>
        <v>4.3400000000000001E-2</v>
      </c>
      <c r="S181" s="189">
        <v>0</v>
      </c>
      <c r="T181" s="190">
        <f t="shared" si="23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1" t="s">
        <v>1034</v>
      </c>
      <c r="AT181" s="191" t="s">
        <v>210</v>
      </c>
      <c r="AU181" s="191" t="s">
        <v>82</v>
      </c>
      <c r="AY181" s="19" t="s">
        <v>208</v>
      </c>
      <c r="BE181" s="192">
        <f t="shared" si="24"/>
        <v>0</v>
      </c>
      <c r="BF181" s="192">
        <f t="shared" si="25"/>
        <v>0</v>
      </c>
      <c r="BG181" s="192">
        <f t="shared" si="26"/>
        <v>0</v>
      </c>
      <c r="BH181" s="192">
        <f t="shared" si="27"/>
        <v>0</v>
      </c>
      <c r="BI181" s="192">
        <f t="shared" si="28"/>
        <v>0</v>
      </c>
      <c r="BJ181" s="19" t="s">
        <v>82</v>
      </c>
      <c r="BK181" s="192">
        <f t="shared" si="29"/>
        <v>0</v>
      </c>
      <c r="BL181" s="19" t="s">
        <v>1034</v>
      </c>
      <c r="BM181" s="191" t="s">
        <v>4140</v>
      </c>
    </row>
    <row r="182" spans="1:65" s="2" customFormat="1" ht="14.45" customHeight="1">
      <c r="A182" s="36"/>
      <c r="B182" s="37"/>
      <c r="C182" s="180" t="s">
        <v>2433</v>
      </c>
      <c r="D182" s="180" t="s">
        <v>210</v>
      </c>
      <c r="E182" s="181" t="s">
        <v>4141</v>
      </c>
      <c r="F182" s="182" t="s">
        <v>4142</v>
      </c>
      <c r="G182" s="183" t="s">
        <v>367</v>
      </c>
      <c r="H182" s="184">
        <v>83</v>
      </c>
      <c r="I182" s="185"/>
      <c r="J182" s="186">
        <f t="shared" si="20"/>
        <v>0</v>
      </c>
      <c r="K182" s="182" t="s">
        <v>19</v>
      </c>
      <c r="L182" s="41"/>
      <c r="M182" s="187" t="s">
        <v>19</v>
      </c>
      <c r="N182" s="188" t="s">
        <v>43</v>
      </c>
      <c r="O182" s="66"/>
      <c r="P182" s="189">
        <f t="shared" si="21"/>
        <v>0</v>
      </c>
      <c r="Q182" s="189">
        <v>0</v>
      </c>
      <c r="R182" s="189">
        <f t="shared" si="22"/>
        <v>0</v>
      </c>
      <c r="S182" s="189">
        <v>0</v>
      </c>
      <c r="T182" s="190">
        <f t="shared" si="23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1034</v>
      </c>
      <c r="AT182" s="191" t="s">
        <v>210</v>
      </c>
      <c r="AU182" s="191" t="s">
        <v>82</v>
      </c>
      <c r="AY182" s="19" t="s">
        <v>208</v>
      </c>
      <c r="BE182" s="192">
        <f t="shared" si="24"/>
        <v>0</v>
      </c>
      <c r="BF182" s="192">
        <f t="shared" si="25"/>
        <v>0</v>
      </c>
      <c r="BG182" s="192">
        <f t="shared" si="26"/>
        <v>0</v>
      </c>
      <c r="BH182" s="192">
        <f t="shared" si="27"/>
        <v>0</v>
      </c>
      <c r="BI182" s="192">
        <f t="shared" si="28"/>
        <v>0</v>
      </c>
      <c r="BJ182" s="19" t="s">
        <v>82</v>
      </c>
      <c r="BK182" s="192">
        <f t="shared" si="29"/>
        <v>0</v>
      </c>
      <c r="BL182" s="19" t="s">
        <v>1034</v>
      </c>
      <c r="BM182" s="191" t="s">
        <v>4143</v>
      </c>
    </row>
    <row r="183" spans="1:65" s="2" customFormat="1" ht="14.45" customHeight="1">
      <c r="A183" s="36"/>
      <c r="B183" s="37"/>
      <c r="C183" s="180" t="s">
        <v>2234</v>
      </c>
      <c r="D183" s="180" t="s">
        <v>210</v>
      </c>
      <c r="E183" s="181" t="s">
        <v>4144</v>
      </c>
      <c r="F183" s="182" t="s">
        <v>4145</v>
      </c>
      <c r="G183" s="183" t="s">
        <v>367</v>
      </c>
      <c r="H183" s="184">
        <v>34</v>
      </c>
      <c r="I183" s="185"/>
      <c r="J183" s="186">
        <f t="shared" si="20"/>
        <v>0</v>
      </c>
      <c r="K183" s="182" t="s">
        <v>19</v>
      </c>
      <c r="L183" s="41"/>
      <c r="M183" s="187" t="s">
        <v>19</v>
      </c>
      <c r="N183" s="188" t="s">
        <v>43</v>
      </c>
      <c r="O183" s="66"/>
      <c r="P183" s="189">
        <f t="shared" si="21"/>
        <v>0</v>
      </c>
      <c r="Q183" s="189">
        <v>1.7000000000000001E-4</v>
      </c>
      <c r="R183" s="189">
        <f t="shared" si="22"/>
        <v>5.7800000000000004E-3</v>
      </c>
      <c r="S183" s="189">
        <v>0</v>
      </c>
      <c r="T183" s="190">
        <f t="shared" si="23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1034</v>
      </c>
      <c r="AT183" s="191" t="s">
        <v>210</v>
      </c>
      <c r="AU183" s="191" t="s">
        <v>82</v>
      </c>
      <c r="AY183" s="19" t="s">
        <v>208</v>
      </c>
      <c r="BE183" s="192">
        <f t="shared" si="24"/>
        <v>0</v>
      </c>
      <c r="BF183" s="192">
        <f t="shared" si="25"/>
        <v>0</v>
      </c>
      <c r="BG183" s="192">
        <f t="shared" si="26"/>
        <v>0</v>
      </c>
      <c r="BH183" s="192">
        <f t="shared" si="27"/>
        <v>0</v>
      </c>
      <c r="BI183" s="192">
        <f t="shared" si="28"/>
        <v>0</v>
      </c>
      <c r="BJ183" s="19" t="s">
        <v>82</v>
      </c>
      <c r="BK183" s="192">
        <f t="shared" si="29"/>
        <v>0</v>
      </c>
      <c r="BL183" s="19" t="s">
        <v>1034</v>
      </c>
      <c r="BM183" s="191" t="s">
        <v>4146</v>
      </c>
    </row>
    <row r="184" spans="1:65" s="2" customFormat="1" ht="14.45" customHeight="1">
      <c r="A184" s="36"/>
      <c r="B184" s="37"/>
      <c r="C184" s="180" t="s">
        <v>2441</v>
      </c>
      <c r="D184" s="180" t="s">
        <v>210</v>
      </c>
      <c r="E184" s="181" t="s">
        <v>4147</v>
      </c>
      <c r="F184" s="182" t="s">
        <v>4148</v>
      </c>
      <c r="G184" s="183" t="s">
        <v>367</v>
      </c>
      <c r="H184" s="184">
        <v>20</v>
      </c>
      <c r="I184" s="185"/>
      <c r="J184" s="186">
        <f t="shared" si="20"/>
        <v>0</v>
      </c>
      <c r="K184" s="182" t="s">
        <v>19</v>
      </c>
      <c r="L184" s="41"/>
      <c r="M184" s="187" t="s">
        <v>19</v>
      </c>
      <c r="N184" s="188" t="s">
        <v>43</v>
      </c>
      <c r="O184" s="66"/>
      <c r="P184" s="189">
        <f t="shared" si="21"/>
        <v>0</v>
      </c>
      <c r="Q184" s="189">
        <v>1.7000000000000001E-4</v>
      </c>
      <c r="R184" s="189">
        <f t="shared" si="22"/>
        <v>3.4000000000000002E-3</v>
      </c>
      <c r="S184" s="189">
        <v>0</v>
      </c>
      <c r="T184" s="190">
        <f t="shared" si="23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1034</v>
      </c>
      <c r="AT184" s="191" t="s">
        <v>210</v>
      </c>
      <c r="AU184" s="191" t="s">
        <v>82</v>
      </c>
      <c r="AY184" s="19" t="s">
        <v>208</v>
      </c>
      <c r="BE184" s="192">
        <f t="shared" si="24"/>
        <v>0</v>
      </c>
      <c r="BF184" s="192">
        <f t="shared" si="25"/>
        <v>0</v>
      </c>
      <c r="BG184" s="192">
        <f t="shared" si="26"/>
        <v>0</v>
      </c>
      <c r="BH184" s="192">
        <f t="shared" si="27"/>
        <v>0</v>
      </c>
      <c r="BI184" s="192">
        <f t="shared" si="28"/>
        <v>0</v>
      </c>
      <c r="BJ184" s="19" t="s">
        <v>82</v>
      </c>
      <c r="BK184" s="192">
        <f t="shared" si="29"/>
        <v>0</v>
      </c>
      <c r="BL184" s="19" t="s">
        <v>1034</v>
      </c>
      <c r="BM184" s="191" t="s">
        <v>4149</v>
      </c>
    </row>
    <row r="185" spans="1:65" s="2" customFormat="1" ht="24.2" customHeight="1">
      <c r="A185" s="36"/>
      <c r="B185" s="37"/>
      <c r="C185" s="180" t="s">
        <v>2046</v>
      </c>
      <c r="D185" s="180" t="s">
        <v>210</v>
      </c>
      <c r="E185" s="181" t="s">
        <v>4150</v>
      </c>
      <c r="F185" s="182" t="s">
        <v>4151</v>
      </c>
      <c r="G185" s="183" t="s">
        <v>367</v>
      </c>
      <c r="H185" s="184">
        <v>70</v>
      </c>
      <c r="I185" s="185"/>
      <c r="J185" s="186">
        <f t="shared" si="20"/>
        <v>0</v>
      </c>
      <c r="K185" s="182" t="s">
        <v>19</v>
      </c>
      <c r="L185" s="41"/>
      <c r="M185" s="187" t="s">
        <v>19</v>
      </c>
      <c r="N185" s="188" t="s">
        <v>43</v>
      </c>
      <c r="O185" s="66"/>
      <c r="P185" s="189">
        <f t="shared" si="21"/>
        <v>0</v>
      </c>
      <c r="Q185" s="189">
        <v>6.0000000000000002E-5</v>
      </c>
      <c r="R185" s="189">
        <f t="shared" si="22"/>
        <v>4.1999999999999997E-3</v>
      </c>
      <c r="S185" s="189">
        <v>0</v>
      </c>
      <c r="T185" s="190">
        <f t="shared" si="23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1034</v>
      </c>
      <c r="AT185" s="191" t="s">
        <v>210</v>
      </c>
      <c r="AU185" s="191" t="s">
        <v>82</v>
      </c>
      <c r="AY185" s="19" t="s">
        <v>208</v>
      </c>
      <c r="BE185" s="192">
        <f t="shared" si="24"/>
        <v>0</v>
      </c>
      <c r="BF185" s="192">
        <f t="shared" si="25"/>
        <v>0</v>
      </c>
      <c r="BG185" s="192">
        <f t="shared" si="26"/>
        <v>0</v>
      </c>
      <c r="BH185" s="192">
        <f t="shared" si="27"/>
        <v>0</v>
      </c>
      <c r="BI185" s="192">
        <f t="shared" si="28"/>
        <v>0</v>
      </c>
      <c r="BJ185" s="19" t="s">
        <v>82</v>
      </c>
      <c r="BK185" s="192">
        <f t="shared" si="29"/>
        <v>0</v>
      </c>
      <c r="BL185" s="19" t="s">
        <v>1034</v>
      </c>
      <c r="BM185" s="191" t="s">
        <v>4152</v>
      </c>
    </row>
    <row r="186" spans="1:65" s="2" customFormat="1" ht="24.2" customHeight="1">
      <c r="A186" s="36"/>
      <c r="B186" s="37"/>
      <c r="C186" s="180" t="s">
        <v>1310</v>
      </c>
      <c r="D186" s="180" t="s">
        <v>210</v>
      </c>
      <c r="E186" s="181" t="s">
        <v>4153</v>
      </c>
      <c r="F186" s="182" t="s">
        <v>4154</v>
      </c>
      <c r="G186" s="183" t="s">
        <v>367</v>
      </c>
      <c r="H186" s="184">
        <v>38</v>
      </c>
      <c r="I186" s="185"/>
      <c r="J186" s="186">
        <f t="shared" si="20"/>
        <v>0</v>
      </c>
      <c r="K186" s="182" t="s">
        <v>19</v>
      </c>
      <c r="L186" s="41"/>
      <c r="M186" s="187" t="s">
        <v>19</v>
      </c>
      <c r="N186" s="188" t="s">
        <v>43</v>
      </c>
      <c r="O186" s="66"/>
      <c r="P186" s="189">
        <f t="shared" si="21"/>
        <v>0</v>
      </c>
      <c r="Q186" s="189">
        <v>1E-4</v>
      </c>
      <c r="R186" s="189">
        <f t="shared" si="22"/>
        <v>3.8E-3</v>
      </c>
      <c r="S186" s="189">
        <v>0</v>
      </c>
      <c r="T186" s="190">
        <f t="shared" si="23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1034</v>
      </c>
      <c r="AT186" s="191" t="s">
        <v>210</v>
      </c>
      <c r="AU186" s="191" t="s">
        <v>82</v>
      </c>
      <c r="AY186" s="19" t="s">
        <v>208</v>
      </c>
      <c r="BE186" s="192">
        <f t="shared" si="24"/>
        <v>0</v>
      </c>
      <c r="BF186" s="192">
        <f t="shared" si="25"/>
        <v>0</v>
      </c>
      <c r="BG186" s="192">
        <f t="shared" si="26"/>
        <v>0</v>
      </c>
      <c r="BH186" s="192">
        <f t="shared" si="27"/>
        <v>0</v>
      </c>
      <c r="BI186" s="192">
        <f t="shared" si="28"/>
        <v>0</v>
      </c>
      <c r="BJ186" s="19" t="s">
        <v>82</v>
      </c>
      <c r="BK186" s="192">
        <f t="shared" si="29"/>
        <v>0</v>
      </c>
      <c r="BL186" s="19" t="s">
        <v>1034</v>
      </c>
      <c r="BM186" s="191" t="s">
        <v>4155</v>
      </c>
    </row>
    <row r="187" spans="1:65" s="2" customFormat="1" ht="24.2" customHeight="1">
      <c r="A187" s="36"/>
      <c r="B187" s="37"/>
      <c r="C187" s="180" t="s">
        <v>1315</v>
      </c>
      <c r="D187" s="180" t="s">
        <v>210</v>
      </c>
      <c r="E187" s="181" t="s">
        <v>4156</v>
      </c>
      <c r="F187" s="182" t="s">
        <v>4157</v>
      </c>
      <c r="G187" s="183" t="s">
        <v>367</v>
      </c>
      <c r="H187" s="184">
        <v>30</v>
      </c>
      <c r="I187" s="185"/>
      <c r="J187" s="186">
        <f t="shared" si="20"/>
        <v>0</v>
      </c>
      <c r="K187" s="182" t="s">
        <v>19</v>
      </c>
      <c r="L187" s="41"/>
      <c r="M187" s="187" t="s">
        <v>19</v>
      </c>
      <c r="N187" s="188" t="s">
        <v>43</v>
      </c>
      <c r="O187" s="66"/>
      <c r="P187" s="189">
        <f t="shared" si="21"/>
        <v>0</v>
      </c>
      <c r="Q187" s="189">
        <v>1.8000000000000001E-4</v>
      </c>
      <c r="R187" s="189">
        <f t="shared" si="22"/>
        <v>5.4000000000000003E-3</v>
      </c>
      <c r="S187" s="189">
        <v>0</v>
      </c>
      <c r="T187" s="190">
        <f t="shared" si="23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1034</v>
      </c>
      <c r="AT187" s="191" t="s">
        <v>210</v>
      </c>
      <c r="AU187" s="191" t="s">
        <v>82</v>
      </c>
      <c r="AY187" s="19" t="s">
        <v>208</v>
      </c>
      <c r="BE187" s="192">
        <f t="shared" si="24"/>
        <v>0</v>
      </c>
      <c r="BF187" s="192">
        <f t="shared" si="25"/>
        <v>0</v>
      </c>
      <c r="BG187" s="192">
        <f t="shared" si="26"/>
        <v>0</v>
      </c>
      <c r="BH187" s="192">
        <f t="shared" si="27"/>
        <v>0</v>
      </c>
      <c r="BI187" s="192">
        <f t="shared" si="28"/>
        <v>0</v>
      </c>
      <c r="BJ187" s="19" t="s">
        <v>82</v>
      </c>
      <c r="BK187" s="192">
        <f t="shared" si="29"/>
        <v>0</v>
      </c>
      <c r="BL187" s="19" t="s">
        <v>1034</v>
      </c>
      <c r="BM187" s="191" t="s">
        <v>4158</v>
      </c>
    </row>
    <row r="188" spans="1:65" s="2" customFormat="1" ht="24.2" customHeight="1">
      <c r="A188" s="36"/>
      <c r="B188" s="37"/>
      <c r="C188" s="180" t="s">
        <v>1476</v>
      </c>
      <c r="D188" s="180" t="s">
        <v>210</v>
      </c>
      <c r="E188" s="181" t="s">
        <v>4159</v>
      </c>
      <c r="F188" s="182" t="s">
        <v>4160</v>
      </c>
      <c r="G188" s="183" t="s">
        <v>367</v>
      </c>
      <c r="H188" s="184">
        <v>11</v>
      </c>
      <c r="I188" s="185"/>
      <c r="J188" s="186">
        <f t="shared" si="20"/>
        <v>0</v>
      </c>
      <c r="K188" s="182" t="s">
        <v>19</v>
      </c>
      <c r="L188" s="41"/>
      <c r="M188" s="187" t="s">
        <v>19</v>
      </c>
      <c r="N188" s="188" t="s">
        <v>43</v>
      </c>
      <c r="O188" s="66"/>
      <c r="P188" s="189">
        <f t="shared" si="21"/>
        <v>0</v>
      </c>
      <c r="Q188" s="189">
        <v>2.9999999999999997E-4</v>
      </c>
      <c r="R188" s="189">
        <f t="shared" si="22"/>
        <v>3.2999999999999995E-3</v>
      </c>
      <c r="S188" s="189">
        <v>0</v>
      </c>
      <c r="T188" s="190">
        <f t="shared" si="23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1034</v>
      </c>
      <c r="AT188" s="191" t="s">
        <v>210</v>
      </c>
      <c r="AU188" s="191" t="s">
        <v>82</v>
      </c>
      <c r="AY188" s="19" t="s">
        <v>208</v>
      </c>
      <c r="BE188" s="192">
        <f t="shared" si="24"/>
        <v>0</v>
      </c>
      <c r="BF188" s="192">
        <f t="shared" si="25"/>
        <v>0</v>
      </c>
      <c r="BG188" s="192">
        <f t="shared" si="26"/>
        <v>0</v>
      </c>
      <c r="BH188" s="192">
        <f t="shared" si="27"/>
        <v>0</v>
      </c>
      <c r="BI188" s="192">
        <f t="shared" si="28"/>
        <v>0</v>
      </c>
      <c r="BJ188" s="19" t="s">
        <v>82</v>
      </c>
      <c r="BK188" s="192">
        <f t="shared" si="29"/>
        <v>0</v>
      </c>
      <c r="BL188" s="19" t="s">
        <v>1034</v>
      </c>
      <c r="BM188" s="191" t="s">
        <v>4161</v>
      </c>
    </row>
    <row r="189" spans="1:65" s="2" customFormat="1" ht="24.2" customHeight="1">
      <c r="A189" s="36"/>
      <c r="B189" s="37"/>
      <c r="C189" s="180" t="s">
        <v>1482</v>
      </c>
      <c r="D189" s="180" t="s">
        <v>210</v>
      </c>
      <c r="E189" s="181" t="s">
        <v>4162</v>
      </c>
      <c r="F189" s="182" t="s">
        <v>4163</v>
      </c>
      <c r="G189" s="183" t="s">
        <v>367</v>
      </c>
      <c r="H189" s="184">
        <v>3</v>
      </c>
      <c r="I189" s="185"/>
      <c r="J189" s="186">
        <f t="shared" si="20"/>
        <v>0</v>
      </c>
      <c r="K189" s="182" t="s">
        <v>19</v>
      </c>
      <c r="L189" s="41"/>
      <c r="M189" s="187" t="s">
        <v>19</v>
      </c>
      <c r="N189" s="188" t="s">
        <v>43</v>
      </c>
      <c r="O189" s="66"/>
      <c r="P189" s="189">
        <f t="shared" si="21"/>
        <v>0</v>
      </c>
      <c r="Q189" s="189">
        <v>3.6000000000000002E-4</v>
      </c>
      <c r="R189" s="189">
        <f t="shared" si="22"/>
        <v>1.08E-3</v>
      </c>
      <c r="S189" s="189">
        <v>0</v>
      </c>
      <c r="T189" s="190">
        <f t="shared" si="23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1034</v>
      </c>
      <c r="AT189" s="191" t="s">
        <v>210</v>
      </c>
      <c r="AU189" s="191" t="s">
        <v>82</v>
      </c>
      <c r="AY189" s="19" t="s">
        <v>208</v>
      </c>
      <c r="BE189" s="192">
        <f t="shared" si="24"/>
        <v>0</v>
      </c>
      <c r="BF189" s="192">
        <f t="shared" si="25"/>
        <v>0</v>
      </c>
      <c r="BG189" s="192">
        <f t="shared" si="26"/>
        <v>0</v>
      </c>
      <c r="BH189" s="192">
        <f t="shared" si="27"/>
        <v>0</v>
      </c>
      <c r="BI189" s="192">
        <f t="shared" si="28"/>
        <v>0</v>
      </c>
      <c r="BJ189" s="19" t="s">
        <v>82</v>
      </c>
      <c r="BK189" s="192">
        <f t="shared" si="29"/>
        <v>0</v>
      </c>
      <c r="BL189" s="19" t="s">
        <v>1034</v>
      </c>
      <c r="BM189" s="191" t="s">
        <v>4164</v>
      </c>
    </row>
    <row r="190" spans="1:65" s="2" customFormat="1" ht="24.2" customHeight="1">
      <c r="A190" s="36"/>
      <c r="B190" s="37"/>
      <c r="C190" s="180" t="s">
        <v>1491</v>
      </c>
      <c r="D190" s="180" t="s">
        <v>210</v>
      </c>
      <c r="E190" s="181" t="s">
        <v>4165</v>
      </c>
      <c r="F190" s="182" t="s">
        <v>4166</v>
      </c>
      <c r="G190" s="183" t="s">
        <v>367</v>
      </c>
      <c r="H190" s="184">
        <v>1</v>
      </c>
      <c r="I190" s="185"/>
      <c r="J190" s="186">
        <f t="shared" si="20"/>
        <v>0</v>
      </c>
      <c r="K190" s="182" t="s">
        <v>19</v>
      </c>
      <c r="L190" s="41"/>
      <c r="M190" s="187" t="s">
        <v>19</v>
      </c>
      <c r="N190" s="188" t="s">
        <v>43</v>
      </c>
      <c r="O190" s="66"/>
      <c r="P190" s="189">
        <f t="shared" si="21"/>
        <v>0</v>
      </c>
      <c r="Q190" s="189">
        <v>7.5000000000000002E-4</v>
      </c>
      <c r="R190" s="189">
        <f t="shared" si="22"/>
        <v>7.5000000000000002E-4</v>
      </c>
      <c r="S190" s="189">
        <v>0</v>
      </c>
      <c r="T190" s="190">
        <f t="shared" si="23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1" t="s">
        <v>1034</v>
      </c>
      <c r="AT190" s="191" t="s">
        <v>210</v>
      </c>
      <c r="AU190" s="191" t="s">
        <v>82</v>
      </c>
      <c r="AY190" s="19" t="s">
        <v>208</v>
      </c>
      <c r="BE190" s="192">
        <f t="shared" si="24"/>
        <v>0</v>
      </c>
      <c r="BF190" s="192">
        <f t="shared" si="25"/>
        <v>0</v>
      </c>
      <c r="BG190" s="192">
        <f t="shared" si="26"/>
        <v>0</v>
      </c>
      <c r="BH190" s="192">
        <f t="shared" si="27"/>
        <v>0</v>
      </c>
      <c r="BI190" s="192">
        <f t="shared" si="28"/>
        <v>0</v>
      </c>
      <c r="BJ190" s="19" t="s">
        <v>82</v>
      </c>
      <c r="BK190" s="192">
        <f t="shared" si="29"/>
        <v>0</v>
      </c>
      <c r="BL190" s="19" t="s">
        <v>1034</v>
      </c>
      <c r="BM190" s="191" t="s">
        <v>4167</v>
      </c>
    </row>
    <row r="191" spans="1:65" s="2" customFormat="1" ht="14.45" customHeight="1">
      <c r="A191" s="36"/>
      <c r="B191" s="37"/>
      <c r="C191" s="180" t="s">
        <v>1495</v>
      </c>
      <c r="D191" s="180" t="s">
        <v>210</v>
      </c>
      <c r="E191" s="181" t="s">
        <v>4168</v>
      </c>
      <c r="F191" s="182" t="s">
        <v>4169</v>
      </c>
      <c r="G191" s="183" t="s">
        <v>367</v>
      </c>
      <c r="H191" s="184">
        <v>10</v>
      </c>
      <c r="I191" s="185"/>
      <c r="J191" s="186">
        <f t="shared" si="20"/>
        <v>0</v>
      </c>
      <c r="K191" s="182" t="s">
        <v>19</v>
      </c>
      <c r="L191" s="41"/>
      <c r="M191" s="187" t="s">
        <v>19</v>
      </c>
      <c r="N191" s="188" t="s">
        <v>43</v>
      </c>
      <c r="O191" s="66"/>
      <c r="P191" s="189">
        <f t="shared" si="21"/>
        <v>0</v>
      </c>
      <c r="Q191" s="189">
        <v>2.2000000000000001E-4</v>
      </c>
      <c r="R191" s="189">
        <f t="shared" si="22"/>
        <v>2.2000000000000001E-3</v>
      </c>
      <c r="S191" s="189">
        <v>0</v>
      </c>
      <c r="T191" s="190">
        <f t="shared" si="23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1034</v>
      </c>
      <c r="AT191" s="191" t="s">
        <v>210</v>
      </c>
      <c r="AU191" s="191" t="s">
        <v>82</v>
      </c>
      <c r="AY191" s="19" t="s">
        <v>208</v>
      </c>
      <c r="BE191" s="192">
        <f t="shared" si="24"/>
        <v>0</v>
      </c>
      <c r="BF191" s="192">
        <f t="shared" si="25"/>
        <v>0</v>
      </c>
      <c r="BG191" s="192">
        <f t="shared" si="26"/>
        <v>0</v>
      </c>
      <c r="BH191" s="192">
        <f t="shared" si="27"/>
        <v>0</v>
      </c>
      <c r="BI191" s="192">
        <f t="shared" si="28"/>
        <v>0</v>
      </c>
      <c r="BJ191" s="19" t="s">
        <v>82</v>
      </c>
      <c r="BK191" s="192">
        <f t="shared" si="29"/>
        <v>0</v>
      </c>
      <c r="BL191" s="19" t="s">
        <v>1034</v>
      </c>
      <c r="BM191" s="191" t="s">
        <v>4170</v>
      </c>
    </row>
    <row r="192" spans="1:65" s="2" customFormat="1" ht="14.45" customHeight="1">
      <c r="A192" s="36"/>
      <c r="B192" s="37"/>
      <c r="C192" s="180" t="s">
        <v>1952</v>
      </c>
      <c r="D192" s="180" t="s">
        <v>210</v>
      </c>
      <c r="E192" s="181" t="s">
        <v>4171</v>
      </c>
      <c r="F192" s="182" t="s">
        <v>4172</v>
      </c>
      <c r="G192" s="183" t="s">
        <v>367</v>
      </c>
      <c r="H192" s="184">
        <v>18</v>
      </c>
      <c r="I192" s="185"/>
      <c r="J192" s="186">
        <f t="shared" si="20"/>
        <v>0</v>
      </c>
      <c r="K192" s="182" t="s">
        <v>19</v>
      </c>
      <c r="L192" s="41"/>
      <c r="M192" s="187" t="s">
        <v>19</v>
      </c>
      <c r="N192" s="188" t="s">
        <v>43</v>
      </c>
      <c r="O192" s="66"/>
      <c r="P192" s="189">
        <f t="shared" si="21"/>
        <v>0</v>
      </c>
      <c r="Q192" s="189">
        <v>1.3999999999999999E-4</v>
      </c>
      <c r="R192" s="189">
        <f t="shared" si="22"/>
        <v>2.5199999999999997E-3</v>
      </c>
      <c r="S192" s="189">
        <v>0</v>
      </c>
      <c r="T192" s="190">
        <f t="shared" si="23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1034</v>
      </c>
      <c r="AT192" s="191" t="s">
        <v>210</v>
      </c>
      <c r="AU192" s="191" t="s">
        <v>82</v>
      </c>
      <c r="AY192" s="19" t="s">
        <v>208</v>
      </c>
      <c r="BE192" s="192">
        <f t="shared" si="24"/>
        <v>0</v>
      </c>
      <c r="BF192" s="192">
        <f t="shared" si="25"/>
        <v>0</v>
      </c>
      <c r="BG192" s="192">
        <f t="shared" si="26"/>
        <v>0</v>
      </c>
      <c r="BH192" s="192">
        <f t="shared" si="27"/>
        <v>0</v>
      </c>
      <c r="BI192" s="192">
        <f t="shared" si="28"/>
        <v>0</v>
      </c>
      <c r="BJ192" s="19" t="s">
        <v>82</v>
      </c>
      <c r="BK192" s="192">
        <f t="shared" si="29"/>
        <v>0</v>
      </c>
      <c r="BL192" s="19" t="s">
        <v>1034</v>
      </c>
      <c r="BM192" s="191" t="s">
        <v>4173</v>
      </c>
    </row>
    <row r="193" spans="1:65" s="2" customFormat="1" ht="14.45" customHeight="1">
      <c r="A193" s="36"/>
      <c r="B193" s="37"/>
      <c r="C193" s="180" t="s">
        <v>1966</v>
      </c>
      <c r="D193" s="180" t="s">
        <v>210</v>
      </c>
      <c r="E193" s="181" t="s">
        <v>4174</v>
      </c>
      <c r="F193" s="182" t="s">
        <v>4175</v>
      </c>
      <c r="G193" s="183" t="s">
        <v>367</v>
      </c>
      <c r="H193" s="184">
        <v>19</v>
      </c>
      <c r="I193" s="185"/>
      <c r="J193" s="186">
        <f t="shared" si="20"/>
        <v>0</v>
      </c>
      <c r="K193" s="182" t="s">
        <v>19</v>
      </c>
      <c r="L193" s="41"/>
      <c r="M193" s="187" t="s">
        <v>19</v>
      </c>
      <c r="N193" s="188" t="s">
        <v>43</v>
      </c>
      <c r="O193" s="66"/>
      <c r="P193" s="189">
        <f t="shared" si="21"/>
        <v>0</v>
      </c>
      <c r="Q193" s="189">
        <v>2.0000000000000001E-4</v>
      </c>
      <c r="R193" s="189">
        <f t="shared" si="22"/>
        <v>3.8E-3</v>
      </c>
      <c r="S193" s="189">
        <v>0</v>
      </c>
      <c r="T193" s="190">
        <f t="shared" si="23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1" t="s">
        <v>1034</v>
      </c>
      <c r="AT193" s="191" t="s">
        <v>210</v>
      </c>
      <c r="AU193" s="191" t="s">
        <v>82</v>
      </c>
      <c r="AY193" s="19" t="s">
        <v>208</v>
      </c>
      <c r="BE193" s="192">
        <f t="shared" si="24"/>
        <v>0</v>
      </c>
      <c r="BF193" s="192">
        <f t="shared" si="25"/>
        <v>0</v>
      </c>
      <c r="BG193" s="192">
        <f t="shared" si="26"/>
        <v>0</v>
      </c>
      <c r="BH193" s="192">
        <f t="shared" si="27"/>
        <v>0</v>
      </c>
      <c r="BI193" s="192">
        <f t="shared" si="28"/>
        <v>0</v>
      </c>
      <c r="BJ193" s="19" t="s">
        <v>82</v>
      </c>
      <c r="BK193" s="192">
        <f t="shared" si="29"/>
        <v>0</v>
      </c>
      <c r="BL193" s="19" t="s">
        <v>1034</v>
      </c>
      <c r="BM193" s="191" t="s">
        <v>4176</v>
      </c>
    </row>
    <row r="194" spans="1:65" s="2" customFormat="1" ht="14.45" customHeight="1">
      <c r="A194" s="36"/>
      <c r="B194" s="37"/>
      <c r="C194" s="180" t="s">
        <v>1972</v>
      </c>
      <c r="D194" s="180" t="s">
        <v>210</v>
      </c>
      <c r="E194" s="181" t="s">
        <v>4177</v>
      </c>
      <c r="F194" s="182" t="s">
        <v>4178</v>
      </c>
      <c r="G194" s="183" t="s">
        <v>367</v>
      </c>
      <c r="H194" s="184">
        <v>14</v>
      </c>
      <c r="I194" s="185"/>
      <c r="J194" s="186">
        <f t="shared" si="20"/>
        <v>0</v>
      </c>
      <c r="K194" s="182" t="s">
        <v>19</v>
      </c>
      <c r="L194" s="41"/>
      <c r="M194" s="187" t="s">
        <v>19</v>
      </c>
      <c r="N194" s="188" t="s">
        <v>43</v>
      </c>
      <c r="O194" s="66"/>
      <c r="P194" s="189">
        <f t="shared" si="21"/>
        <v>0</v>
      </c>
      <c r="Q194" s="189">
        <v>3.2000000000000003E-4</v>
      </c>
      <c r="R194" s="189">
        <f t="shared" si="22"/>
        <v>4.4800000000000005E-3</v>
      </c>
      <c r="S194" s="189">
        <v>0</v>
      </c>
      <c r="T194" s="190">
        <f t="shared" si="23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1034</v>
      </c>
      <c r="AT194" s="191" t="s">
        <v>210</v>
      </c>
      <c r="AU194" s="191" t="s">
        <v>82</v>
      </c>
      <c r="AY194" s="19" t="s">
        <v>208</v>
      </c>
      <c r="BE194" s="192">
        <f t="shared" si="24"/>
        <v>0</v>
      </c>
      <c r="BF194" s="192">
        <f t="shared" si="25"/>
        <v>0</v>
      </c>
      <c r="BG194" s="192">
        <f t="shared" si="26"/>
        <v>0</v>
      </c>
      <c r="BH194" s="192">
        <f t="shared" si="27"/>
        <v>0</v>
      </c>
      <c r="BI194" s="192">
        <f t="shared" si="28"/>
        <v>0</v>
      </c>
      <c r="BJ194" s="19" t="s">
        <v>82</v>
      </c>
      <c r="BK194" s="192">
        <f t="shared" si="29"/>
        <v>0</v>
      </c>
      <c r="BL194" s="19" t="s">
        <v>1034</v>
      </c>
      <c r="BM194" s="191" t="s">
        <v>4179</v>
      </c>
    </row>
    <row r="195" spans="1:65" s="2" customFormat="1" ht="14.45" customHeight="1">
      <c r="A195" s="36"/>
      <c r="B195" s="37"/>
      <c r="C195" s="180" t="s">
        <v>1956</v>
      </c>
      <c r="D195" s="180" t="s">
        <v>210</v>
      </c>
      <c r="E195" s="181" t="s">
        <v>4180</v>
      </c>
      <c r="F195" s="182" t="s">
        <v>4181</v>
      </c>
      <c r="G195" s="183" t="s">
        <v>367</v>
      </c>
      <c r="H195" s="184">
        <v>5</v>
      </c>
      <c r="I195" s="185"/>
      <c r="J195" s="186">
        <f t="shared" si="20"/>
        <v>0</v>
      </c>
      <c r="K195" s="182" t="s">
        <v>19</v>
      </c>
      <c r="L195" s="41"/>
      <c r="M195" s="187" t="s">
        <v>19</v>
      </c>
      <c r="N195" s="188" t="s">
        <v>43</v>
      </c>
      <c r="O195" s="66"/>
      <c r="P195" s="189">
        <f t="shared" si="21"/>
        <v>0</v>
      </c>
      <c r="Q195" s="189">
        <v>4.2000000000000002E-4</v>
      </c>
      <c r="R195" s="189">
        <f t="shared" si="22"/>
        <v>2.1000000000000003E-3</v>
      </c>
      <c r="S195" s="189">
        <v>0</v>
      </c>
      <c r="T195" s="190">
        <f t="shared" si="23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1034</v>
      </c>
      <c r="AT195" s="191" t="s">
        <v>210</v>
      </c>
      <c r="AU195" s="191" t="s">
        <v>82</v>
      </c>
      <c r="AY195" s="19" t="s">
        <v>208</v>
      </c>
      <c r="BE195" s="192">
        <f t="shared" si="24"/>
        <v>0</v>
      </c>
      <c r="BF195" s="192">
        <f t="shared" si="25"/>
        <v>0</v>
      </c>
      <c r="BG195" s="192">
        <f t="shared" si="26"/>
        <v>0</v>
      </c>
      <c r="BH195" s="192">
        <f t="shared" si="27"/>
        <v>0</v>
      </c>
      <c r="BI195" s="192">
        <f t="shared" si="28"/>
        <v>0</v>
      </c>
      <c r="BJ195" s="19" t="s">
        <v>82</v>
      </c>
      <c r="BK195" s="192">
        <f t="shared" si="29"/>
        <v>0</v>
      </c>
      <c r="BL195" s="19" t="s">
        <v>1034</v>
      </c>
      <c r="BM195" s="191" t="s">
        <v>4182</v>
      </c>
    </row>
    <row r="196" spans="1:65" s="2" customFormat="1" ht="14.45" customHeight="1">
      <c r="A196" s="36"/>
      <c r="B196" s="37"/>
      <c r="C196" s="180" t="s">
        <v>2549</v>
      </c>
      <c r="D196" s="180" t="s">
        <v>210</v>
      </c>
      <c r="E196" s="181" t="s">
        <v>4183</v>
      </c>
      <c r="F196" s="182" t="s">
        <v>4184</v>
      </c>
      <c r="G196" s="183" t="s">
        <v>367</v>
      </c>
      <c r="H196" s="184">
        <v>5</v>
      </c>
      <c r="I196" s="185"/>
      <c r="J196" s="186">
        <f t="shared" si="20"/>
        <v>0</v>
      </c>
      <c r="K196" s="182" t="s">
        <v>19</v>
      </c>
      <c r="L196" s="41"/>
      <c r="M196" s="187" t="s">
        <v>19</v>
      </c>
      <c r="N196" s="188" t="s">
        <v>43</v>
      </c>
      <c r="O196" s="66"/>
      <c r="P196" s="189">
        <f t="shared" si="21"/>
        <v>0</v>
      </c>
      <c r="Q196" s="189">
        <v>6.8000000000000005E-4</v>
      </c>
      <c r="R196" s="189">
        <f t="shared" si="22"/>
        <v>3.4000000000000002E-3</v>
      </c>
      <c r="S196" s="189">
        <v>0</v>
      </c>
      <c r="T196" s="190">
        <f t="shared" si="23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1034</v>
      </c>
      <c r="AT196" s="191" t="s">
        <v>210</v>
      </c>
      <c r="AU196" s="191" t="s">
        <v>82</v>
      </c>
      <c r="AY196" s="19" t="s">
        <v>208</v>
      </c>
      <c r="BE196" s="192">
        <f t="shared" si="24"/>
        <v>0</v>
      </c>
      <c r="BF196" s="192">
        <f t="shared" si="25"/>
        <v>0</v>
      </c>
      <c r="BG196" s="192">
        <f t="shared" si="26"/>
        <v>0</v>
      </c>
      <c r="BH196" s="192">
        <f t="shared" si="27"/>
        <v>0</v>
      </c>
      <c r="BI196" s="192">
        <f t="shared" si="28"/>
        <v>0</v>
      </c>
      <c r="BJ196" s="19" t="s">
        <v>82</v>
      </c>
      <c r="BK196" s="192">
        <f t="shared" si="29"/>
        <v>0</v>
      </c>
      <c r="BL196" s="19" t="s">
        <v>1034</v>
      </c>
      <c r="BM196" s="191" t="s">
        <v>4185</v>
      </c>
    </row>
    <row r="197" spans="1:65" s="2" customFormat="1" ht="14.45" customHeight="1">
      <c r="A197" s="36"/>
      <c r="B197" s="37"/>
      <c r="C197" s="180" t="s">
        <v>2403</v>
      </c>
      <c r="D197" s="180" t="s">
        <v>210</v>
      </c>
      <c r="E197" s="181" t="s">
        <v>4186</v>
      </c>
      <c r="F197" s="182" t="s">
        <v>4187</v>
      </c>
      <c r="G197" s="183" t="s">
        <v>367</v>
      </c>
      <c r="H197" s="184">
        <v>1</v>
      </c>
      <c r="I197" s="185"/>
      <c r="J197" s="186">
        <f t="shared" si="20"/>
        <v>0</v>
      </c>
      <c r="K197" s="182" t="s">
        <v>19</v>
      </c>
      <c r="L197" s="41"/>
      <c r="M197" s="187" t="s">
        <v>19</v>
      </c>
      <c r="N197" s="188" t="s">
        <v>43</v>
      </c>
      <c r="O197" s="66"/>
      <c r="P197" s="189">
        <f t="shared" si="21"/>
        <v>0</v>
      </c>
      <c r="Q197" s="189">
        <v>1.1000000000000001E-3</v>
      </c>
      <c r="R197" s="189">
        <f t="shared" si="22"/>
        <v>1.1000000000000001E-3</v>
      </c>
      <c r="S197" s="189">
        <v>0</v>
      </c>
      <c r="T197" s="190">
        <f t="shared" si="23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1" t="s">
        <v>1034</v>
      </c>
      <c r="AT197" s="191" t="s">
        <v>210</v>
      </c>
      <c r="AU197" s="191" t="s">
        <v>82</v>
      </c>
      <c r="AY197" s="19" t="s">
        <v>208</v>
      </c>
      <c r="BE197" s="192">
        <f t="shared" si="24"/>
        <v>0</v>
      </c>
      <c r="BF197" s="192">
        <f t="shared" si="25"/>
        <v>0</v>
      </c>
      <c r="BG197" s="192">
        <f t="shared" si="26"/>
        <v>0</v>
      </c>
      <c r="BH197" s="192">
        <f t="shared" si="27"/>
        <v>0</v>
      </c>
      <c r="BI197" s="192">
        <f t="shared" si="28"/>
        <v>0</v>
      </c>
      <c r="BJ197" s="19" t="s">
        <v>82</v>
      </c>
      <c r="BK197" s="192">
        <f t="shared" si="29"/>
        <v>0</v>
      </c>
      <c r="BL197" s="19" t="s">
        <v>1034</v>
      </c>
      <c r="BM197" s="191" t="s">
        <v>4188</v>
      </c>
    </row>
    <row r="198" spans="1:65" s="2" customFormat="1" ht="14.45" customHeight="1">
      <c r="A198" s="36"/>
      <c r="B198" s="37"/>
      <c r="C198" s="180" t="s">
        <v>625</v>
      </c>
      <c r="D198" s="180" t="s">
        <v>210</v>
      </c>
      <c r="E198" s="181" t="s">
        <v>4189</v>
      </c>
      <c r="F198" s="182" t="s">
        <v>4190</v>
      </c>
      <c r="G198" s="183" t="s">
        <v>367</v>
      </c>
      <c r="H198" s="184">
        <v>12</v>
      </c>
      <c r="I198" s="185"/>
      <c r="J198" s="186">
        <f t="shared" si="20"/>
        <v>0</v>
      </c>
      <c r="K198" s="182" t="s">
        <v>19</v>
      </c>
      <c r="L198" s="41"/>
      <c r="M198" s="187" t="s">
        <v>19</v>
      </c>
      <c r="N198" s="188" t="s">
        <v>43</v>
      </c>
      <c r="O198" s="66"/>
      <c r="P198" s="189">
        <f t="shared" si="21"/>
        <v>0</v>
      </c>
      <c r="Q198" s="189">
        <v>2.0000000000000002E-5</v>
      </c>
      <c r="R198" s="189">
        <f t="shared" si="22"/>
        <v>2.4000000000000003E-4</v>
      </c>
      <c r="S198" s="189">
        <v>0</v>
      </c>
      <c r="T198" s="190">
        <f t="shared" si="2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1034</v>
      </c>
      <c r="AT198" s="191" t="s">
        <v>210</v>
      </c>
      <c r="AU198" s="191" t="s">
        <v>82</v>
      </c>
      <c r="AY198" s="19" t="s">
        <v>208</v>
      </c>
      <c r="BE198" s="192">
        <f t="shared" si="24"/>
        <v>0</v>
      </c>
      <c r="BF198" s="192">
        <f t="shared" si="25"/>
        <v>0</v>
      </c>
      <c r="BG198" s="192">
        <f t="shared" si="26"/>
        <v>0</v>
      </c>
      <c r="BH198" s="192">
        <f t="shared" si="27"/>
        <v>0</v>
      </c>
      <c r="BI198" s="192">
        <f t="shared" si="28"/>
        <v>0</v>
      </c>
      <c r="BJ198" s="19" t="s">
        <v>82</v>
      </c>
      <c r="BK198" s="192">
        <f t="shared" si="29"/>
        <v>0</v>
      </c>
      <c r="BL198" s="19" t="s">
        <v>1034</v>
      </c>
      <c r="BM198" s="191" t="s">
        <v>4191</v>
      </c>
    </row>
    <row r="199" spans="1:65" s="2" customFormat="1" ht="14.45" customHeight="1">
      <c r="A199" s="36"/>
      <c r="B199" s="37"/>
      <c r="C199" s="226" t="s">
        <v>619</v>
      </c>
      <c r="D199" s="226" t="s">
        <v>370</v>
      </c>
      <c r="E199" s="227" t="s">
        <v>4192</v>
      </c>
      <c r="F199" s="228" t="s">
        <v>4193</v>
      </c>
      <c r="G199" s="229" t="s">
        <v>367</v>
      </c>
      <c r="H199" s="230">
        <v>12</v>
      </c>
      <c r="I199" s="231"/>
      <c r="J199" s="232">
        <f t="shared" si="20"/>
        <v>0</v>
      </c>
      <c r="K199" s="228" t="s">
        <v>19</v>
      </c>
      <c r="L199" s="233"/>
      <c r="M199" s="234" t="s">
        <v>19</v>
      </c>
      <c r="N199" s="235" t="s">
        <v>43</v>
      </c>
      <c r="O199" s="66"/>
      <c r="P199" s="189">
        <f t="shared" si="21"/>
        <v>0</v>
      </c>
      <c r="Q199" s="189">
        <v>2.3000000000000001E-4</v>
      </c>
      <c r="R199" s="189">
        <f t="shared" si="22"/>
        <v>2.7600000000000003E-3</v>
      </c>
      <c r="S199" s="189">
        <v>0</v>
      </c>
      <c r="T199" s="190">
        <f t="shared" si="2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829</v>
      </c>
      <c r="AT199" s="191" t="s">
        <v>370</v>
      </c>
      <c r="AU199" s="191" t="s">
        <v>82</v>
      </c>
      <c r="AY199" s="19" t="s">
        <v>208</v>
      </c>
      <c r="BE199" s="192">
        <f t="shared" si="24"/>
        <v>0</v>
      </c>
      <c r="BF199" s="192">
        <f t="shared" si="25"/>
        <v>0</v>
      </c>
      <c r="BG199" s="192">
        <f t="shared" si="26"/>
        <v>0</v>
      </c>
      <c r="BH199" s="192">
        <f t="shared" si="27"/>
        <v>0</v>
      </c>
      <c r="BI199" s="192">
        <f t="shared" si="28"/>
        <v>0</v>
      </c>
      <c r="BJ199" s="19" t="s">
        <v>82</v>
      </c>
      <c r="BK199" s="192">
        <f t="shared" si="29"/>
        <v>0</v>
      </c>
      <c r="BL199" s="19" t="s">
        <v>1034</v>
      </c>
      <c r="BM199" s="191" t="s">
        <v>4194</v>
      </c>
    </row>
    <row r="200" spans="1:65" s="2" customFormat="1" ht="14.45" customHeight="1">
      <c r="A200" s="36"/>
      <c r="B200" s="37"/>
      <c r="C200" s="180" t="s">
        <v>1486</v>
      </c>
      <c r="D200" s="180" t="s">
        <v>210</v>
      </c>
      <c r="E200" s="181" t="s">
        <v>4195</v>
      </c>
      <c r="F200" s="182" t="s">
        <v>4196</v>
      </c>
      <c r="G200" s="183" t="s">
        <v>367</v>
      </c>
      <c r="H200" s="184">
        <v>18</v>
      </c>
      <c r="I200" s="185"/>
      <c r="J200" s="186">
        <f t="shared" si="20"/>
        <v>0</v>
      </c>
      <c r="K200" s="182" t="s">
        <v>19</v>
      </c>
      <c r="L200" s="41"/>
      <c r="M200" s="187" t="s">
        <v>19</v>
      </c>
      <c r="N200" s="188" t="s">
        <v>43</v>
      </c>
      <c r="O200" s="66"/>
      <c r="P200" s="189">
        <f t="shared" si="21"/>
        <v>0</v>
      </c>
      <c r="Q200" s="189">
        <v>3.5E-4</v>
      </c>
      <c r="R200" s="189">
        <f t="shared" si="22"/>
        <v>6.3E-3</v>
      </c>
      <c r="S200" s="189">
        <v>0</v>
      </c>
      <c r="T200" s="190">
        <f t="shared" si="2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1034</v>
      </c>
      <c r="AT200" s="191" t="s">
        <v>210</v>
      </c>
      <c r="AU200" s="191" t="s">
        <v>82</v>
      </c>
      <c r="AY200" s="19" t="s">
        <v>208</v>
      </c>
      <c r="BE200" s="192">
        <f t="shared" si="24"/>
        <v>0</v>
      </c>
      <c r="BF200" s="192">
        <f t="shared" si="25"/>
        <v>0</v>
      </c>
      <c r="BG200" s="192">
        <f t="shared" si="26"/>
        <v>0</v>
      </c>
      <c r="BH200" s="192">
        <f t="shared" si="27"/>
        <v>0</v>
      </c>
      <c r="BI200" s="192">
        <f t="shared" si="28"/>
        <v>0</v>
      </c>
      <c r="BJ200" s="19" t="s">
        <v>82</v>
      </c>
      <c r="BK200" s="192">
        <f t="shared" si="29"/>
        <v>0</v>
      </c>
      <c r="BL200" s="19" t="s">
        <v>1034</v>
      </c>
      <c r="BM200" s="191" t="s">
        <v>4197</v>
      </c>
    </row>
    <row r="201" spans="1:65" s="2" customFormat="1" ht="14.45" customHeight="1">
      <c r="A201" s="36"/>
      <c r="B201" s="37"/>
      <c r="C201" s="180" t="s">
        <v>2245</v>
      </c>
      <c r="D201" s="180" t="s">
        <v>210</v>
      </c>
      <c r="E201" s="181" t="s">
        <v>4198</v>
      </c>
      <c r="F201" s="182" t="s">
        <v>4199</v>
      </c>
      <c r="G201" s="183" t="s">
        <v>367</v>
      </c>
      <c r="H201" s="184">
        <v>19</v>
      </c>
      <c r="I201" s="185"/>
      <c r="J201" s="186">
        <f t="shared" ref="J201:J232" si="30">ROUND(I201*H201,2)</f>
        <v>0</v>
      </c>
      <c r="K201" s="182" t="s">
        <v>19</v>
      </c>
      <c r="L201" s="41"/>
      <c r="M201" s="187" t="s">
        <v>19</v>
      </c>
      <c r="N201" s="188" t="s">
        <v>43</v>
      </c>
      <c r="O201" s="66"/>
      <c r="P201" s="189">
        <f t="shared" ref="P201:P232" si="31">O201*H201</f>
        <v>0</v>
      </c>
      <c r="Q201" s="189">
        <v>5.6999999999999998E-4</v>
      </c>
      <c r="R201" s="189">
        <f t="shared" ref="R201:R232" si="32">Q201*H201</f>
        <v>1.0829999999999999E-2</v>
      </c>
      <c r="S201" s="189">
        <v>0</v>
      </c>
      <c r="T201" s="190">
        <f t="shared" ref="T201:T232" si="33"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1034</v>
      </c>
      <c r="AT201" s="191" t="s">
        <v>210</v>
      </c>
      <c r="AU201" s="191" t="s">
        <v>82</v>
      </c>
      <c r="AY201" s="19" t="s">
        <v>208</v>
      </c>
      <c r="BE201" s="192">
        <f t="shared" ref="BE201:BE226" si="34">IF(N201="základní",J201,0)</f>
        <v>0</v>
      </c>
      <c r="BF201" s="192">
        <f t="shared" ref="BF201:BF226" si="35">IF(N201="snížená",J201,0)</f>
        <v>0</v>
      </c>
      <c r="BG201" s="192">
        <f t="shared" ref="BG201:BG226" si="36">IF(N201="zákl. přenesená",J201,0)</f>
        <v>0</v>
      </c>
      <c r="BH201" s="192">
        <f t="shared" ref="BH201:BH226" si="37">IF(N201="sníž. přenesená",J201,0)</f>
        <v>0</v>
      </c>
      <c r="BI201" s="192">
        <f t="shared" ref="BI201:BI226" si="38">IF(N201="nulová",J201,0)</f>
        <v>0</v>
      </c>
      <c r="BJ201" s="19" t="s">
        <v>82</v>
      </c>
      <c r="BK201" s="192">
        <f t="shared" ref="BK201:BK226" si="39">ROUND(I201*H201,2)</f>
        <v>0</v>
      </c>
      <c r="BL201" s="19" t="s">
        <v>1034</v>
      </c>
      <c r="BM201" s="191" t="s">
        <v>4200</v>
      </c>
    </row>
    <row r="202" spans="1:65" s="2" customFormat="1" ht="14.45" customHeight="1">
      <c r="A202" s="36"/>
      <c r="B202" s="37"/>
      <c r="C202" s="180" t="s">
        <v>1270</v>
      </c>
      <c r="D202" s="180" t="s">
        <v>210</v>
      </c>
      <c r="E202" s="181" t="s">
        <v>4201</v>
      </c>
      <c r="F202" s="182" t="s">
        <v>4202</v>
      </c>
      <c r="G202" s="183" t="s">
        <v>367</v>
      </c>
      <c r="H202" s="184">
        <v>14</v>
      </c>
      <c r="I202" s="185"/>
      <c r="J202" s="186">
        <f t="shared" si="30"/>
        <v>0</v>
      </c>
      <c r="K202" s="182" t="s">
        <v>19</v>
      </c>
      <c r="L202" s="41"/>
      <c r="M202" s="187" t="s">
        <v>19</v>
      </c>
      <c r="N202" s="188" t="s">
        <v>43</v>
      </c>
      <c r="O202" s="66"/>
      <c r="P202" s="189">
        <f t="shared" si="31"/>
        <v>0</v>
      </c>
      <c r="Q202" s="189">
        <v>7.2000000000000005E-4</v>
      </c>
      <c r="R202" s="189">
        <f t="shared" si="32"/>
        <v>1.008E-2</v>
      </c>
      <c r="S202" s="189">
        <v>0</v>
      </c>
      <c r="T202" s="190">
        <f t="shared" si="3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1" t="s">
        <v>1034</v>
      </c>
      <c r="AT202" s="191" t="s">
        <v>210</v>
      </c>
      <c r="AU202" s="191" t="s">
        <v>82</v>
      </c>
      <c r="AY202" s="19" t="s">
        <v>208</v>
      </c>
      <c r="BE202" s="192">
        <f t="shared" si="34"/>
        <v>0</v>
      </c>
      <c r="BF202" s="192">
        <f t="shared" si="35"/>
        <v>0</v>
      </c>
      <c r="BG202" s="192">
        <f t="shared" si="36"/>
        <v>0</v>
      </c>
      <c r="BH202" s="192">
        <f t="shared" si="37"/>
        <v>0</v>
      </c>
      <c r="BI202" s="192">
        <f t="shared" si="38"/>
        <v>0</v>
      </c>
      <c r="BJ202" s="19" t="s">
        <v>82</v>
      </c>
      <c r="BK202" s="192">
        <f t="shared" si="39"/>
        <v>0</v>
      </c>
      <c r="BL202" s="19" t="s">
        <v>1034</v>
      </c>
      <c r="BM202" s="191" t="s">
        <v>4203</v>
      </c>
    </row>
    <row r="203" spans="1:65" s="2" customFormat="1" ht="14.45" customHeight="1">
      <c r="A203" s="36"/>
      <c r="B203" s="37"/>
      <c r="C203" s="180" t="s">
        <v>1298</v>
      </c>
      <c r="D203" s="180" t="s">
        <v>210</v>
      </c>
      <c r="E203" s="181" t="s">
        <v>4204</v>
      </c>
      <c r="F203" s="182" t="s">
        <v>4205</v>
      </c>
      <c r="G203" s="183" t="s">
        <v>367</v>
      </c>
      <c r="H203" s="184">
        <v>5</v>
      </c>
      <c r="I203" s="185"/>
      <c r="J203" s="186">
        <f t="shared" si="30"/>
        <v>0</v>
      </c>
      <c r="K203" s="182" t="s">
        <v>19</v>
      </c>
      <c r="L203" s="41"/>
      <c r="M203" s="187" t="s">
        <v>19</v>
      </c>
      <c r="N203" s="188" t="s">
        <v>43</v>
      </c>
      <c r="O203" s="66"/>
      <c r="P203" s="189">
        <f t="shared" si="31"/>
        <v>0</v>
      </c>
      <c r="Q203" s="189">
        <v>1.32E-3</v>
      </c>
      <c r="R203" s="189">
        <f t="shared" si="32"/>
        <v>6.6E-3</v>
      </c>
      <c r="S203" s="189">
        <v>0</v>
      </c>
      <c r="T203" s="190">
        <f t="shared" si="3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1034</v>
      </c>
      <c r="AT203" s="191" t="s">
        <v>210</v>
      </c>
      <c r="AU203" s="191" t="s">
        <v>82</v>
      </c>
      <c r="AY203" s="19" t="s">
        <v>208</v>
      </c>
      <c r="BE203" s="192">
        <f t="shared" si="34"/>
        <v>0</v>
      </c>
      <c r="BF203" s="192">
        <f t="shared" si="35"/>
        <v>0</v>
      </c>
      <c r="BG203" s="192">
        <f t="shared" si="36"/>
        <v>0</v>
      </c>
      <c r="BH203" s="192">
        <f t="shared" si="37"/>
        <v>0</v>
      </c>
      <c r="BI203" s="192">
        <f t="shared" si="38"/>
        <v>0</v>
      </c>
      <c r="BJ203" s="19" t="s">
        <v>82</v>
      </c>
      <c r="BK203" s="192">
        <f t="shared" si="39"/>
        <v>0</v>
      </c>
      <c r="BL203" s="19" t="s">
        <v>1034</v>
      </c>
      <c r="BM203" s="191" t="s">
        <v>4206</v>
      </c>
    </row>
    <row r="204" spans="1:65" s="2" customFormat="1" ht="14.45" customHeight="1">
      <c r="A204" s="36"/>
      <c r="B204" s="37"/>
      <c r="C204" s="180" t="s">
        <v>774</v>
      </c>
      <c r="D204" s="180" t="s">
        <v>210</v>
      </c>
      <c r="E204" s="181" t="s">
        <v>4207</v>
      </c>
      <c r="F204" s="182" t="s">
        <v>4208</v>
      </c>
      <c r="G204" s="183" t="s">
        <v>367</v>
      </c>
      <c r="H204" s="184">
        <v>2</v>
      </c>
      <c r="I204" s="185"/>
      <c r="J204" s="186">
        <f t="shared" si="30"/>
        <v>0</v>
      </c>
      <c r="K204" s="182" t="s">
        <v>19</v>
      </c>
      <c r="L204" s="41"/>
      <c r="M204" s="187" t="s">
        <v>19</v>
      </c>
      <c r="N204" s="188" t="s">
        <v>43</v>
      </c>
      <c r="O204" s="66"/>
      <c r="P204" s="189">
        <f t="shared" si="31"/>
        <v>0</v>
      </c>
      <c r="Q204" s="189">
        <v>1.5200000000000001E-3</v>
      </c>
      <c r="R204" s="189">
        <f t="shared" si="32"/>
        <v>3.0400000000000002E-3</v>
      </c>
      <c r="S204" s="189">
        <v>0</v>
      </c>
      <c r="T204" s="190">
        <f t="shared" si="33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1034</v>
      </c>
      <c r="AT204" s="191" t="s">
        <v>210</v>
      </c>
      <c r="AU204" s="191" t="s">
        <v>82</v>
      </c>
      <c r="AY204" s="19" t="s">
        <v>208</v>
      </c>
      <c r="BE204" s="192">
        <f t="shared" si="34"/>
        <v>0</v>
      </c>
      <c r="BF204" s="192">
        <f t="shared" si="35"/>
        <v>0</v>
      </c>
      <c r="BG204" s="192">
        <f t="shared" si="36"/>
        <v>0</v>
      </c>
      <c r="BH204" s="192">
        <f t="shared" si="37"/>
        <v>0</v>
      </c>
      <c r="BI204" s="192">
        <f t="shared" si="38"/>
        <v>0</v>
      </c>
      <c r="BJ204" s="19" t="s">
        <v>82</v>
      </c>
      <c r="BK204" s="192">
        <f t="shared" si="39"/>
        <v>0</v>
      </c>
      <c r="BL204" s="19" t="s">
        <v>1034</v>
      </c>
      <c r="BM204" s="191" t="s">
        <v>4209</v>
      </c>
    </row>
    <row r="205" spans="1:65" s="2" customFormat="1" ht="24.2" customHeight="1">
      <c r="A205" s="36"/>
      <c r="B205" s="37"/>
      <c r="C205" s="180" t="s">
        <v>575</v>
      </c>
      <c r="D205" s="180" t="s">
        <v>210</v>
      </c>
      <c r="E205" s="181" t="s">
        <v>4210</v>
      </c>
      <c r="F205" s="182" t="s">
        <v>4211</v>
      </c>
      <c r="G205" s="183" t="s">
        <v>367</v>
      </c>
      <c r="H205" s="184">
        <v>6</v>
      </c>
      <c r="I205" s="185"/>
      <c r="J205" s="186">
        <f t="shared" si="30"/>
        <v>0</v>
      </c>
      <c r="K205" s="182" t="s">
        <v>19</v>
      </c>
      <c r="L205" s="41"/>
      <c r="M205" s="187" t="s">
        <v>19</v>
      </c>
      <c r="N205" s="188" t="s">
        <v>43</v>
      </c>
      <c r="O205" s="66"/>
      <c r="P205" s="189">
        <f t="shared" si="31"/>
        <v>0</v>
      </c>
      <c r="Q205" s="189">
        <v>3.5E-4</v>
      </c>
      <c r="R205" s="189">
        <f t="shared" si="32"/>
        <v>2.0999999999999999E-3</v>
      </c>
      <c r="S205" s="189">
        <v>0</v>
      </c>
      <c r="T205" s="190">
        <f t="shared" si="33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1034</v>
      </c>
      <c r="AT205" s="191" t="s">
        <v>210</v>
      </c>
      <c r="AU205" s="191" t="s">
        <v>82</v>
      </c>
      <c r="AY205" s="19" t="s">
        <v>208</v>
      </c>
      <c r="BE205" s="192">
        <f t="shared" si="34"/>
        <v>0</v>
      </c>
      <c r="BF205" s="192">
        <f t="shared" si="35"/>
        <v>0</v>
      </c>
      <c r="BG205" s="192">
        <f t="shared" si="36"/>
        <v>0</v>
      </c>
      <c r="BH205" s="192">
        <f t="shared" si="37"/>
        <v>0</v>
      </c>
      <c r="BI205" s="192">
        <f t="shared" si="38"/>
        <v>0</v>
      </c>
      <c r="BJ205" s="19" t="s">
        <v>82</v>
      </c>
      <c r="BK205" s="192">
        <f t="shared" si="39"/>
        <v>0</v>
      </c>
      <c r="BL205" s="19" t="s">
        <v>1034</v>
      </c>
      <c r="BM205" s="191" t="s">
        <v>4212</v>
      </c>
    </row>
    <row r="206" spans="1:65" s="2" customFormat="1" ht="14.45" customHeight="1">
      <c r="A206" s="36"/>
      <c r="B206" s="37"/>
      <c r="C206" s="180" t="s">
        <v>936</v>
      </c>
      <c r="D206" s="180" t="s">
        <v>210</v>
      </c>
      <c r="E206" s="181" t="s">
        <v>4213</v>
      </c>
      <c r="F206" s="182" t="s">
        <v>4214</v>
      </c>
      <c r="G206" s="183" t="s">
        <v>367</v>
      </c>
      <c r="H206" s="184">
        <v>1</v>
      </c>
      <c r="I206" s="185"/>
      <c r="J206" s="186">
        <f t="shared" si="30"/>
        <v>0</v>
      </c>
      <c r="K206" s="182" t="s">
        <v>19</v>
      </c>
      <c r="L206" s="41"/>
      <c r="M206" s="187" t="s">
        <v>19</v>
      </c>
      <c r="N206" s="188" t="s">
        <v>43</v>
      </c>
      <c r="O206" s="66"/>
      <c r="P206" s="189">
        <f t="shared" si="31"/>
        <v>0</v>
      </c>
      <c r="Q206" s="189">
        <v>1.7000000000000001E-4</v>
      </c>
      <c r="R206" s="189">
        <f t="shared" si="32"/>
        <v>1.7000000000000001E-4</v>
      </c>
      <c r="S206" s="189">
        <v>0</v>
      </c>
      <c r="T206" s="190">
        <f t="shared" si="33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1" t="s">
        <v>1034</v>
      </c>
      <c r="AT206" s="191" t="s">
        <v>210</v>
      </c>
      <c r="AU206" s="191" t="s">
        <v>82</v>
      </c>
      <c r="AY206" s="19" t="s">
        <v>208</v>
      </c>
      <c r="BE206" s="192">
        <f t="shared" si="34"/>
        <v>0</v>
      </c>
      <c r="BF206" s="192">
        <f t="shared" si="35"/>
        <v>0</v>
      </c>
      <c r="BG206" s="192">
        <f t="shared" si="36"/>
        <v>0</v>
      </c>
      <c r="BH206" s="192">
        <f t="shared" si="37"/>
        <v>0</v>
      </c>
      <c r="BI206" s="192">
        <f t="shared" si="38"/>
        <v>0</v>
      </c>
      <c r="BJ206" s="19" t="s">
        <v>82</v>
      </c>
      <c r="BK206" s="192">
        <f t="shared" si="39"/>
        <v>0</v>
      </c>
      <c r="BL206" s="19" t="s">
        <v>1034</v>
      </c>
      <c r="BM206" s="191" t="s">
        <v>4215</v>
      </c>
    </row>
    <row r="207" spans="1:65" s="2" customFormat="1" ht="14.45" customHeight="1">
      <c r="A207" s="36"/>
      <c r="B207" s="37"/>
      <c r="C207" s="180" t="s">
        <v>931</v>
      </c>
      <c r="D207" s="180" t="s">
        <v>210</v>
      </c>
      <c r="E207" s="181" t="s">
        <v>4216</v>
      </c>
      <c r="F207" s="182" t="s">
        <v>4217</v>
      </c>
      <c r="G207" s="183" t="s">
        <v>367</v>
      </c>
      <c r="H207" s="184">
        <v>1</v>
      </c>
      <c r="I207" s="185"/>
      <c r="J207" s="186">
        <f t="shared" si="30"/>
        <v>0</v>
      </c>
      <c r="K207" s="182" t="s">
        <v>19</v>
      </c>
      <c r="L207" s="41"/>
      <c r="M207" s="187" t="s">
        <v>19</v>
      </c>
      <c r="N207" s="188" t="s">
        <v>43</v>
      </c>
      <c r="O207" s="66"/>
      <c r="P207" s="189">
        <f t="shared" si="31"/>
        <v>0</v>
      </c>
      <c r="Q207" s="189">
        <v>2.4000000000000001E-4</v>
      </c>
      <c r="R207" s="189">
        <f t="shared" si="32"/>
        <v>2.4000000000000001E-4</v>
      </c>
      <c r="S207" s="189">
        <v>0</v>
      </c>
      <c r="T207" s="190">
        <f t="shared" si="33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1034</v>
      </c>
      <c r="AT207" s="191" t="s">
        <v>210</v>
      </c>
      <c r="AU207" s="191" t="s">
        <v>82</v>
      </c>
      <c r="AY207" s="19" t="s">
        <v>208</v>
      </c>
      <c r="BE207" s="192">
        <f t="shared" si="34"/>
        <v>0</v>
      </c>
      <c r="BF207" s="192">
        <f t="shared" si="35"/>
        <v>0</v>
      </c>
      <c r="BG207" s="192">
        <f t="shared" si="36"/>
        <v>0</v>
      </c>
      <c r="BH207" s="192">
        <f t="shared" si="37"/>
        <v>0</v>
      </c>
      <c r="BI207" s="192">
        <f t="shared" si="38"/>
        <v>0</v>
      </c>
      <c r="BJ207" s="19" t="s">
        <v>82</v>
      </c>
      <c r="BK207" s="192">
        <f t="shared" si="39"/>
        <v>0</v>
      </c>
      <c r="BL207" s="19" t="s">
        <v>1034</v>
      </c>
      <c r="BM207" s="191" t="s">
        <v>4218</v>
      </c>
    </row>
    <row r="208" spans="1:65" s="2" customFormat="1" ht="14.45" customHeight="1">
      <c r="A208" s="36"/>
      <c r="B208" s="37"/>
      <c r="C208" s="180" t="s">
        <v>924</v>
      </c>
      <c r="D208" s="180" t="s">
        <v>210</v>
      </c>
      <c r="E208" s="181" t="s">
        <v>4219</v>
      </c>
      <c r="F208" s="182" t="s">
        <v>4220</v>
      </c>
      <c r="G208" s="183" t="s">
        <v>367</v>
      </c>
      <c r="H208" s="184">
        <v>1</v>
      </c>
      <c r="I208" s="185"/>
      <c r="J208" s="186">
        <f t="shared" si="30"/>
        <v>0</v>
      </c>
      <c r="K208" s="182" t="s">
        <v>19</v>
      </c>
      <c r="L208" s="41"/>
      <c r="M208" s="187" t="s">
        <v>19</v>
      </c>
      <c r="N208" s="188" t="s">
        <v>43</v>
      </c>
      <c r="O208" s="66"/>
      <c r="P208" s="189">
        <f t="shared" si="31"/>
        <v>0</v>
      </c>
      <c r="Q208" s="189">
        <v>3.6000000000000002E-4</v>
      </c>
      <c r="R208" s="189">
        <f t="shared" si="32"/>
        <v>3.6000000000000002E-4</v>
      </c>
      <c r="S208" s="189">
        <v>0</v>
      </c>
      <c r="T208" s="190">
        <f t="shared" si="33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1034</v>
      </c>
      <c r="AT208" s="191" t="s">
        <v>210</v>
      </c>
      <c r="AU208" s="191" t="s">
        <v>82</v>
      </c>
      <c r="AY208" s="19" t="s">
        <v>208</v>
      </c>
      <c r="BE208" s="192">
        <f t="shared" si="34"/>
        <v>0</v>
      </c>
      <c r="BF208" s="192">
        <f t="shared" si="35"/>
        <v>0</v>
      </c>
      <c r="BG208" s="192">
        <f t="shared" si="36"/>
        <v>0</v>
      </c>
      <c r="BH208" s="192">
        <f t="shared" si="37"/>
        <v>0</v>
      </c>
      <c r="BI208" s="192">
        <f t="shared" si="38"/>
        <v>0</v>
      </c>
      <c r="BJ208" s="19" t="s">
        <v>82</v>
      </c>
      <c r="BK208" s="192">
        <f t="shared" si="39"/>
        <v>0</v>
      </c>
      <c r="BL208" s="19" t="s">
        <v>1034</v>
      </c>
      <c r="BM208" s="191" t="s">
        <v>4221</v>
      </c>
    </row>
    <row r="209" spans="1:65" s="2" customFormat="1" ht="14.45" customHeight="1">
      <c r="A209" s="36"/>
      <c r="B209" s="37"/>
      <c r="C209" s="180" t="s">
        <v>913</v>
      </c>
      <c r="D209" s="180" t="s">
        <v>210</v>
      </c>
      <c r="E209" s="181" t="s">
        <v>4222</v>
      </c>
      <c r="F209" s="182" t="s">
        <v>4223</v>
      </c>
      <c r="G209" s="183" t="s">
        <v>367</v>
      </c>
      <c r="H209" s="184">
        <v>1</v>
      </c>
      <c r="I209" s="185"/>
      <c r="J209" s="186">
        <f t="shared" si="30"/>
        <v>0</v>
      </c>
      <c r="K209" s="182" t="s">
        <v>19</v>
      </c>
      <c r="L209" s="41"/>
      <c r="M209" s="187" t="s">
        <v>19</v>
      </c>
      <c r="N209" s="188" t="s">
        <v>43</v>
      </c>
      <c r="O209" s="66"/>
      <c r="P209" s="189">
        <f t="shared" si="31"/>
        <v>0</v>
      </c>
      <c r="Q209" s="189">
        <v>5.0000000000000001E-4</v>
      </c>
      <c r="R209" s="189">
        <f t="shared" si="32"/>
        <v>5.0000000000000001E-4</v>
      </c>
      <c r="S209" s="189">
        <v>0</v>
      </c>
      <c r="T209" s="190">
        <f t="shared" si="33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1" t="s">
        <v>1034</v>
      </c>
      <c r="AT209" s="191" t="s">
        <v>210</v>
      </c>
      <c r="AU209" s="191" t="s">
        <v>82</v>
      </c>
      <c r="AY209" s="19" t="s">
        <v>208</v>
      </c>
      <c r="BE209" s="192">
        <f t="shared" si="34"/>
        <v>0</v>
      </c>
      <c r="BF209" s="192">
        <f t="shared" si="35"/>
        <v>0</v>
      </c>
      <c r="BG209" s="192">
        <f t="shared" si="36"/>
        <v>0</v>
      </c>
      <c r="BH209" s="192">
        <f t="shared" si="37"/>
        <v>0</v>
      </c>
      <c r="BI209" s="192">
        <f t="shared" si="38"/>
        <v>0</v>
      </c>
      <c r="BJ209" s="19" t="s">
        <v>82</v>
      </c>
      <c r="BK209" s="192">
        <f t="shared" si="39"/>
        <v>0</v>
      </c>
      <c r="BL209" s="19" t="s">
        <v>1034</v>
      </c>
      <c r="BM209" s="191" t="s">
        <v>4224</v>
      </c>
    </row>
    <row r="210" spans="1:65" s="2" customFormat="1" ht="14.45" customHeight="1">
      <c r="A210" s="36"/>
      <c r="B210" s="37"/>
      <c r="C210" s="180" t="s">
        <v>2256</v>
      </c>
      <c r="D210" s="180" t="s">
        <v>210</v>
      </c>
      <c r="E210" s="181" t="s">
        <v>4225</v>
      </c>
      <c r="F210" s="182" t="s">
        <v>4226</v>
      </c>
      <c r="G210" s="183" t="s">
        <v>367</v>
      </c>
      <c r="H210" s="184">
        <v>1</v>
      </c>
      <c r="I210" s="185"/>
      <c r="J210" s="186">
        <f t="shared" si="30"/>
        <v>0</v>
      </c>
      <c r="K210" s="182" t="s">
        <v>19</v>
      </c>
      <c r="L210" s="41"/>
      <c r="M210" s="187" t="s">
        <v>19</v>
      </c>
      <c r="N210" s="188" t="s">
        <v>43</v>
      </c>
      <c r="O210" s="66"/>
      <c r="P210" s="189">
        <f t="shared" si="31"/>
        <v>0</v>
      </c>
      <c r="Q210" s="189">
        <v>1.0399999999999999E-3</v>
      </c>
      <c r="R210" s="189">
        <f t="shared" si="32"/>
        <v>1.0399999999999999E-3</v>
      </c>
      <c r="S210" s="189">
        <v>0</v>
      </c>
      <c r="T210" s="190">
        <f t="shared" si="33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1034</v>
      </c>
      <c r="AT210" s="191" t="s">
        <v>210</v>
      </c>
      <c r="AU210" s="191" t="s">
        <v>82</v>
      </c>
      <c r="AY210" s="19" t="s">
        <v>208</v>
      </c>
      <c r="BE210" s="192">
        <f t="shared" si="34"/>
        <v>0</v>
      </c>
      <c r="BF210" s="192">
        <f t="shared" si="35"/>
        <v>0</v>
      </c>
      <c r="BG210" s="192">
        <f t="shared" si="36"/>
        <v>0</v>
      </c>
      <c r="BH210" s="192">
        <f t="shared" si="37"/>
        <v>0</v>
      </c>
      <c r="BI210" s="192">
        <f t="shared" si="38"/>
        <v>0</v>
      </c>
      <c r="BJ210" s="19" t="s">
        <v>82</v>
      </c>
      <c r="BK210" s="192">
        <f t="shared" si="39"/>
        <v>0</v>
      </c>
      <c r="BL210" s="19" t="s">
        <v>1034</v>
      </c>
      <c r="BM210" s="191" t="s">
        <v>4227</v>
      </c>
    </row>
    <row r="211" spans="1:65" s="2" customFormat="1" ht="14.45" customHeight="1">
      <c r="A211" s="36"/>
      <c r="B211" s="37"/>
      <c r="C211" s="180" t="s">
        <v>538</v>
      </c>
      <c r="D211" s="180" t="s">
        <v>210</v>
      </c>
      <c r="E211" s="181" t="s">
        <v>4228</v>
      </c>
      <c r="F211" s="182" t="s">
        <v>4229</v>
      </c>
      <c r="G211" s="183" t="s">
        <v>367</v>
      </c>
      <c r="H211" s="184">
        <v>1</v>
      </c>
      <c r="I211" s="185"/>
      <c r="J211" s="186">
        <f t="shared" si="30"/>
        <v>0</v>
      </c>
      <c r="K211" s="182" t="s">
        <v>19</v>
      </c>
      <c r="L211" s="41"/>
      <c r="M211" s="187" t="s">
        <v>19</v>
      </c>
      <c r="N211" s="188" t="s">
        <v>43</v>
      </c>
      <c r="O211" s="66"/>
      <c r="P211" s="189">
        <f t="shared" si="31"/>
        <v>0</v>
      </c>
      <c r="Q211" s="189">
        <v>9.8999999999999999E-4</v>
      </c>
      <c r="R211" s="189">
        <f t="shared" si="32"/>
        <v>9.8999999999999999E-4</v>
      </c>
      <c r="S211" s="189">
        <v>0</v>
      </c>
      <c r="T211" s="190">
        <f t="shared" si="3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1034</v>
      </c>
      <c r="AT211" s="191" t="s">
        <v>210</v>
      </c>
      <c r="AU211" s="191" t="s">
        <v>82</v>
      </c>
      <c r="AY211" s="19" t="s">
        <v>208</v>
      </c>
      <c r="BE211" s="192">
        <f t="shared" si="34"/>
        <v>0</v>
      </c>
      <c r="BF211" s="192">
        <f t="shared" si="35"/>
        <v>0</v>
      </c>
      <c r="BG211" s="192">
        <f t="shared" si="36"/>
        <v>0</v>
      </c>
      <c r="BH211" s="192">
        <f t="shared" si="37"/>
        <v>0</v>
      </c>
      <c r="BI211" s="192">
        <f t="shared" si="38"/>
        <v>0</v>
      </c>
      <c r="BJ211" s="19" t="s">
        <v>82</v>
      </c>
      <c r="BK211" s="192">
        <f t="shared" si="39"/>
        <v>0</v>
      </c>
      <c r="BL211" s="19" t="s">
        <v>1034</v>
      </c>
      <c r="BM211" s="191" t="s">
        <v>4230</v>
      </c>
    </row>
    <row r="212" spans="1:65" s="2" customFormat="1" ht="14.45" customHeight="1">
      <c r="A212" s="36"/>
      <c r="B212" s="37"/>
      <c r="C212" s="180" t="s">
        <v>1213</v>
      </c>
      <c r="D212" s="180" t="s">
        <v>210</v>
      </c>
      <c r="E212" s="181" t="s">
        <v>4231</v>
      </c>
      <c r="F212" s="182" t="s">
        <v>4232</v>
      </c>
      <c r="G212" s="183" t="s">
        <v>367</v>
      </c>
      <c r="H212" s="184">
        <v>1</v>
      </c>
      <c r="I212" s="185"/>
      <c r="J212" s="186">
        <f t="shared" si="30"/>
        <v>0</v>
      </c>
      <c r="K212" s="182" t="s">
        <v>19</v>
      </c>
      <c r="L212" s="41"/>
      <c r="M212" s="187" t="s">
        <v>19</v>
      </c>
      <c r="N212" s="188" t="s">
        <v>43</v>
      </c>
      <c r="O212" s="66"/>
      <c r="P212" s="189">
        <f t="shared" si="31"/>
        <v>0</v>
      </c>
      <c r="Q212" s="189">
        <v>2.2000000000000001E-4</v>
      </c>
      <c r="R212" s="189">
        <f t="shared" si="32"/>
        <v>2.2000000000000001E-4</v>
      </c>
      <c r="S212" s="189">
        <v>0</v>
      </c>
      <c r="T212" s="190">
        <f t="shared" si="3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1" t="s">
        <v>1034</v>
      </c>
      <c r="AT212" s="191" t="s">
        <v>210</v>
      </c>
      <c r="AU212" s="191" t="s">
        <v>82</v>
      </c>
      <c r="AY212" s="19" t="s">
        <v>208</v>
      </c>
      <c r="BE212" s="192">
        <f t="shared" si="34"/>
        <v>0</v>
      </c>
      <c r="BF212" s="192">
        <f t="shared" si="35"/>
        <v>0</v>
      </c>
      <c r="BG212" s="192">
        <f t="shared" si="36"/>
        <v>0</v>
      </c>
      <c r="BH212" s="192">
        <f t="shared" si="37"/>
        <v>0</v>
      </c>
      <c r="BI212" s="192">
        <f t="shared" si="38"/>
        <v>0</v>
      </c>
      <c r="BJ212" s="19" t="s">
        <v>82</v>
      </c>
      <c r="BK212" s="192">
        <f t="shared" si="39"/>
        <v>0</v>
      </c>
      <c r="BL212" s="19" t="s">
        <v>1034</v>
      </c>
      <c r="BM212" s="191" t="s">
        <v>4233</v>
      </c>
    </row>
    <row r="213" spans="1:65" s="2" customFormat="1" ht="14.45" customHeight="1">
      <c r="A213" s="36"/>
      <c r="B213" s="37"/>
      <c r="C213" s="180" t="s">
        <v>1873</v>
      </c>
      <c r="D213" s="180" t="s">
        <v>210</v>
      </c>
      <c r="E213" s="181" t="s">
        <v>4234</v>
      </c>
      <c r="F213" s="182" t="s">
        <v>4235</v>
      </c>
      <c r="G213" s="183" t="s">
        <v>367</v>
      </c>
      <c r="H213" s="184">
        <v>2</v>
      </c>
      <c r="I213" s="185"/>
      <c r="J213" s="186">
        <f t="shared" si="30"/>
        <v>0</v>
      </c>
      <c r="K213" s="182" t="s">
        <v>19</v>
      </c>
      <c r="L213" s="41"/>
      <c r="M213" s="187" t="s">
        <v>19</v>
      </c>
      <c r="N213" s="188" t="s">
        <v>43</v>
      </c>
      <c r="O213" s="66"/>
      <c r="P213" s="189">
        <f t="shared" si="31"/>
        <v>0</v>
      </c>
      <c r="Q213" s="189">
        <v>2.0000000000000002E-5</v>
      </c>
      <c r="R213" s="189">
        <f t="shared" si="32"/>
        <v>4.0000000000000003E-5</v>
      </c>
      <c r="S213" s="189">
        <v>0</v>
      </c>
      <c r="T213" s="190">
        <f t="shared" si="3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1034</v>
      </c>
      <c r="AT213" s="191" t="s">
        <v>210</v>
      </c>
      <c r="AU213" s="191" t="s">
        <v>82</v>
      </c>
      <c r="AY213" s="19" t="s">
        <v>208</v>
      </c>
      <c r="BE213" s="192">
        <f t="shared" si="34"/>
        <v>0</v>
      </c>
      <c r="BF213" s="192">
        <f t="shared" si="35"/>
        <v>0</v>
      </c>
      <c r="BG213" s="192">
        <f t="shared" si="36"/>
        <v>0</v>
      </c>
      <c r="BH213" s="192">
        <f t="shared" si="37"/>
        <v>0</v>
      </c>
      <c r="BI213" s="192">
        <f t="shared" si="38"/>
        <v>0</v>
      </c>
      <c r="BJ213" s="19" t="s">
        <v>82</v>
      </c>
      <c r="BK213" s="192">
        <f t="shared" si="39"/>
        <v>0</v>
      </c>
      <c r="BL213" s="19" t="s">
        <v>1034</v>
      </c>
      <c r="BM213" s="191" t="s">
        <v>4236</v>
      </c>
    </row>
    <row r="214" spans="1:65" s="2" customFormat="1" ht="14.45" customHeight="1">
      <c r="A214" s="36"/>
      <c r="B214" s="37"/>
      <c r="C214" s="226" t="s">
        <v>1892</v>
      </c>
      <c r="D214" s="226" t="s">
        <v>370</v>
      </c>
      <c r="E214" s="227" t="s">
        <v>4237</v>
      </c>
      <c r="F214" s="228" t="s">
        <v>4238</v>
      </c>
      <c r="G214" s="229" t="s">
        <v>367</v>
      </c>
      <c r="H214" s="230">
        <v>1</v>
      </c>
      <c r="I214" s="231"/>
      <c r="J214" s="232">
        <f t="shared" si="30"/>
        <v>0</v>
      </c>
      <c r="K214" s="228" t="s">
        <v>19</v>
      </c>
      <c r="L214" s="233"/>
      <c r="M214" s="234" t="s">
        <v>19</v>
      </c>
      <c r="N214" s="235" t="s">
        <v>43</v>
      </c>
      <c r="O214" s="66"/>
      <c r="P214" s="189">
        <f t="shared" si="31"/>
        <v>0</v>
      </c>
      <c r="Q214" s="189">
        <v>2.9E-4</v>
      </c>
      <c r="R214" s="189">
        <f t="shared" si="32"/>
        <v>2.9E-4</v>
      </c>
      <c r="S214" s="189">
        <v>0</v>
      </c>
      <c r="T214" s="190">
        <f t="shared" si="3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1" t="s">
        <v>829</v>
      </c>
      <c r="AT214" s="191" t="s">
        <v>370</v>
      </c>
      <c r="AU214" s="191" t="s">
        <v>82</v>
      </c>
      <c r="AY214" s="19" t="s">
        <v>208</v>
      </c>
      <c r="BE214" s="192">
        <f t="shared" si="34"/>
        <v>0</v>
      </c>
      <c r="BF214" s="192">
        <f t="shared" si="35"/>
        <v>0</v>
      </c>
      <c r="BG214" s="192">
        <f t="shared" si="36"/>
        <v>0</v>
      </c>
      <c r="BH214" s="192">
        <f t="shared" si="37"/>
        <v>0</v>
      </c>
      <c r="BI214" s="192">
        <f t="shared" si="38"/>
        <v>0</v>
      </c>
      <c r="BJ214" s="19" t="s">
        <v>82</v>
      </c>
      <c r="BK214" s="192">
        <f t="shared" si="39"/>
        <v>0</v>
      </c>
      <c r="BL214" s="19" t="s">
        <v>1034</v>
      </c>
      <c r="BM214" s="191" t="s">
        <v>4239</v>
      </c>
    </row>
    <row r="215" spans="1:65" s="2" customFormat="1" ht="14.45" customHeight="1">
      <c r="A215" s="36"/>
      <c r="B215" s="37"/>
      <c r="C215" s="226" t="s">
        <v>1854</v>
      </c>
      <c r="D215" s="226" t="s">
        <v>370</v>
      </c>
      <c r="E215" s="227" t="s">
        <v>4240</v>
      </c>
      <c r="F215" s="228" t="s">
        <v>4241</v>
      </c>
      <c r="G215" s="229" t="s">
        <v>367</v>
      </c>
      <c r="H215" s="230">
        <v>1</v>
      </c>
      <c r="I215" s="231"/>
      <c r="J215" s="232">
        <f t="shared" si="30"/>
        <v>0</v>
      </c>
      <c r="K215" s="228" t="s">
        <v>19</v>
      </c>
      <c r="L215" s="233"/>
      <c r="M215" s="234" t="s">
        <v>19</v>
      </c>
      <c r="N215" s="235" t="s">
        <v>43</v>
      </c>
      <c r="O215" s="66"/>
      <c r="P215" s="189">
        <f t="shared" si="31"/>
        <v>0</v>
      </c>
      <c r="Q215" s="189">
        <v>3.7200000000000002E-3</v>
      </c>
      <c r="R215" s="189">
        <f t="shared" si="32"/>
        <v>3.7200000000000002E-3</v>
      </c>
      <c r="S215" s="189">
        <v>0</v>
      </c>
      <c r="T215" s="190">
        <f t="shared" si="33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1" t="s">
        <v>829</v>
      </c>
      <c r="AT215" s="191" t="s">
        <v>370</v>
      </c>
      <c r="AU215" s="191" t="s">
        <v>82</v>
      </c>
      <c r="AY215" s="19" t="s">
        <v>208</v>
      </c>
      <c r="BE215" s="192">
        <f t="shared" si="34"/>
        <v>0</v>
      </c>
      <c r="BF215" s="192">
        <f t="shared" si="35"/>
        <v>0</v>
      </c>
      <c r="BG215" s="192">
        <f t="shared" si="36"/>
        <v>0</v>
      </c>
      <c r="BH215" s="192">
        <f t="shared" si="37"/>
        <v>0</v>
      </c>
      <c r="BI215" s="192">
        <f t="shared" si="38"/>
        <v>0</v>
      </c>
      <c r="BJ215" s="19" t="s">
        <v>82</v>
      </c>
      <c r="BK215" s="192">
        <f t="shared" si="39"/>
        <v>0</v>
      </c>
      <c r="BL215" s="19" t="s">
        <v>1034</v>
      </c>
      <c r="BM215" s="191" t="s">
        <v>4242</v>
      </c>
    </row>
    <row r="216" spans="1:65" s="2" customFormat="1" ht="14.45" customHeight="1">
      <c r="A216" s="36"/>
      <c r="B216" s="37"/>
      <c r="C216" s="226" t="s">
        <v>568</v>
      </c>
      <c r="D216" s="226" t="s">
        <v>370</v>
      </c>
      <c r="E216" s="227" t="s">
        <v>4243</v>
      </c>
      <c r="F216" s="228" t="s">
        <v>4244</v>
      </c>
      <c r="G216" s="229" t="s">
        <v>367</v>
      </c>
      <c r="H216" s="230">
        <v>1</v>
      </c>
      <c r="I216" s="231"/>
      <c r="J216" s="232">
        <f t="shared" si="30"/>
        <v>0</v>
      </c>
      <c r="K216" s="228" t="s">
        <v>19</v>
      </c>
      <c r="L216" s="233"/>
      <c r="M216" s="234" t="s">
        <v>19</v>
      </c>
      <c r="N216" s="235" t="s">
        <v>43</v>
      </c>
      <c r="O216" s="66"/>
      <c r="P216" s="189">
        <f t="shared" si="31"/>
        <v>0</v>
      </c>
      <c r="Q216" s="189">
        <v>2.5000000000000001E-3</v>
      </c>
      <c r="R216" s="189">
        <f t="shared" si="32"/>
        <v>2.5000000000000001E-3</v>
      </c>
      <c r="S216" s="189">
        <v>0</v>
      </c>
      <c r="T216" s="190">
        <f t="shared" si="33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829</v>
      </c>
      <c r="AT216" s="191" t="s">
        <v>370</v>
      </c>
      <c r="AU216" s="191" t="s">
        <v>82</v>
      </c>
      <c r="AY216" s="19" t="s">
        <v>208</v>
      </c>
      <c r="BE216" s="192">
        <f t="shared" si="34"/>
        <v>0</v>
      </c>
      <c r="BF216" s="192">
        <f t="shared" si="35"/>
        <v>0</v>
      </c>
      <c r="BG216" s="192">
        <f t="shared" si="36"/>
        <v>0</v>
      </c>
      <c r="BH216" s="192">
        <f t="shared" si="37"/>
        <v>0</v>
      </c>
      <c r="BI216" s="192">
        <f t="shared" si="38"/>
        <v>0</v>
      </c>
      <c r="BJ216" s="19" t="s">
        <v>82</v>
      </c>
      <c r="BK216" s="192">
        <f t="shared" si="39"/>
        <v>0</v>
      </c>
      <c r="BL216" s="19" t="s">
        <v>1034</v>
      </c>
      <c r="BM216" s="191" t="s">
        <v>4245</v>
      </c>
    </row>
    <row r="217" spans="1:65" s="2" customFormat="1" ht="14.45" customHeight="1">
      <c r="A217" s="36"/>
      <c r="B217" s="37"/>
      <c r="C217" s="226" t="s">
        <v>581</v>
      </c>
      <c r="D217" s="226" t="s">
        <v>370</v>
      </c>
      <c r="E217" s="227" t="s">
        <v>4246</v>
      </c>
      <c r="F217" s="228" t="s">
        <v>4247</v>
      </c>
      <c r="G217" s="229" t="s">
        <v>367</v>
      </c>
      <c r="H217" s="230">
        <v>1</v>
      </c>
      <c r="I217" s="231"/>
      <c r="J217" s="232">
        <f t="shared" si="30"/>
        <v>0</v>
      </c>
      <c r="K217" s="228" t="s">
        <v>19</v>
      </c>
      <c r="L217" s="233"/>
      <c r="M217" s="234" t="s">
        <v>19</v>
      </c>
      <c r="N217" s="235" t="s">
        <v>43</v>
      </c>
      <c r="O217" s="66"/>
      <c r="P217" s="189">
        <f t="shared" si="31"/>
        <v>0</v>
      </c>
      <c r="Q217" s="189">
        <v>1E-4</v>
      </c>
      <c r="R217" s="189">
        <f t="shared" si="32"/>
        <v>1E-4</v>
      </c>
      <c r="S217" s="189">
        <v>0</v>
      </c>
      <c r="T217" s="190">
        <f t="shared" si="33"/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829</v>
      </c>
      <c r="AT217" s="191" t="s">
        <v>370</v>
      </c>
      <c r="AU217" s="191" t="s">
        <v>82</v>
      </c>
      <c r="AY217" s="19" t="s">
        <v>208</v>
      </c>
      <c r="BE217" s="192">
        <f t="shared" si="34"/>
        <v>0</v>
      </c>
      <c r="BF217" s="192">
        <f t="shared" si="35"/>
        <v>0</v>
      </c>
      <c r="BG217" s="192">
        <f t="shared" si="36"/>
        <v>0</v>
      </c>
      <c r="BH217" s="192">
        <f t="shared" si="37"/>
        <v>0</v>
      </c>
      <c r="BI217" s="192">
        <f t="shared" si="38"/>
        <v>0</v>
      </c>
      <c r="BJ217" s="19" t="s">
        <v>82</v>
      </c>
      <c r="BK217" s="192">
        <f t="shared" si="39"/>
        <v>0</v>
      </c>
      <c r="BL217" s="19" t="s">
        <v>1034</v>
      </c>
      <c r="BM217" s="191" t="s">
        <v>4248</v>
      </c>
    </row>
    <row r="218" spans="1:65" s="2" customFormat="1" ht="14.45" customHeight="1">
      <c r="A218" s="36"/>
      <c r="B218" s="37"/>
      <c r="C218" s="180" t="s">
        <v>2500</v>
      </c>
      <c r="D218" s="180" t="s">
        <v>210</v>
      </c>
      <c r="E218" s="181" t="s">
        <v>4249</v>
      </c>
      <c r="F218" s="182" t="s">
        <v>4250</v>
      </c>
      <c r="G218" s="183" t="s">
        <v>1776</v>
      </c>
      <c r="H218" s="184">
        <v>3</v>
      </c>
      <c r="I218" s="185"/>
      <c r="J218" s="186">
        <f t="shared" si="30"/>
        <v>0</v>
      </c>
      <c r="K218" s="182" t="s">
        <v>19</v>
      </c>
      <c r="L218" s="41"/>
      <c r="M218" s="187" t="s">
        <v>19</v>
      </c>
      <c r="N218" s="188" t="s">
        <v>43</v>
      </c>
      <c r="O218" s="66"/>
      <c r="P218" s="189">
        <f t="shared" si="31"/>
        <v>0</v>
      </c>
      <c r="Q218" s="189">
        <v>2.92E-2</v>
      </c>
      <c r="R218" s="189">
        <f t="shared" si="32"/>
        <v>8.7599999999999997E-2</v>
      </c>
      <c r="S218" s="189">
        <v>0</v>
      </c>
      <c r="T218" s="190">
        <f t="shared" si="33"/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1" t="s">
        <v>1034</v>
      </c>
      <c r="AT218" s="191" t="s">
        <v>210</v>
      </c>
      <c r="AU218" s="191" t="s">
        <v>82</v>
      </c>
      <c r="AY218" s="19" t="s">
        <v>208</v>
      </c>
      <c r="BE218" s="192">
        <f t="shared" si="34"/>
        <v>0</v>
      </c>
      <c r="BF218" s="192">
        <f t="shared" si="35"/>
        <v>0</v>
      </c>
      <c r="BG218" s="192">
        <f t="shared" si="36"/>
        <v>0</v>
      </c>
      <c r="BH218" s="192">
        <f t="shared" si="37"/>
        <v>0</v>
      </c>
      <c r="BI218" s="192">
        <f t="shared" si="38"/>
        <v>0</v>
      </c>
      <c r="BJ218" s="19" t="s">
        <v>82</v>
      </c>
      <c r="BK218" s="192">
        <f t="shared" si="39"/>
        <v>0</v>
      </c>
      <c r="BL218" s="19" t="s">
        <v>1034</v>
      </c>
      <c r="BM218" s="191" t="s">
        <v>4251</v>
      </c>
    </row>
    <row r="219" spans="1:65" s="2" customFormat="1" ht="14.45" customHeight="1">
      <c r="A219" s="36"/>
      <c r="B219" s="37"/>
      <c r="C219" s="226" t="s">
        <v>1863</v>
      </c>
      <c r="D219" s="226" t="s">
        <v>370</v>
      </c>
      <c r="E219" s="227" t="s">
        <v>4252</v>
      </c>
      <c r="F219" s="228" t="s">
        <v>4253</v>
      </c>
      <c r="G219" s="229" t="s">
        <v>783</v>
      </c>
      <c r="H219" s="230">
        <v>24</v>
      </c>
      <c r="I219" s="231"/>
      <c r="J219" s="232">
        <f t="shared" si="30"/>
        <v>0</v>
      </c>
      <c r="K219" s="228" t="s">
        <v>19</v>
      </c>
      <c r="L219" s="233"/>
      <c r="M219" s="234" t="s">
        <v>19</v>
      </c>
      <c r="N219" s="235" t="s">
        <v>43</v>
      </c>
      <c r="O219" s="66"/>
      <c r="P219" s="189">
        <f t="shared" si="31"/>
        <v>0</v>
      </c>
      <c r="Q219" s="189">
        <v>5.5000000000000003E-4</v>
      </c>
      <c r="R219" s="189">
        <f t="shared" si="32"/>
        <v>1.32E-2</v>
      </c>
      <c r="S219" s="189">
        <v>0</v>
      </c>
      <c r="T219" s="190">
        <f t="shared" si="33"/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829</v>
      </c>
      <c r="AT219" s="191" t="s">
        <v>370</v>
      </c>
      <c r="AU219" s="191" t="s">
        <v>82</v>
      </c>
      <c r="AY219" s="19" t="s">
        <v>208</v>
      </c>
      <c r="BE219" s="192">
        <f t="shared" si="34"/>
        <v>0</v>
      </c>
      <c r="BF219" s="192">
        <f t="shared" si="35"/>
        <v>0</v>
      </c>
      <c r="BG219" s="192">
        <f t="shared" si="36"/>
        <v>0</v>
      </c>
      <c r="BH219" s="192">
        <f t="shared" si="37"/>
        <v>0</v>
      </c>
      <c r="BI219" s="192">
        <f t="shared" si="38"/>
        <v>0</v>
      </c>
      <c r="BJ219" s="19" t="s">
        <v>82</v>
      </c>
      <c r="BK219" s="192">
        <f t="shared" si="39"/>
        <v>0</v>
      </c>
      <c r="BL219" s="19" t="s">
        <v>1034</v>
      </c>
      <c r="BM219" s="191" t="s">
        <v>4254</v>
      </c>
    </row>
    <row r="220" spans="1:65" s="2" customFormat="1" ht="14.45" customHeight="1">
      <c r="A220" s="36"/>
      <c r="B220" s="37"/>
      <c r="C220" s="226" t="s">
        <v>1868</v>
      </c>
      <c r="D220" s="226" t="s">
        <v>370</v>
      </c>
      <c r="E220" s="227" t="s">
        <v>4255</v>
      </c>
      <c r="F220" s="228" t="s">
        <v>4256</v>
      </c>
      <c r="G220" s="229" t="s">
        <v>783</v>
      </c>
      <c r="H220" s="230">
        <v>1</v>
      </c>
      <c r="I220" s="231"/>
      <c r="J220" s="232">
        <f t="shared" si="30"/>
        <v>0</v>
      </c>
      <c r="K220" s="228" t="s">
        <v>19</v>
      </c>
      <c r="L220" s="233"/>
      <c r="M220" s="234" t="s">
        <v>19</v>
      </c>
      <c r="N220" s="235" t="s">
        <v>43</v>
      </c>
      <c r="O220" s="66"/>
      <c r="P220" s="189">
        <f t="shared" si="31"/>
        <v>0</v>
      </c>
      <c r="Q220" s="189">
        <v>6.7000000000000002E-4</v>
      </c>
      <c r="R220" s="189">
        <f t="shared" si="32"/>
        <v>6.7000000000000002E-4</v>
      </c>
      <c r="S220" s="189">
        <v>0</v>
      </c>
      <c r="T220" s="190">
        <f t="shared" si="33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91" t="s">
        <v>829</v>
      </c>
      <c r="AT220" s="191" t="s">
        <v>370</v>
      </c>
      <c r="AU220" s="191" t="s">
        <v>82</v>
      </c>
      <c r="AY220" s="19" t="s">
        <v>208</v>
      </c>
      <c r="BE220" s="192">
        <f t="shared" si="34"/>
        <v>0</v>
      </c>
      <c r="BF220" s="192">
        <f t="shared" si="35"/>
        <v>0</v>
      </c>
      <c r="BG220" s="192">
        <f t="shared" si="36"/>
        <v>0</v>
      </c>
      <c r="BH220" s="192">
        <f t="shared" si="37"/>
        <v>0</v>
      </c>
      <c r="BI220" s="192">
        <f t="shared" si="38"/>
        <v>0</v>
      </c>
      <c r="BJ220" s="19" t="s">
        <v>82</v>
      </c>
      <c r="BK220" s="192">
        <f t="shared" si="39"/>
        <v>0</v>
      </c>
      <c r="BL220" s="19" t="s">
        <v>1034</v>
      </c>
      <c r="BM220" s="191" t="s">
        <v>4257</v>
      </c>
    </row>
    <row r="221" spans="1:65" s="2" customFormat="1" ht="14.45" customHeight="1">
      <c r="A221" s="36"/>
      <c r="B221" s="37"/>
      <c r="C221" s="226" t="s">
        <v>1910</v>
      </c>
      <c r="D221" s="226" t="s">
        <v>370</v>
      </c>
      <c r="E221" s="227" t="s">
        <v>4258</v>
      </c>
      <c r="F221" s="228" t="s">
        <v>4259</v>
      </c>
      <c r="G221" s="229" t="s">
        <v>367</v>
      </c>
      <c r="H221" s="230">
        <v>12</v>
      </c>
      <c r="I221" s="231"/>
      <c r="J221" s="232">
        <f t="shared" si="30"/>
        <v>0</v>
      </c>
      <c r="K221" s="228" t="s">
        <v>19</v>
      </c>
      <c r="L221" s="233"/>
      <c r="M221" s="234" t="s">
        <v>19</v>
      </c>
      <c r="N221" s="235" t="s">
        <v>43</v>
      </c>
      <c r="O221" s="66"/>
      <c r="P221" s="189">
        <f t="shared" si="31"/>
        <v>0</v>
      </c>
      <c r="Q221" s="189">
        <v>5.2999999999999998E-4</v>
      </c>
      <c r="R221" s="189">
        <f t="shared" si="32"/>
        <v>6.3599999999999993E-3</v>
      </c>
      <c r="S221" s="189">
        <v>0</v>
      </c>
      <c r="T221" s="190">
        <f t="shared" si="33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1" t="s">
        <v>829</v>
      </c>
      <c r="AT221" s="191" t="s">
        <v>370</v>
      </c>
      <c r="AU221" s="191" t="s">
        <v>82</v>
      </c>
      <c r="AY221" s="19" t="s">
        <v>208</v>
      </c>
      <c r="BE221" s="192">
        <f t="shared" si="34"/>
        <v>0</v>
      </c>
      <c r="BF221" s="192">
        <f t="shared" si="35"/>
        <v>0</v>
      </c>
      <c r="BG221" s="192">
        <f t="shared" si="36"/>
        <v>0</v>
      </c>
      <c r="BH221" s="192">
        <f t="shared" si="37"/>
        <v>0</v>
      </c>
      <c r="BI221" s="192">
        <f t="shared" si="38"/>
        <v>0</v>
      </c>
      <c r="BJ221" s="19" t="s">
        <v>82</v>
      </c>
      <c r="BK221" s="192">
        <f t="shared" si="39"/>
        <v>0</v>
      </c>
      <c r="BL221" s="19" t="s">
        <v>1034</v>
      </c>
      <c r="BM221" s="191" t="s">
        <v>4260</v>
      </c>
    </row>
    <row r="222" spans="1:65" s="2" customFormat="1" ht="14.45" customHeight="1">
      <c r="A222" s="36"/>
      <c r="B222" s="37"/>
      <c r="C222" s="226" t="s">
        <v>1898</v>
      </c>
      <c r="D222" s="226" t="s">
        <v>370</v>
      </c>
      <c r="E222" s="227" t="s">
        <v>4261</v>
      </c>
      <c r="F222" s="228" t="s">
        <v>4262</v>
      </c>
      <c r="G222" s="229" t="s">
        <v>367</v>
      </c>
      <c r="H222" s="230">
        <v>12</v>
      </c>
      <c r="I222" s="231"/>
      <c r="J222" s="232">
        <f t="shared" si="30"/>
        <v>0</v>
      </c>
      <c r="K222" s="228" t="s">
        <v>19</v>
      </c>
      <c r="L222" s="233"/>
      <c r="M222" s="234" t="s">
        <v>19</v>
      </c>
      <c r="N222" s="235" t="s">
        <v>43</v>
      </c>
      <c r="O222" s="66"/>
      <c r="P222" s="189">
        <f t="shared" si="31"/>
        <v>0</v>
      </c>
      <c r="Q222" s="189">
        <v>4.2000000000000002E-4</v>
      </c>
      <c r="R222" s="189">
        <f t="shared" si="32"/>
        <v>5.0400000000000002E-3</v>
      </c>
      <c r="S222" s="189">
        <v>0</v>
      </c>
      <c r="T222" s="190">
        <f t="shared" si="33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1" t="s">
        <v>829</v>
      </c>
      <c r="AT222" s="191" t="s">
        <v>370</v>
      </c>
      <c r="AU222" s="191" t="s">
        <v>82</v>
      </c>
      <c r="AY222" s="19" t="s">
        <v>208</v>
      </c>
      <c r="BE222" s="192">
        <f t="shared" si="34"/>
        <v>0</v>
      </c>
      <c r="BF222" s="192">
        <f t="shared" si="35"/>
        <v>0</v>
      </c>
      <c r="BG222" s="192">
        <f t="shared" si="36"/>
        <v>0</v>
      </c>
      <c r="BH222" s="192">
        <f t="shared" si="37"/>
        <v>0</v>
      </c>
      <c r="BI222" s="192">
        <f t="shared" si="38"/>
        <v>0</v>
      </c>
      <c r="BJ222" s="19" t="s">
        <v>82</v>
      </c>
      <c r="BK222" s="192">
        <f t="shared" si="39"/>
        <v>0</v>
      </c>
      <c r="BL222" s="19" t="s">
        <v>1034</v>
      </c>
      <c r="BM222" s="191" t="s">
        <v>4263</v>
      </c>
    </row>
    <row r="223" spans="1:65" s="2" customFormat="1" ht="14.45" customHeight="1">
      <c r="A223" s="36"/>
      <c r="B223" s="37"/>
      <c r="C223" s="180" t="s">
        <v>1905</v>
      </c>
      <c r="D223" s="180" t="s">
        <v>210</v>
      </c>
      <c r="E223" s="181" t="s">
        <v>4264</v>
      </c>
      <c r="F223" s="182" t="s">
        <v>4265</v>
      </c>
      <c r="G223" s="183" t="s">
        <v>367</v>
      </c>
      <c r="H223" s="184">
        <v>1</v>
      </c>
      <c r="I223" s="185"/>
      <c r="J223" s="186">
        <f t="shared" si="30"/>
        <v>0</v>
      </c>
      <c r="K223" s="182" t="s">
        <v>19</v>
      </c>
      <c r="L223" s="41"/>
      <c r="M223" s="187" t="s">
        <v>19</v>
      </c>
      <c r="N223" s="188" t="s">
        <v>43</v>
      </c>
      <c r="O223" s="66"/>
      <c r="P223" s="189">
        <f t="shared" si="31"/>
        <v>0</v>
      </c>
      <c r="Q223" s="189">
        <v>1.48E-3</v>
      </c>
      <c r="R223" s="189">
        <f t="shared" si="32"/>
        <v>1.48E-3</v>
      </c>
      <c r="S223" s="189">
        <v>0</v>
      </c>
      <c r="T223" s="190">
        <f t="shared" si="3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1" t="s">
        <v>1034</v>
      </c>
      <c r="AT223" s="191" t="s">
        <v>210</v>
      </c>
      <c r="AU223" s="191" t="s">
        <v>82</v>
      </c>
      <c r="AY223" s="19" t="s">
        <v>208</v>
      </c>
      <c r="BE223" s="192">
        <f t="shared" si="34"/>
        <v>0</v>
      </c>
      <c r="BF223" s="192">
        <f t="shared" si="35"/>
        <v>0</v>
      </c>
      <c r="BG223" s="192">
        <f t="shared" si="36"/>
        <v>0</v>
      </c>
      <c r="BH223" s="192">
        <f t="shared" si="37"/>
        <v>0</v>
      </c>
      <c r="BI223" s="192">
        <f t="shared" si="38"/>
        <v>0</v>
      </c>
      <c r="BJ223" s="19" t="s">
        <v>82</v>
      </c>
      <c r="BK223" s="192">
        <f t="shared" si="39"/>
        <v>0</v>
      </c>
      <c r="BL223" s="19" t="s">
        <v>1034</v>
      </c>
      <c r="BM223" s="191" t="s">
        <v>4266</v>
      </c>
    </row>
    <row r="224" spans="1:65" s="2" customFormat="1" ht="24.2" customHeight="1">
      <c r="A224" s="36"/>
      <c r="B224" s="37"/>
      <c r="C224" s="180" t="s">
        <v>1916</v>
      </c>
      <c r="D224" s="180" t="s">
        <v>210</v>
      </c>
      <c r="E224" s="181" t="s">
        <v>4267</v>
      </c>
      <c r="F224" s="182" t="s">
        <v>4268</v>
      </c>
      <c r="G224" s="183" t="s">
        <v>395</v>
      </c>
      <c r="H224" s="184">
        <v>671</v>
      </c>
      <c r="I224" s="185"/>
      <c r="J224" s="186">
        <f t="shared" si="30"/>
        <v>0</v>
      </c>
      <c r="K224" s="182" t="s">
        <v>19</v>
      </c>
      <c r="L224" s="41"/>
      <c r="M224" s="187" t="s">
        <v>19</v>
      </c>
      <c r="N224" s="188" t="s">
        <v>43</v>
      </c>
      <c r="O224" s="66"/>
      <c r="P224" s="189">
        <f t="shared" si="31"/>
        <v>0</v>
      </c>
      <c r="Q224" s="189">
        <v>1.9000000000000001E-4</v>
      </c>
      <c r="R224" s="189">
        <f t="shared" si="32"/>
        <v>0.12749000000000002</v>
      </c>
      <c r="S224" s="189">
        <v>0</v>
      </c>
      <c r="T224" s="190">
        <f t="shared" si="33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1" t="s">
        <v>1034</v>
      </c>
      <c r="AT224" s="191" t="s">
        <v>210</v>
      </c>
      <c r="AU224" s="191" t="s">
        <v>82</v>
      </c>
      <c r="AY224" s="19" t="s">
        <v>208</v>
      </c>
      <c r="BE224" s="192">
        <f t="shared" si="34"/>
        <v>0</v>
      </c>
      <c r="BF224" s="192">
        <f t="shared" si="35"/>
        <v>0</v>
      </c>
      <c r="BG224" s="192">
        <f t="shared" si="36"/>
        <v>0</v>
      </c>
      <c r="BH224" s="192">
        <f t="shared" si="37"/>
        <v>0</v>
      </c>
      <c r="BI224" s="192">
        <f t="shared" si="38"/>
        <v>0</v>
      </c>
      <c r="BJ224" s="19" t="s">
        <v>82</v>
      </c>
      <c r="BK224" s="192">
        <f t="shared" si="39"/>
        <v>0</v>
      </c>
      <c r="BL224" s="19" t="s">
        <v>1034</v>
      </c>
      <c r="BM224" s="191" t="s">
        <v>4269</v>
      </c>
    </row>
    <row r="225" spans="1:65" s="2" customFormat="1" ht="14.45" customHeight="1">
      <c r="A225" s="36"/>
      <c r="B225" s="37"/>
      <c r="C225" s="180" t="s">
        <v>1993</v>
      </c>
      <c r="D225" s="180" t="s">
        <v>210</v>
      </c>
      <c r="E225" s="181" t="s">
        <v>4270</v>
      </c>
      <c r="F225" s="182" t="s">
        <v>4271</v>
      </c>
      <c r="G225" s="183" t="s">
        <v>395</v>
      </c>
      <c r="H225" s="184">
        <v>671</v>
      </c>
      <c r="I225" s="185"/>
      <c r="J225" s="186">
        <f t="shared" si="30"/>
        <v>0</v>
      </c>
      <c r="K225" s="182" t="s">
        <v>19</v>
      </c>
      <c r="L225" s="41"/>
      <c r="M225" s="187" t="s">
        <v>19</v>
      </c>
      <c r="N225" s="188" t="s">
        <v>43</v>
      </c>
      <c r="O225" s="66"/>
      <c r="P225" s="189">
        <f t="shared" si="31"/>
        <v>0</v>
      </c>
      <c r="Q225" s="189">
        <v>1.0000000000000001E-5</v>
      </c>
      <c r="R225" s="189">
        <f t="shared" si="32"/>
        <v>6.7100000000000007E-3</v>
      </c>
      <c r="S225" s="189">
        <v>0</v>
      </c>
      <c r="T225" s="190">
        <f t="shared" si="33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1034</v>
      </c>
      <c r="AT225" s="191" t="s">
        <v>210</v>
      </c>
      <c r="AU225" s="191" t="s">
        <v>82</v>
      </c>
      <c r="AY225" s="19" t="s">
        <v>208</v>
      </c>
      <c r="BE225" s="192">
        <f t="shared" si="34"/>
        <v>0</v>
      </c>
      <c r="BF225" s="192">
        <f t="shared" si="35"/>
        <v>0</v>
      </c>
      <c r="BG225" s="192">
        <f t="shared" si="36"/>
        <v>0</v>
      </c>
      <c r="BH225" s="192">
        <f t="shared" si="37"/>
        <v>0</v>
      </c>
      <c r="BI225" s="192">
        <f t="shared" si="38"/>
        <v>0</v>
      </c>
      <c r="BJ225" s="19" t="s">
        <v>82</v>
      </c>
      <c r="BK225" s="192">
        <f t="shared" si="39"/>
        <v>0</v>
      </c>
      <c r="BL225" s="19" t="s">
        <v>1034</v>
      </c>
      <c r="BM225" s="191" t="s">
        <v>4272</v>
      </c>
    </row>
    <row r="226" spans="1:65" s="2" customFormat="1" ht="24.2" customHeight="1">
      <c r="A226" s="36"/>
      <c r="B226" s="37"/>
      <c r="C226" s="180" t="s">
        <v>2393</v>
      </c>
      <c r="D226" s="180" t="s">
        <v>210</v>
      </c>
      <c r="E226" s="181" t="s">
        <v>4273</v>
      </c>
      <c r="F226" s="182" t="s">
        <v>4274</v>
      </c>
      <c r="G226" s="183" t="s">
        <v>1091</v>
      </c>
      <c r="H226" s="240"/>
      <c r="I226" s="185"/>
      <c r="J226" s="186">
        <f t="shared" si="30"/>
        <v>0</v>
      </c>
      <c r="K226" s="182" t="s">
        <v>19</v>
      </c>
      <c r="L226" s="41"/>
      <c r="M226" s="187" t="s">
        <v>19</v>
      </c>
      <c r="N226" s="188" t="s">
        <v>43</v>
      </c>
      <c r="O226" s="66"/>
      <c r="P226" s="189">
        <f t="shared" si="31"/>
        <v>0</v>
      </c>
      <c r="Q226" s="189">
        <v>0</v>
      </c>
      <c r="R226" s="189">
        <f t="shared" si="32"/>
        <v>0</v>
      </c>
      <c r="S226" s="189">
        <v>0</v>
      </c>
      <c r="T226" s="190">
        <f t="shared" si="33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1" t="s">
        <v>1034</v>
      </c>
      <c r="AT226" s="191" t="s">
        <v>210</v>
      </c>
      <c r="AU226" s="191" t="s">
        <v>82</v>
      </c>
      <c r="AY226" s="19" t="s">
        <v>208</v>
      </c>
      <c r="BE226" s="192">
        <f t="shared" si="34"/>
        <v>0</v>
      </c>
      <c r="BF226" s="192">
        <f t="shared" si="35"/>
        <v>0</v>
      </c>
      <c r="BG226" s="192">
        <f t="shared" si="36"/>
        <v>0</v>
      </c>
      <c r="BH226" s="192">
        <f t="shared" si="37"/>
        <v>0</v>
      </c>
      <c r="BI226" s="192">
        <f t="shared" si="38"/>
        <v>0</v>
      </c>
      <c r="BJ226" s="19" t="s">
        <v>82</v>
      </c>
      <c r="BK226" s="192">
        <f t="shared" si="39"/>
        <v>0</v>
      </c>
      <c r="BL226" s="19" t="s">
        <v>1034</v>
      </c>
      <c r="BM226" s="191" t="s">
        <v>4275</v>
      </c>
    </row>
    <row r="227" spans="1:65" s="12" customFormat="1" ht="22.9" customHeight="1">
      <c r="B227" s="164"/>
      <c r="C227" s="165"/>
      <c r="D227" s="166" t="s">
        <v>70</v>
      </c>
      <c r="E227" s="178" t="s">
        <v>4276</v>
      </c>
      <c r="F227" s="178" t="s">
        <v>4277</v>
      </c>
      <c r="G227" s="165"/>
      <c r="H227" s="165"/>
      <c r="I227" s="168"/>
      <c r="J227" s="179">
        <f>BK227</f>
        <v>0</v>
      </c>
      <c r="K227" s="165"/>
      <c r="L227" s="170"/>
      <c r="M227" s="171"/>
      <c r="N227" s="172"/>
      <c r="O227" s="172"/>
      <c r="P227" s="173">
        <f>SUM(P228:P229)</f>
        <v>0</v>
      </c>
      <c r="Q227" s="172"/>
      <c r="R227" s="173">
        <f>SUM(R228:R229)</f>
        <v>3.3899999999999998E-3</v>
      </c>
      <c r="S227" s="172"/>
      <c r="T227" s="174">
        <f>SUM(T228:T229)</f>
        <v>0</v>
      </c>
      <c r="AR227" s="175" t="s">
        <v>82</v>
      </c>
      <c r="AT227" s="176" t="s">
        <v>70</v>
      </c>
      <c r="AU227" s="176" t="s">
        <v>78</v>
      </c>
      <c r="AY227" s="175" t="s">
        <v>208</v>
      </c>
      <c r="BK227" s="177">
        <f>SUM(BK228:BK229)</f>
        <v>0</v>
      </c>
    </row>
    <row r="228" spans="1:65" s="2" customFormat="1" ht="24.2" customHeight="1">
      <c r="A228" s="36"/>
      <c r="B228" s="37"/>
      <c r="C228" s="180" t="s">
        <v>1850</v>
      </c>
      <c r="D228" s="180" t="s">
        <v>210</v>
      </c>
      <c r="E228" s="181" t="s">
        <v>4278</v>
      </c>
      <c r="F228" s="182" t="s">
        <v>4279</v>
      </c>
      <c r="G228" s="183" t="s">
        <v>1776</v>
      </c>
      <c r="H228" s="184">
        <v>1</v>
      </c>
      <c r="I228" s="185"/>
      <c r="J228" s="186">
        <f>ROUND(I228*H228,2)</f>
        <v>0</v>
      </c>
      <c r="K228" s="182" t="s">
        <v>19</v>
      </c>
      <c r="L228" s="41"/>
      <c r="M228" s="187" t="s">
        <v>19</v>
      </c>
      <c r="N228" s="188" t="s">
        <v>43</v>
      </c>
      <c r="O228" s="66"/>
      <c r="P228" s="189">
        <f>O228*H228</f>
        <v>0</v>
      </c>
      <c r="Q228" s="189">
        <v>3.3899999999999998E-3</v>
      </c>
      <c r="R228" s="189">
        <f>Q228*H228</f>
        <v>3.3899999999999998E-3</v>
      </c>
      <c r="S228" s="189">
        <v>0</v>
      </c>
      <c r="T228" s="19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1" t="s">
        <v>1034</v>
      </c>
      <c r="AT228" s="191" t="s">
        <v>210</v>
      </c>
      <c r="AU228" s="191" t="s">
        <v>82</v>
      </c>
      <c r="AY228" s="19" t="s">
        <v>208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9" t="s">
        <v>82</v>
      </c>
      <c r="BK228" s="192">
        <f>ROUND(I228*H228,2)</f>
        <v>0</v>
      </c>
      <c r="BL228" s="19" t="s">
        <v>1034</v>
      </c>
      <c r="BM228" s="191" t="s">
        <v>4280</v>
      </c>
    </row>
    <row r="229" spans="1:65" s="2" customFormat="1" ht="24.2" customHeight="1">
      <c r="A229" s="36"/>
      <c r="B229" s="37"/>
      <c r="C229" s="180" t="s">
        <v>1887</v>
      </c>
      <c r="D229" s="180" t="s">
        <v>210</v>
      </c>
      <c r="E229" s="181" t="s">
        <v>4281</v>
      </c>
      <c r="F229" s="182" t="s">
        <v>4282</v>
      </c>
      <c r="G229" s="183" t="s">
        <v>1091</v>
      </c>
      <c r="H229" s="240"/>
      <c r="I229" s="185"/>
      <c r="J229" s="186">
        <f>ROUND(I229*H229,2)</f>
        <v>0</v>
      </c>
      <c r="K229" s="182" t="s">
        <v>19</v>
      </c>
      <c r="L229" s="41"/>
      <c r="M229" s="187" t="s">
        <v>19</v>
      </c>
      <c r="N229" s="188" t="s">
        <v>43</v>
      </c>
      <c r="O229" s="66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1034</v>
      </c>
      <c r="AT229" s="191" t="s">
        <v>210</v>
      </c>
      <c r="AU229" s="191" t="s">
        <v>82</v>
      </c>
      <c r="AY229" s="19" t="s">
        <v>208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82</v>
      </c>
      <c r="BK229" s="192">
        <f>ROUND(I229*H229,2)</f>
        <v>0</v>
      </c>
      <c r="BL229" s="19" t="s">
        <v>1034</v>
      </c>
      <c r="BM229" s="191" t="s">
        <v>4283</v>
      </c>
    </row>
    <row r="230" spans="1:65" s="12" customFormat="1" ht="22.9" customHeight="1">
      <c r="B230" s="164"/>
      <c r="C230" s="165"/>
      <c r="D230" s="166" t="s">
        <v>70</v>
      </c>
      <c r="E230" s="178" t="s">
        <v>4284</v>
      </c>
      <c r="F230" s="178" t="s">
        <v>4285</v>
      </c>
      <c r="G230" s="165"/>
      <c r="H230" s="165"/>
      <c r="I230" s="168"/>
      <c r="J230" s="179">
        <f>BK230</f>
        <v>0</v>
      </c>
      <c r="K230" s="165"/>
      <c r="L230" s="170"/>
      <c r="M230" s="171"/>
      <c r="N230" s="172"/>
      <c r="O230" s="172"/>
      <c r="P230" s="173">
        <f>SUM(P231:P254)</f>
        <v>0</v>
      </c>
      <c r="Q230" s="172"/>
      <c r="R230" s="173">
        <f>SUM(R231:R254)</f>
        <v>1.37402</v>
      </c>
      <c r="S230" s="172"/>
      <c r="T230" s="174">
        <f>SUM(T231:T254)</f>
        <v>0</v>
      </c>
      <c r="AR230" s="175" t="s">
        <v>82</v>
      </c>
      <c r="AT230" s="176" t="s">
        <v>70</v>
      </c>
      <c r="AU230" s="176" t="s">
        <v>78</v>
      </c>
      <c r="AY230" s="175" t="s">
        <v>208</v>
      </c>
      <c r="BK230" s="177">
        <f>SUM(BK231:BK254)</f>
        <v>0</v>
      </c>
    </row>
    <row r="231" spans="1:65" s="2" customFormat="1" ht="14.45" customHeight="1">
      <c r="A231" s="36"/>
      <c r="B231" s="37"/>
      <c r="C231" s="180" t="s">
        <v>633</v>
      </c>
      <c r="D231" s="180" t="s">
        <v>210</v>
      </c>
      <c r="E231" s="181" t="s">
        <v>4286</v>
      </c>
      <c r="F231" s="182" t="s">
        <v>4287</v>
      </c>
      <c r="G231" s="183" t="s">
        <v>1776</v>
      </c>
      <c r="H231" s="184">
        <v>1</v>
      </c>
      <c r="I231" s="185"/>
      <c r="J231" s="186">
        <f t="shared" ref="J231:J254" si="40">ROUND(I231*H231,2)</f>
        <v>0</v>
      </c>
      <c r="K231" s="182" t="s">
        <v>19</v>
      </c>
      <c r="L231" s="41"/>
      <c r="M231" s="187" t="s">
        <v>19</v>
      </c>
      <c r="N231" s="188" t="s">
        <v>43</v>
      </c>
      <c r="O231" s="66"/>
      <c r="P231" s="189">
        <f t="shared" ref="P231:P254" si="41">O231*H231</f>
        <v>0</v>
      </c>
      <c r="Q231" s="189">
        <v>3.7599999999999999E-3</v>
      </c>
      <c r="R231" s="189">
        <f t="shared" ref="R231:R254" si="42">Q231*H231</f>
        <v>3.7599999999999999E-3</v>
      </c>
      <c r="S231" s="189">
        <v>0</v>
      </c>
      <c r="T231" s="190">
        <f t="shared" ref="T231:T254" si="43"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1034</v>
      </c>
      <c r="AT231" s="191" t="s">
        <v>210</v>
      </c>
      <c r="AU231" s="191" t="s">
        <v>82</v>
      </c>
      <c r="AY231" s="19" t="s">
        <v>208</v>
      </c>
      <c r="BE231" s="192">
        <f t="shared" ref="BE231:BE254" si="44">IF(N231="základní",J231,0)</f>
        <v>0</v>
      </c>
      <c r="BF231" s="192">
        <f t="shared" ref="BF231:BF254" si="45">IF(N231="snížená",J231,0)</f>
        <v>0</v>
      </c>
      <c r="BG231" s="192">
        <f t="shared" ref="BG231:BG254" si="46">IF(N231="zákl. přenesená",J231,0)</f>
        <v>0</v>
      </c>
      <c r="BH231" s="192">
        <f t="shared" ref="BH231:BH254" si="47">IF(N231="sníž. přenesená",J231,0)</f>
        <v>0</v>
      </c>
      <c r="BI231" s="192">
        <f t="shared" ref="BI231:BI254" si="48">IF(N231="nulová",J231,0)</f>
        <v>0</v>
      </c>
      <c r="BJ231" s="19" t="s">
        <v>82</v>
      </c>
      <c r="BK231" s="192">
        <f t="shared" ref="BK231:BK254" si="49">ROUND(I231*H231,2)</f>
        <v>0</v>
      </c>
      <c r="BL231" s="19" t="s">
        <v>1034</v>
      </c>
      <c r="BM231" s="191" t="s">
        <v>4288</v>
      </c>
    </row>
    <row r="232" spans="1:65" s="2" customFormat="1" ht="14.45" customHeight="1">
      <c r="A232" s="36"/>
      <c r="B232" s="37"/>
      <c r="C232" s="180" t="s">
        <v>1997</v>
      </c>
      <c r="D232" s="180" t="s">
        <v>210</v>
      </c>
      <c r="E232" s="181" t="s">
        <v>4289</v>
      </c>
      <c r="F232" s="182" t="s">
        <v>4290</v>
      </c>
      <c r="G232" s="183" t="s">
        <v>1776</v>
      </c>
      <c r="H232" s="184">
        <v>12</v>
      </c>
      <c r="I232" s="185"/>
      <c r="J232" s="186">
        <f t="shared" si="40"/>
        <v>0</v>
      </c>
      <c r="K232" s="182" t="s">
        <v>19</v>
      </c>
      <c r="L232" s="41"/>
      <c r="M232" s="187" t="s">
        <v>19</v>
      </c>
      <c r="N232" s="188" t="s">
        <v>43</v>
      </c>
      <c r="O232" s="66"/>
      <c r="P232" s="189">
        <f t="shared" si="41"/>
        <v>0</v>
      </c>
      <c r="Q232" s="189">
        <v>1.6969999999999999E-2</v>
      </c>
      <c r="R232" s="189">
        <f t="shared" si="42"/>
        <v>0.20363999999999999</v>
      </c>
      <c r="S232" s="189">
        <v>0</v>
      </c>
      <c r="T232" s="190">
        <f t="shared" si="43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1" t="s">
        <v>1034</v>
      </c>
      <c r="AT232" s="191" t="s">
        <v>210</v>
      </c>
      <c r="AU232" s="191" t="s">
        <v>82</v>
      </c>
      <c r="AY232" s="19" t="s">
        <v>208</v>
      </c>
      <c r="BE232" s="192">
        <f t="shared" si="44"/>
        <v>0</v>
      </c>
      <c r="BF232" s="192">
        <f t="shared" si="45"/>
        <v>0</v>
      </c>
      <c r="BG232" s="192">
        <f t="shared" si="46"/>
        <v>0</v>
      </c>
      <c r="BH232" s="192">
        <f t="shared" si="47"/>
        <v>0</v>
      </c>
      <c r="BI232" s="192">
        <f t="shared" si="48"/>
        <v>0</v>
      </c>
      <c r="BJ232" s="19" t="s">
        <v>82</v>
      </c>
      <c r="BK232" s="192">
        <f t="shared" si="49"/>
        <v>0</v>
      </c>
      <c r="BL232" s="19" t="s">
        <v>1034</v>
      </c>
      <c r="BM232" s="191" t="s">
        <v>4291</v>
      </c>
    </row>
    <row r="233" spans="1:65" s="2" customFormat="1" ht="24.2" customHeight="1">
      <c r="A233" s="36"/>
      <c r="B233" s="37"/>
      <c r="C233" s="180" t="s">
        <v>675</v>
      </c>
      <c r="D233" s="180" t="s">
        <v>210</v>
      </c>
      <c r="E233" s="181" t="s">
        <v>4292</v>
      </c>
      <c r="F233" s="182" t="s">
        <v>4293</v>
      </c>
      <c r="G233" s="183" t="s">
        <v>1776</v>
      </c>
      <c r="H233" s="184">
        <v>1</v>
      </c>
      <c r="I233" s="185"/>
      <c r="J233" s="186">
        <f t="shared" si="40"/>
        <v>0</v>
      </c>
      <c r="K233" s="182" t="s">
        <v>19</v>
      </c>
      <c r="L233" s="41"/>
      <c r="M233" s="187" t="s">
        <v>19</v>
      </c>
      <c r="N233" s="188" t="s">
        <v>43</v>
      </c>
      <c r="O233" s="66"/>
      <c r="P233" s="189">
        <f t="shared" si="41"/>
        <v>0</v>
      </c>
      <c r="Q233" s="189">
        <v>1.197E-2</v>
      </c>
      <c r="R233" s="189">
        <f t="shared" si="42"/>
        <v>1.197E-2</v>
      </c>
      <c r="S233" s="189">
        <v>0</v>
      </c>
      <c r="T233" s="190">
        <f t="shared" si="43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1034</v>
      </c>
      <c r="AT233" s="191" t="s">
        <v>210</v>
      </c>
      <c r="AU233" s="191" t="s">
        <v>82</v>
      </c>
      <c r="AY233" s="19" t="s">
        <v>208</v>
      </c>
      <c r="BE233" s="192">
        <f t="shared" si="44"/>
        <v>0</v>
      </c>
      <c r="BF233" s="192">
        <f t="shared" si="45"/>
        <v>0</v>
      </c>
      <c r="BG233" s="192">
        <f t="shared" si="46"/>
        <v>0</v>
      </c>
      <c r="BH233" s="192">
        <f t="shared" si="47"/>
        <v>0</v>
      </c>
      <c r="BI233" s="192">
        <f t="shared" si="48"/>
        <v>0</v>
      </c>
      <c r="BJ233" s="19" t="s">
        <v>82</v>
      </c>
      <c r="BK233" s="192">
        <f t="shared" si="49"/>
        <v>0</v>
      </c>
      <c r="BL233" s="19" t="s">
        <v>1034</v>
      </c>
      <c r="BM233" s="191" t="s">
        <v>4294</v>
      </c>
    </row>
    <row r="234" spans="1:65" s="2" customFormat="1" ht="24.2" customHeight="1">
      <c r="A234" s="36"/>
      <c r="B234" s="37"/>
      <c r="C234" s="180" t="s">
        <v>2563</v>
      </c>
      <c r="D234" s="180" t="s">
        <v>210</v>
      </c>
      <c r="E234" s="181" t="s">
        <v>4295</v>
      </c>
      <c r="F234" s="182" t="s">
        <v>4296</v>
      </c>
      <c r="G234" s="183" t="s">
        <v>1776</v>
      </c>
      <c r="H234" s="184">
        <v>12</v>
      </c>
      <c r="I234" s="185"/>
      <c r="J234" s="186">
        <f t="shared" si="40"/>
        <v>0</v>
      </c>
      <c r="K234" s="182" t="s">
        <v>19</v>
      </c>
      <c r="L234" s="41"/>
      <c r="M234" s="187" t="s">
        <v>19</v>
      </c>
      <c r="N234" s="188" t="s">
        <v>43</v>
      </c>
      <c r="O234" s="66"/>
      <c r="P234" s="189">
        <f t="shared" si="41"/>
        <v>0</v>
      </c>
      <c r="Q234" s="189">
        <v>1.4970000000000001E-2</v>
      </c>
      <c r="R234" s="189">
        <f t="shared" si="42"/>
        <v>0.17964000000000002</v>
      </c>
      <c r="S234" s="189">
        <v>0</v>
      </c>
      <c r="T234" s="190">
        <f t="shared" si="43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1" t="s">
        <v>1034</v>
      </c>
      <c r="AT234" s="191" t="s">
        <v>210</v>
      </c>
      <c r="AU234" s="191" t="s">
        <v>82</v>
      </c>
      <c r="AY234" s="19" t="s">
        <v>208</v>
      </c>
      <c r="BE234" s="192">
        <f t="shared" si="44"/>
        <v>0</v>
      </c>
      <c r="BF234" s="192">
        <f t="shared" si="45"/>
        <v>0</v>
      </c>
      <c r="BG234" s="192">
        <f t="shared" si="46"/>
        <v>0</v>
      </c>
      <c r="BH234" s="192">
        <f t="shared" si="47"/>
        <v>0</v>
      </c>
      <c r="BI234" s="192">
        <f t="shared" si="48"/>
        <v>0</v>
      </c>
      <c r="BJ234" s="19" t="s">
        <v>82</v>
      </c>
      <c r="BK234" s="192">
        <f t="shared" si="49"/>
        <v>0</v>
      </c>
      <c r="BL234" s="19" t="s">
        <v>1034</v>
      </c>
      <c r="BM234" s="191" t="s">
        <v>4297</v>
      </c>
    </row>
    <row r="235" spans="1:65" s="2" customFormat="1" ht="24.2" customHeight="1">
      <c r="A235" s="36"/>
      <c r="B235" s="37"/>
      <c r="C235" s="180" t="s">
        <v>2007</v>
      </c>
      <c r="D235" s="180" t="s">
        <v>210</v>
      </c>
      <c r="E235" s="181" t="s">
        <v>4298</v>
      </c>
      <c r="F235" s="182" t="s">
        <v>4299</v>
      </c>
      <c r="G235" s="183" t="s">
        <v>1776</v>
      </c>
      <c r="H235" s="184">
        <v>2</v>
      </c>
      <c r="I235" s="185"/>
      <c r="J235" s="186">
        <f t="shared" si="40"/>
        <v>0</v>
      </c>
      <c r="K235" s="182" t="s">
        <v>19</v>
      </c>
      <c r="L235" s="41"/>
      <c r="M235" s="187" t="s">
        <v>19</v>
      </c>
      <c r="N235" s="188" t="s">
        <v>43</v>
      </c>
      <c r="O235" s="66"/>
      <c r="P235" s="189">
        <f t="shared" si="41"/>
        <v>0</v>
      </c>
      <c r="Q235" s="189">
        <v>9.4599999999999997E-3</v>
      </c>
      <c r="R235" s="189">
        <f t="shared" si="42"/>
        <v>1.8919999999999999E-2</v>
      </c>
      <c r="S235" s="189">
        <v>0</v>
      </c>
      <c r="T235" s="190">
        <f t="shared" si="43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1034</v>
      </c>
      <c r="AT235" s="191" t="s">
        <v>210</v>
      </c>
      <c r="AU235" s="191" t="s">
        <v>82</v>
      </c>
      <c r="AY235" s="19" t="s">
        <v>208</v>
      </c>
      <c r="BE235" s="192">
        <f t="shared" si="44"/>
        <v>0</v>
      </c>
      <c r="BF235" s="192">
        <f t="shared" si="45"/>
        <v>0</v>
      </c>
      <c r="BG235" s="192">
        <f t="shared" si="46"/>
        <v>0</v>
      </c>
      <c r="BH235" s="192">
        <f t="shared" si="47"/>
        <v>0</v>
      </c>
      <c r="BI235" s="192">
        <f t="shared" si="48"/>
        <v>0</v>
      </c>
      <c r="BJ235" s="19" t="s">
        <v>82</v>
      </c>
      <c r="BK235" s="192">
        <f t="shared" si="49"/>
        <v>0</v>
      </c>
      <c r="BL235" s="19" t="s">
        <v>1034</v>
      </c>
      <c r="BM235" s="191" t="s">
        <v>4300</v>
      </c>
    </row>
    <row r="236" spans="1:65" s="2" customFormat="1" ht="14.45" customHeight="1">
      <c r="A236" s="36"/>
      <c r="B236" s="37"/>
      <c r="C236" s="180" t="s">
        <v>2001</v>
      </c>
      <c r="D236" s="180" t="s">
        <v>210</v>
      </c>
      <c r="E236" s="181" t="s">
        <v>4301</v>
      </c>
      <c r="F236" s="182" t="s">
        <v>4302</v>
      </c>
      <c r="G236" s="183" t="s">
        <v>1776</v>
      </c>
      <c r="H236" s="184">
        <v>2</v>
      </c>
      <c r="I236" s="185"/>
      <c r="J236" s="186">
        <f t="shared" si="40"/>
        <v>0</v>
      </c>
      <c r="K236" s="182" t="s">
        <v>19</v>
      </c>
      <c r="L236" s="41"/>
      <c r="M236" s="187" t="s">
        <v>19</v>
      </c>
      <c r="N236" s="188" t="s">
        <v>43</v>
      </c>
      <c r="O236" s="66"/>
      <c r="P236" s="189">
        <f t="shared" si="41"/>
        <v>0</v>
      </c>
      <c r="Q236" s="189">
        <v>1.9570000000000001E-2</v>
      </c>
      <c r="R236" s="189">
        <f t="shared" si="42"/>
        <v>3.9140000000000001E-2</v>
      </c>
      <c r="S236" s="189">
        <v>0</v>
      </c>
      <c r="T236" s="190">
        <f t="shared" si="43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1034</v>
      </c>
      <c r="AT236" s="191" t="s">
        <v>210</v>
      </c>
      <c r="AU236" s="191" t="s">
        <v>82</v>
      </c>
      <c r="AY236" s="19" t="s">
        <v>208</v>
      </c>
      <c r="BE236" s="192">
        <f t="shared" si="44"/>
        <v>0</v>
      </c>
      <c r="BF236" s="192">
        <f t="shared" si="45"/>
        <v>0</v>
      </c>
      <c r="BG236" s="192">
        <f t="shared" si="46"/>
        <v>0</v>
      </c>
      <c r="BH236" s="192">
        <f t="shared" si="47"/>
        <v>0</v>
      </c>
      <c r="BI236" s="192">
        <f t="shared" si="48"/>
        <v>0</v>
      </c>
      <c r="BJ236" s="19" t="s">
        <v>82</v>
      </c>
      <c r="BK236" s="192">
        <f t="shared" si="49"/>
        <v>0</v>
      </c>
      <c r="BL236" s="19" t="s">
        <v>1034</v>
      </c>
      <c r="BM236" s="191" t="s">
        <v>4303</v>
      </c>
    </row>
    <row r="237" spans="1:65" s="2" customFormat="1" ht="14.45" customHeight="1">
      <c r="A237" s="36"/>
      <c r="B237" s="37"/>
      <c r="C237" s="180" t="s">
        <v>2413</v>
      </c>
      <c r="D237" s="180" t="s">
        <v>210</v>
      </c>
      <c r="E237" s="181" t="s">
        <v>4304</v>
      </c>
      <c r="F237" s="182" t="s">
        <v>4305</v>
      </c>
      <c r="G237" s="183" t="s">
        <v>1776</v>
      </c>
      <c r="H237" s="184">
        <v>2</v>
      </c>
      <c r="I237" s="185"/>
      <c r="J237" s="186">
        <f t="shared" si="40"/>
        <v>0</v>
      </c>
      <c r="K237" s="182" t="s">
        <v>19</v>
      </c>
      <c r="L237" s="41"/>
      <c r="M237" s="187" t="s">
        <v>19</v>
      </c>
      <c r="N237" s="188" t="s">
        <v>43</v>
      </c>
      <c r="O237" s="66"/>
      <c r="P237" s="189">
        <f t="shared" si="41"/>
        <v>0</v>
      </c>
      <c r="Q237" s="189">
        <v>5.1409999999999997E-2</v>
      </c>
      <c r="R237" s="189">
        <f t="shared" si="42"/>
        <v>0.10281999999999999</v>
      </c>
      <c r="S237" s="189">
        <v>0</v>
      </c>
      <c r="T237" s="190">
        <f t="shared" si="43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1034</v>
      </c>
      <c r="AT237" s="191" t="s">
        <v>210</v>
      </c>
      <c r="AU237" s="191" t="s">
        <v>82</v>
      </c>
      <c r="AY237" s="19" t="s">
        <v>208</v>
      </c>
      <c r="BE237" s="192">
        <f t="shared" si="44"/>
        <v>0</v>
      </c>
      <c r="BF237" s="192">
        <f t="shared" si="45"/>
        <v>0</v>
      </c>
      <c r="BG237" s="192">
        <f t="shared" si="46"/>
        <v>0</v>
      </c>
      <c r="BH237" s="192">
        <f t="shared" si="47"/>
        <v>0</v>
      </c>
      <c r="BI237" s="192">
        <f t="shared" si="48"/>
        <v>0</v>
      </c>
      <c r="BJ237" s="19" t="s">
        <v>82</v>
      </c>
      <c r="BK237" s="192">
        <f t="shared" si="49"/>
        <v>0</v>
      </c>
      <c r="BL237" s="19" t="s">
        <v>1034</v>
      </c>
      <c r="BM237" s="191" t="s">
        <v>4306</v>
      </c>
    </row>
    <row r="238" spans="1:65" s="2" customFormat="1" ht="14.45" customHeight="1">
      <c r="A238" s="36"/>
      <c r="B238" s="37"/>
      <c r="C238" s="180" t="s">
        <v>4307</v>
      </c>
      <c r="D238" s="180" t="s">
        <v>210</v>
      </c>
      <c r="E238" s="181" t="s">
        <v>4308</v>
      </c>
      <c r="F238" s="182" t="s">
        <v>4309</v>
      </c>
      <c r="G238" s="183" t="s">
        <v>1776</v>
      </c>
      <c r="H238" s="184">
        <v>8</v>
      </c>
      <c r="I238" s="185"/>
      <c r="J238" s="186">
        <f t="shared" si="40"/>
        <v>0</v>
      </c>
      <c r="K238" s="182" t="s">
        <v>19</v>
      </c>
      <c r="L238" s="41"/>
      <c r="M238" s="187" t="s">
        <v>19</v>
      </c>
      <c r="N238" s="188" t="s">
        <v>43</v>
      </c>
      <c r="O238" s="66"/>
      <c r="P238" s="189">
        <f t="shared" si="41"/>
        <v>0</v>
      </c>
      <c r="Q238" s="189">
        <v>3.4680000000000002E-2</v>
      </c>
      <c r="R238" s="189">
        <f t="shared" si="42"/>
        <v>0.27744000000000002</v>
      </c>
      <c r="S238" s="189">
        <v>0</v>
      </c>
      <c r="T238" s="190">
        <f t="shared" si="43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1" t="s">
        <v>1034</v>
      </c>
      <c r="AT238" s="191" t="s">
        <v>210</v>
      </c>
      <c r="AU238" s="191" t="s">
        <v>82</v>
      </c>
      <c r="AY238" s="19" t="s">
        <v>208</v>
      </c>
      <c r="BE238" s="192">
        <f t="shared" si="44"/>
        <v>0</v>
      </c>
      <c r="BF238" s="192">
        <f t="shared" si="45"/>
        <v>0</v>
      </c>
      <c r="BG238" s="192">
        <f t="shared" si="46"/>
        <v>0</v>
      </c>
      <c r="BH238" s="192">
        <f t="shared" si="47"/>
        <v>0</v>
      </c>
      <c r="BI238" s="192">
        <f t="shared" si="48"/>
        <v>0</v>
      </c>
      <c r="BJ238" s="19" t="s">
        <v>82</v>
      </c>
      <c r="BK238" s="192">
        <f t="shared" si="49"/>
        <v>0</v>
      </c>
      <c r="BL238" s="19" t="s">
        <v>1034</v>
      </c>
      <c r="BM238" s="191" t="s">
        <v>4310</v>
      </c>
    </row>
    <row r="239" spans="1:65" s="2" customFormat="1" ht="24.2" customHeight="1">
      <c r="A239" s="36"/>
      <c r="B239" s="37"/>
      <c r="C239" s="180" t="s">
        <v>2026</v>
      </c>
      <c r="D239" s="180" t="s">
        <v>210</v>
      </c>
      <c r="E239" s="181" t="s">
        <v>4311</v>
      </c>
      <c r="F239" s="182" t="s">
        <v>4312</v>
      </c>
      <c r="G239" s="183" t="s">
        <v>1776</v>
      </c>
      <c r="H239" s="184">
        <v>2</v>
      </c>
      <c r="I239" s="185"/>
      <c r="J239" s="186">
        <f t="shared" si="40"/>
        <v>0</v>
      </c>
      <c r="K239" s="182" t="s">
        <v>19</v>
      </c>
      <c r="L239" s="41"/>
      <c r="M239" s="187" t="s">
        <v>19</v>
      </c>
      <c r="N239" s="188" t="s">
        <v>43</v>
      </c>
      <c r="O239" s="66"/>
      <c r="P239" s="189">
        <f t="shared" si="41"/>
        <v>0</v>
      </c>
      <c r="Q239" s="189">
        <v>4.2389999999999997E-2</v>
      </c>
      <c r="R239" s="189">
        <f t="shared" si="42"/>
        <v>8.4779999999999994E-2</v>
      </c>
      <c r="S239" s="189">
        <v>0</v>
      </c>
      <c r="T239" s="190">
        <f t="shared" si="43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1" t="s">
        <v>1034</v>
      </c>
      <c r="AT239" s="191" t="s">
        <v>210</v>
      </c>
      <c r="AU239" s="191" t="s">
        <v>82</v>
      </c>
      <c r="AY239" s="19" t="s">
        <v>208</v>
      </c>
      <c r="BE239" s="192">
        <f t="shared" si="44"/>
        <v>0</v>
      </c>
      <c r="BF239" s="192">
        <f t="shared" si="45"/>
        <v>0</v>
      </c>
      <c r="BG239" s="192">
        <f t="shared" si="46"/>
        <v>0</v>
      </c>
      <c r="BH239" s="192">
        <f t="shared" si="47"/>
        <v>0</v>
      </c>
      <c r="BI239" s="192">
        <f t="shared" si="48"/>
        <v>0</v>
      </c>
      <c r="BJ239" s="19" t="s">
        <v>82</v>
      </c>
      <c r="BK239" s="192">
        <f t="shared" si="49"/>
        <v>0</v>
      </c>
      <c r="BL239" s="19" t="s">
        <v>1034</v>
      </c>
      <c r="BM239" s="191" t="s">
        <v>4313</v>
      </c>
    </row>
    <row r="240" spans="1:65" s="2" customFormat="1" ht="24.2" customHeight="1">
      <c r="A240" s="36"/>
      <c r="B240" s="37"/>
      <c r="C240" s="180" t="s">
        <v>2032</v>
      </c>
      <c r="D240" s="180" t="s">
        <v>210</v>
      </c>
      <c r="E240" s="181" t="s">
        <v>4314</v>
      </c>
      <c r="F240" s="182" t="s">
        <v>4315</v>
      </c>
      <c r="G240" s="183" t="s">
        <v>1776</v>
      </c>
      <c r="H240" s="184">
        <v>8</v>
      </c>
      <c r="I240" s="185"/>
      <c r="J240" s="186">
        <f t="shared" si="40"/>
        <v>0</v>
      </c>
      <c r="K240" s="182" t="s">
        <v>19</v>
      </c>
      <c r="L240" s="41"/>
      <c r="M240" s="187" t="s">
        <v>19</v>
      </c>
      <c r="N240" s="188" t="s">
        <v>43</v>
      </c>
      <c r="O240" s="66"/>
      <c r="P240" s="189">
        <f t="shared" si="41"/>
        <v>0</v>
      </c>
      <c r="Q240" s="189">
        <v>3.6459999999999999E-2</v>
      </c>
      <c r="R240" s="189">
        <f t="shared" si="42"/>
        <v>0.29167999999999999</v>
      </c>
      <c r="S240" s="189">
        <v>0</v>
      </c>
      <c r="T240" s="190">
        <f t="shared" si="43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1" t="s">
        <v>1034</v>
      </c>
      <c r="AT240" s="191" t="s">
        <v>210</v>
      </c>
      <c r="AU240" s="191" t="s">
        <v>82</v>
      </c>
      <c r="AY240" s="19" t="s">
        <v>208</v>
      </c>
      <c r="BE240" s="192">
        <f t="shared" si="44"/>
        <v>0</v>
      </c>
      <c r="BF240" s="192">
        <f t="shared" si="45"/>
        <v>0</v>
      </c>
      <c r="BG240" s="192">
        <f t="shared" si="46"/>
        <v>0</v>
      </c>
      <c r="BH240" s="192">
        <f t="shared" si="47"/>
        <v>0</v>
      </c>
      <c r="BI240" s="192">
        <f t="shared" si="48"/>
        <v>0</v>
      </c>
      <c r="BJ240" s="19" t="s">
        <v>82</v>
      </c>
      <c r="BK240" s="192">
        <f t="shared" si="49"/>
        <v>0</v>
      </c>
      <c r="BL240" s="19" t="s">
        <v>1034</v>
      </c>
      <c r="BM240" s="191" t="s">
        <v>4316</v>
      </c>
    </row>
    <row r="241" spans="1:65" s="2" customFormat="1" ht="14.45" customHeight="1">
      <c r="A241" s="36"/>
      <c r="B241" s="37"/>
      <c r="C241" s="180" t="s">
        <v>655</v>
      </c>
      <c r="D241" s="180" t="s">
        <v>210</v>
      </c>
      <c r="E241" s="181" t="s">
        <v>4317</v>
      </c>
      <c r="F241" s="182" t="s">
        <v>4318</v>
      </c>
      <c r="G241" s="183" t="s">
        <v>1776</v>
      </c>
      <c r="H241" s="184">
        <v>1</v>
      </c>
      <c r="I241" s="185"/>
      <c r="J241" s="186">
        <f t="shared" si="40"/>
        <v>0</v>
      </c>
      <c r="K241" s="182" t="s">
        <v>19</v>
      </c>
      <c r="L241" s="41"/>
      <c r="M241" s="187" t="s">
        <v>19</v>
      </c>
      <c r="N241" s="188" t="s">
        <v>43</v>
      </c>
      <c r="O241" s="66"/>
      <c r="P241" s="189">
        <f t="shared" si="41"/>
        <v>0</v>
      </c>
      <c r="Q241" s="189">
        <v>1.4749999999999999E-2</v>
      </c>
      <c r="R241" s="189">
        <f t="shared" si="42"/>
        <v>1.4749999999999999E-2</v>
      </c>
      <c r="S241" s="189">
        <v>0</v>
      </c>
      <c r="T241" s="190">
        <f t="shared" si="43"/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1" t="s">
        <v>1034</v>
      </c>
      <c r="AT241" s="191" t="s">
        <v>210</v>
      </c>
      <c r="AU241" s="191" t="s">
        <v>82</v>
      </c>
      <c r="AY241" s="19" t="s">
        <v>208</v>
      </c>
      <c r="BE241" s="192">
        <f t="shared" si="44"/>
        <v>0</v>
      </c>
      <c r="BF241" s="192">
        <f t="shared" si="45"/>
        <v>0</v>
      </c>
      <c r="BG241" s="192">
        <f t="shared" si="46"/>
        <v>0</v>
      </c>
      <c r="BH241" s="192">
        <f t="shared" si="47"/>
        <v>0</v>
      </c>
      <c r="BI241" s="192">
        <f t="shared" si="48"/>
        <v>0</v>
      </c>
      <c r="BJ241" s="19" t="s">
        <v>82</v>
      </c>
      <c r="BK241" s="192">
        <f t="shared" si="49"/>
        <v>0</v>
      </c>
      <c r="BL241" s="19" t="s">
        <v>1034</v>
      </c>
      <c r="BM241" s="191" t="s">
        <v>4319</v>
      </c>
    </row>
    <row r="242" spans="1:65" s="2" customFormat="1" ht="14.45" customHeight="1">
      <c r="A242" s="36"/>
      <c r="B242" s="37"/>
      <c r="C242" s="180" t="s">
        <v>2036</v>
      </c>
      <c r="D242" s="180" t="s">
        <v>210</v>
      </c>
      <c r="E242" s="181" t="s">
        <v>4320</v>
      </c>
      <c r="F242" s="182" t="s">
        <v>4321</v>
      </c>
      <c r="G242" s="183" t="s">
        <v>1776</v>
      </c>
      <c r="H242" s="184">
        <v>54</v>
      </c>
      <c r="I242" s="185"/>
      <c r="J242" s="186">
        <f t="shared" si="40"/>
        <v>0</v>
      </c>
      <c r="K242" s="182" t="s">
        <v>19</v>
      </c>
      <c r="L242" s="41"/>
      <c r="M242" s="187" t="s">
        <v>19</v>
      </c>
      <c r="N242" s="188" t="s">
        <v>43</v>
      </c>
      <c r="O242" s="66"/>
      <c r="P242" s="189">
        <f t="shared" si="41"/>
        <v>0</v>
      </c>
      <c r="Q242" s="189">
        <v>2.4000000000000001E-4</v>
      </c>
      <c r="R242" s="189">
        <f t="shared" si="42"/>
        <v>1.2960000000000001E-2</v>
      </c>
      <c r="S242" s="189">
        <v>0</v>
      </c>
      <c r="T242" s="190">
        <f t="shared" si="43"/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1" t="s">
        <v>1034</v>
      </c>
      <c r="AT242" s="191" t="s">
        <v>210</v>
      </c>
      <c r="AU242" s="191" t="s">
        <v>82</v>
      </c>
      <c r="AY242" s="19" t="s">
        <v>208</v>
      </c>
      <c r="BE242" s="192">
        <f t="shared" si="44"/>
        <v>0</v>
      </c>
      <c r="BF242" s="192">
        <f t="shared" si="45"/>
        <v>0</v>
      </c>
      <c r="BG242" s="192">
        <f t="shared" si="46"/>
        <v>0</v>
      </c>
      <c r="BH242" s="192">
        <f t="shared" si="47"/>
        <v>0</v>
      </c>
      <c r="BI242" s="192">
        <f t="shared" si="48"/>
        <v>0</v>
      </c>
      <c r="BJ242" s="19" t="s">
        <v>82</v>
      </c>
      <c r="BK242" s="192">
        <f t="shared" si="49"/>
        <v>0</v>
      </c>
      <c r="BL242" s="19" t="s">
        <v>1034</v>
      </c>
      <c r="BM242" s="191" t="s">
        <v>4322</v>
      </c>
    </row>
    <row r="243" spans="1:65" s="2" customFormat="1" ht="14.45" customHeight="1">
      <c r="A243" s="36"/>
      <c r="B243" s="37"/>
      <c r="C243" s="226" t="s">
        <v>1031</v>
      </c>
      <c r="D243" s="226" t="s">
        <v>370</v>
      </c>
      <c r="E243" s="227" t="s">
        <v>4323</v>
      </c>
      <c r="F243" s="228" t="s">
        <v>4324</v>
      </c>
      <c r="G243" s="229" t="s">
        <v>395</v>
      </c>
      <c r="H243" s="230">
        <v>1</v>
      </c>
      <c r="I243" s="231"/>
      <c r="J243" s="232">
        <f t="shared" si="40"/>
        <v>0</v>
      </c>
      <c r="K243" s="228" t="s">
        <v>19</v>
      </c>
      <c r="L243" s="233"/>
      <c r="M243" s="234" t="s">
        <v>19</v>
      </c>
      <c r="N243" s="235" t="s">
        <v>43</v>
      </c>
      <c r="O243" s="66"/>
      <c r="P243" s="189">
        <f t="shared" si="41"/>
        <v>0</v>
      </c>
      <c r="Q243" s="189">
        <v>2.2000000000000001E-4</v>
      </c>
      <c r="R243" s="189">
        <f t="shared" si="42"/>
        <v>2.2000000000000001E-4</v>
      </c>
      <c r="S243" s="189">
        <v>0</v>
      </c>
      <c r="T243" s="190">
        <f t="shared" si="43"/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1" t="s">
        <v>829</v>
      </c>
      <c r="AT243" s="191" t="s">
        <v>370</v>
      </c>
      <c r="AU243" s="191" t="s">
        <v>82</v>
      </c>
      <c r="AY243" s="19" t="s">
        <v>208</v>
      </c>
      <c r="BE243" s="192">
        <f t="shared" si="44"/>
        <v>0</v>
      </c>
      <c r="BF243" s="192">
        <f t="shared" si="45"/>
        <v>0</v>
      </c>
      <c r="BG243" s="192">
        <f t="shared" si="46"/>
        <v>0</v>
      </c>
      <c r="BH243" s="192">
        <f t="shared" si="47"/>
        <v>0</v>
      </c>
      <c r="BI243" s="192">
        <f t="shared" si="48"/>
        <v>0</v>
      </c>
      <c r="BJ243" s="19" t="s">
        <v>82</v>
      </c>
      <c r="BK243" s="192">
        <f t="shared" si="49"/>
        <v>0</v>
      </c>
      <c r="BL243" s="19" t="s">
        <v>1034</v>
      </c>
      <c r="BM243" s="191" t="s">
        <v>4325</v>
      </c>
    </row>
    <row r="244" spans="1:65" s="2" customFormat="1" ht="14.45" customHeight="1">
      <c r="A244" s="36"/>
      <c r="B244" s="37"/>
      <c r="C244" s="180" t="s">
        <v>4326</v>
      </c>
      <c r="D244" s="180" t="s">
        <v>210</v>
      </c>
      <c r="E244" s="181" t="s">
        <v>4327</v>
      </c>
      <c r="F244" s="182" t="s">
        <v>4328</v>
      </c>
      <c r="G244" s="183" t="s">
        <v>367</v>
      </c>
      <c r="H244" s="184">
        <v>24</v>
      </c>
      <c r="I244" s="185"/>
      <c r="J244" s="186">
        <f t="shared" si="40"/>
        <v>0</v>
      </c>
      <c r="K244" s="182" t="s">
        <v>19</v>
      </c>
      <c r="L244" s="41"/>
      <c r="M244" s="187" t="s">
        <v>19</v>
      </c>
      <c r="N244" s="188" t="s">
        <v>43</v>
      </c>
      <c r="O244" s="66"/>
      <c r="P244" s="189">
        <f t="shared" si="41"/>
        <v>0</v>
      </c>
      <c r="Q244" s="189">
        <v>1.09E-3</v>
      </c>
      <c r="R244" s="189">
        <f t="shared" si="42"/>
        <v>2.6160000000000003E-2</v>
      </c>
      <c r="S244" s="189">
        <v>0</v>
      </c>
      <c r="T244" s="190">
        <f t="shared" si="43"/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1034</v>
      </c>
      <c r="AT244" s="191" t="s">
        <v>210</v>
      </c>
      <c r="AU244" s="191" t="s">
        <v>82</v>
      </c>
      <c r="AY244" s="19" t="s">
        <v>208</v>
      </c>
      <c r="BE244" s="192">
        <f t="shared" si="44"/>
        <v>0</v>
      </c>
      <c r="BF244" s="192">
        <f t="shared" si="45"/>
        <v>0</v>
      </c>
      <c r="BG244" s="192">
        <f t="shared" si="46"/>
        <v>0</v>
      </c>
      <c r="BH244" s="192">
        <f t="shared" si="47"/>
        <v>0</v>
      </c>
      <c r="BI244" s="192">
        <f t="shared" si="48"/>
        <v>0</v>
      </c>
      <c r="BJ244" s="19" t="s">
        <v>82</v>
      </c>
      <c r="BK244" s="192">
        <f t="shared" si="49"/>
        <v>0</v>
      </c>
      <c r="BL244" s="19" t="s">
        <v>1034</v>
      </c>
      <c r="BM244" s="191" t="s">
        <v>4329</v>
      </c>
    </row>
    <row r="245" spans="1:65" s="2" customFormat="1" ht="14.45" customHeight="1">
      <c r="A245" s="36"/>
      <c r="B245" s="37"/>
      <c r="C245" s="180" t="s">
        <v>2465</v>
      </c>
      <c r="D245" s="180" t="s">
        <v>210</v>
      </c>
      <c r="E245" s="181" t="s">
        <v>4330</v>
      </c>
      <c r="F245" s="182" t="s">
        <v>4331</v>
      </c>
      <c r="G245" s="183" t="s">
        <v>1776</v>
      </c>
      <c r="H245" s="184">
        <v>1</v>
      </c>
      <c r="I245" s="185"/>
      <c r="J245" s="186">
        <f t="shared" si="40"/>
        <v>0</v>
      </c>
      <c r="K245" s="182" t="s">
        <v>19</v>
      </c>
      <c r="L245" s="41"/>
      <c r="M245" s="187" t="s">
        <v>19</v>
      </c>
      <c r="N245" s="188" t="s">
        <v>43</v>
      </c>
      <c r="O245" s="66"/>
      <c r="P245" s="189">
        <f t="shared" si="41"/>
        <v>0</v>
      </c>
      <c r="Q245" s="189">
        <v>1.9599999999999999E-3</v>
      </c>
      <c r="R245" s="189">
        <f t="shared" si="42"/>
        <v>1.9599999999999999E-3</v>
      </c>
      <c r="S245" s="189">
        <v>0</v>
      </c>
      <c r="T245" s="190">
        <f t="shared" si="43"/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1034</v>
      </c>
      <c r="AT245" s="191" t="s">
        <v>210</v>
      </c>
      <c r="AU245" s="191" t="s">
        <v>82</v>
      </c>
      <c r="AY245" s="19" t="s">
        <v>208</v>
      </c>
      <c r="BE245" s="192">
        <f t="shared" si="44"/>
        <v>0</v>
      </c>
      <c r="BF245" s="192">
        <f t="shared" si="45"/>
        <v>0</v>
      </c>
      <c r="BG245" s="192">
        <f t="shared" si="46"/>
        <v>0</v>
      </c>
      <c r="BH245" s="192">
        <f t="shared" si="47"/>
        <v>0</v>
      </c>
      <c r="BI245" s="192">
        <f t="shared" si="48"/>
        <v>0</v>
      </c>
      <c r="BJ245" s="19" t="s">
        <v>82</v>
      </c>
      <c r="BK245" s="192">
        <f t="shared" si="49"/>
        <v>0</v>
      </c>
      <c r="BL245" s="19" t="s">
        <v>1034</v>
      </c>
      <c r="BM245" s="191" t="s">
        <v>4332</v>
      </c>
    </row>
    <row r="246" spans="1:65" s="2" customFormat="1" ht="14.45" customHeight="1">
      <c r="A246" s="36"/>
      <c r="B246" s="37"/>
      <c r="C246" s="180" t="s">
        <v>806</v>
      </c>
      <c r="D246" s="180" t="s">
        <v>210</v>
      </c>
      <c r="E246" s="181" t="s">
        <v>4333</v>
      </c>
      <c r="F246" s="182" t="s">
        <v>4334</v>
      </c>
      <c r="G246" s="183" t="s">
        <v>1776</v>
      </c>
      <c r="H246" s="184">
        <v>12</v>
      </c>
      <c r="I246" s="185"/>
      <c r="J246" s="186">
        <f t="shared" si="40"/>
        <v>0</v>
      </c>
      <c r="K246" s="182" t="s">
        <v>19</v>
      </c>
      <c r="L246" s="41"/>
      <c r="M246" s="187" t="s">
        <v>19</v>
      </c>
      <c r="N246" s="188" t="s">
        <v>43</v>
      </c>
      <c r="O246" s="66"/>
      <c r="P246" s="189">
        <f t="shared" si="41"/>
        <v>0</v>
      </c>
      <c r="Q246" s="189">
        <v>1.8E-3</v>
      </c>
      <c r="R246" s="189">
        <f t="shared" si="42"/>
        <v>2.1600000000000001E-2</v>
      </c>
      <c r="S246" s="189">
        <v>0</v>
      </c>
      <c r="T246" s="190">
        <f t="shared" si="43"/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1" t="s">
        <v>1034</v>
      </c>
      <c r="AT246" s="191" t="s">
        <v>210</v>
      </c>
      <c r="AU246" s="191" t="s">
        <v>82</v>
      </c>
      <c r="AY246" s="19" t="s">
        <v>208</v>
      </c>
      <c r="BE246" s="192">
        <f t="shared" si="44"/>
        <v>0</v>
      </c>
      <c r="BF246" s="192">
        <f t="shared" si="45"/>
        <v>0</v>
      </c>
      <c r="BG246" s="192">
        <f t="shared" si="46"/>
        <v>0</v>
      </c>
      <c r="BH246" s="192">
        <f t="shared" si="47"/>
        <v>0</v>
      </c>
      <c r="BI246" s="192">
        <f t="shared" si="48"/>
        <v>0</v>
      </c>
      <c r="BJ246" s="19" t="s">
        <v>82</v>
      </c>
      <c r="BK246" s="192">
        <f t="shared" si="49"/>
        <v>0</v>
      </c>
      <c r="BL246" s="19" t="s">
        <v>1034</v>
      </c>
      <c r="BM246" s="191" t="s">
        <v>4335</v>
      </c>
    </row>
    <row r="247" spans="1:65" s="2" customFormat="1" ht="14.45" customHeight="1">
      <c r="A247" s="36"/>
      <c r="B247" s="37"/>
      <c r="C247" s="180" t="s">
        <v>4336</v>
      </c>
      <c r="D247" s="180" t="s">
        <v>210</v>
      </c>
      <c r="E247" s="181" t="s">
        <v>4337</v>
      </c>
      <c r="F247" s="182" t="s">
        <v>4338</v>
      </c>
      <c r="G247" s="183" t="s">
        <v>1776</v>
      </c>
      <c r="H247" s="184">
        <v>15</v>
      </c>
      <c r="I247" s="185"/>
      <c r="J247" s="186">
        <f t="shared" si="40"/>
        <v>0</v>
      </c>
      <c r="K247" s="182" t="s">
        <v>19</v>
      </c>
      <c r="L247" s="41"/>
      <c r="M247" s="187" t="s">
        <v>19</v>
      </c>
      <c r="N247" s="188" t="s">
        <v>43</v>
      </c>
      <c r="O247" s="66"/>
      <c r="P247" s="189">
        <f t="shared" si="41"/>
        <v>0</v>
      </c>
      <c r="Q247" s="189">
        <v>1.8400000000000001E-3</v>
      </c>
      <c r="R247" s="189">
        <f t="shared" si="42"/>
        <v>2.76E-2</v>
      </c>
      <c r="S247" s="189">
        <v>0</v>
      </c>
      <c r="T247" s="190">
        <f t="shared" si="43"/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91" t="s">
        <v>1034</v>
      </c>
      <c r="AT247" s="191" t="s">
        <v>210</v>
      </c>
      <c r="AU247" s="191" t="s">
        <v>82</v>
      </c>
      <c r="AY247" s="19" t="s">
        <v>208</v>
      </c>
      <c r="BE247" s="192">
        <f t="shared" si="44"/>
        <v>0</v>
      </c>
      <c r="BF247" s="192">
        <f t="shared" si="45"/>
        <v>0</v>
      </c>
      <c r="BG247" s="192">
        <f t="shared" si="46"/>
        <v>0</v>
      </c>
      <c r="BH247" s="192">
        <f t="shared" si="47"/>
        <v>0</v>
      </c>
      <c r="BI247" s="192">
        <f t="shared" si="48"/>
        <v>0</v>
      </c>
      <c r="BJ247" s="19" t="s">
        <v>82</v>
      </c>
      <c r="BK247" s="192">
        <f t="shared" si="49"/>
        <v>0</v>
      </c>
      <c r="BL247" s="19" t="s">
        <v>1034</v>
      </c>
      <c r="BM247" s="191" t="s">
        <v>4339</v>
      </c>
    </row>
    <row r="248" spans="1:65" s="2" customFormat="1" ht="14.45" customHeight="1">
      <c r="A248" s="36"/>
      <c r="B248" s="37"/>
      <c r="C248" s="180" t="s">
        <v>2426</v>
      </c>
      <c r="D248" s="180" t="s">
        <v>210</v>
      </c>
      <c r="E248" s="181" t="s">
        <v>4340</v>
      </c>
      <c r="F248" s="182" t="s">
        <v>4341</v>
      </c>
      <c r="G248" s="183" t="s">
        <v>1776</v>
      </c>
      <c r="H248" s="184">
        <v>2</v>
      </c>
      <c r="I248" s="185"/>
      <c r="J248" s="186">
        <f t="shared" si="40"/>
        <v>0</v>
      </c>
      <c r="K248" s="182" t="s">
        <v>19</v>
      </c>
      <c r="L248" s="41"/>
      <c r="M248" s="187" t="s">
        <v>19</v>
      </c>
      <c r="N248" s="188" t="s">
        <v>43</v>
      </c>
      <c r="O248" s="66"/>
      <c r="P248" s="189">
        <f t="shared" si="41"/>
        <v>0</v>
      </c>
      <c r="Q248" s="189">
        <v>1.9599999999999999E-3</v>
      </c>
      <c r="R248" s="189">
        <f t="shared" si="42"/>
        <v>3.9199999999999999E-3</v>
      </c>
      <c r="S248" s="189">
        <v>0</v>
      </c>
      <c r="T248" s="190">
        <f t="shared" si="43"/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1" t="s">
        <v>1034</v>
      </c>
      <c r="AT248" s="191" t="s">
        <v>210</v>
      </c>
      <c r="AU248" s="191" t="s">
        <v>82</v>
      </c>
      <c r="AY248" s="19" t="s">
        <v>208</v>
      </c>
      <c r="BE248" s="192">
        <f t="shared" si="44"/>
        <v>0</v>
      </c>
      <c r="BF248" s="192">
        <f t="shared" si="45"/>
        <v>0</v>
      </c>
      <c r="BG248" s="192">
        <f t="shared" si="46"/>
        <v>0</v>
      </c>
      <c r="BH248" s="192">
        <f t="shared" si="47"/>
        <v>0</v>
      </c>
      <c r="BI248" s="192">
        <f t="shared" si="48"/>
        <v>0</v>
      </c>
      <c r="BJ248" s="19" t="s">
        <v>82</v>
      </c>
      <c r="BK248" s="192">
        <f t="shared" si="49"/>
        <v>0</v>
      </c>
      <c r="BL248" s="19" t="s">
        <v>1034</v>
      </c>
      <c r="BM248" s="191" t="s">
        <v>4342</v>
      </c>
    </row>
    <row r="249" spans="1:65" s="2" customFormat="1" ht="14.45" customHeight="1">
      <c r="A249" s="36"/>
      <c r="B249" s="37"/>
      <c r="C249" s="180" t="s">
        <v>4343</v>
      </c>
      <c r="D249" s="180" t="s">
        <v>210</v>
      </c>
      <c r="E249" s="181" t="s">
        <v>4344</v>
      </c>
      <c r="F249" s="182" t="s">
        <v>4345</v>
      </c>
      <c r="G249" s="183" t="s">
        <v>1776</v>
      </c>
      <c r="H249" s="184">
        <v>10</v>
      </c>
      <c r="I249" s="185"/>
      <c r="J249" s="186">
        <f t="shared" si="40"/>
        <v>0</v>
      </c>
      <c r="K249" s="182" t="s">
        <v>19</v>
      </c>
      <c r="L249" s="41"/>
      <c r="M249" s="187" t="s">
        <v>19</v>
      </c>
      <c r="N249" s="188" t="s">
        <v>43</v>
      </c>
      <c r="O249" s="66"/>
      <c r="P249" s="189">
        <f t="shared" si="41"/>
        <v>0</v>
      </c>
      <c r="Q249" s="189">
        <v>1.8400000000000001E-3</v>
      </c>
      <c r="R249" s="189">
        <f t="shared" si="42"/>
        <v>1.84E-2</v>
      </c>
      <c r="S249" s="189">
        <v>0</v>
      </c>
      <c r="T249" s="190">
        <f t="shared" si="43"/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1034</v>
      </c>
      <c r="AT249" s="191" t="s">
        <v>210</v>
      </c>
      <c r="AU249" s="191" t="s">
        <v>82</v>
      </c>
      <c r="AY249" s="19" t="s">
        <v>208</v>
      </c>
      <c r="BE249" s="192">
        <f t="shared" si="44"/>
        <v>0</v>
      </c>
      <c r="BF249" s="192">
        <f t="shared" si="45"/>
        <v>0</v>
      </c>
      <c r="BG249" s="192">
        <f t="shared" si="46"/>
        <v>0</v>
      </c>
      <c r="BH249" s="192">
        <f t="shared" si="47"/>
        <v>0</v>
      </c>
      <c r="BI249" s="192">
        <f t="shared" si="48"/>
        <v>0</v>
      </c>
      <c r="BJ249" s="19" t="s">
        <v>82</v>
      </c>
      <c r="BK249" s="192">
        <f t="shared" si="49"/>
        <v>0</v>
      </c>
      <c r="BL249" s="19" t="s">
        <v>1034</v>
      </c>
      <c r="BM249" s="191" t="s">
        <v>4346</v>
      </c>
    </row>
    <row r="250" spans="1:65" s="2" customFormat="1" ht="14.45" customHeight="1">
      <c r="A250" s="36"/>
      <c r="B250" s="37"/>
      <c r="C250" s="226" t="s">
        <v>2429</v>
      </c>
      <c r="D250" s="226" t="s">
        <v>370</v>
      </c>
      <c r="E250" s="227" t="s">
        <v>4347</v>
      </c>
      <c r="F250" s="228" t="s">
        <v>4348</v>
      </c>
      <c r="G250" s="229" t="s">
        <v>783</v>
      </c>
      <c r="H250" s="230">
        <v>10</v>
      </c>
      <c r="I250" s="231"/>
      <c r="J250" s="232">
        <f t="shared" si="40"/>
        <v>0</v>
      </c>
      <c r="K250" s="228" t="s">
        <v>19</v>
      </c>
      <c r="L250" s="233"/>
      <c r="M250" s="234" t="s">
        <v>19</v>
      </c>
      <c r="N250" s="235" t="s">
        <v>43</v>
      </c>
      <c r="O250" s="66"/>
      <c r="P250" s="189">
        <f t="shared" si="41"/>
        <v>0</v>
      </c>
      <c r="Q250" s="189">
        <v>2.0999999999999999E-3</v>
      </c>
      <c r="R250" s="189">
        <f t="shared" si="42"/>
        <v>2.0999999999999998E-2</v>
      </c>
      <c r="S250" s="189">
        <v>0</v>
      </c>
      <c r="T250" s="190">
        <f t="shared" si="43"/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1" t="s">
        <v>829</v>
      </c>
      <c r="AT250" s="191" t="s">
        <v>370</v>
      </c>
      <c r="AU250" s="191" t="s">
        <v>82</v>
      </c>
      <c r="AY250" s="19" t="s">
        <v>208</v>
      </c>
      <c r="BE250" s="192">
        <f t="shared" si="44"/>
        <v>0</v>
      </c>
      <c r="BF250" s="192">
        <f t="shared" si="45"/>
        <v>0</v>
      </c>
      <c r="BG250" s="192">
        <f t="shared" si="46"/>
        <v>0</v>
      </c>
      <c r="BH250" s="192">
        <f t="shared" si="47"/>
        <v>0</v>
      </c>
      <c r="BI250" s="192">
        <f t="shared" si="48"/>
        <v>0</v>
      </c>
      <c r="BJ250" s="19" t="s">
        <v>82</v>
      </c>
      <c r="BK250" s="192">
        <f t="shared" si="49"/>
        <v>0</v>
      </c>
      <c r="BL250" s="19" t="s">
        <v>1034</v>
      </c>
      <c r="BM250" s="191" t="s">
        <v>4349</v>
      </c>
    </row>
    <row r="251" spans="1:65" s="2" customFormat="1" ht="14.45" customHeight="1">
      <c r="A251" s="36"/>
      <c r="B251" s="37"/>
      <c r="C251" s="180" t="s">
        <v>2069</v>
      </c>
      <c r="D251" s="180" t="s">
        <v>210</v>
      </c>
      <c r="E251" s="181" t="s">
        <v>4350</v>
      </c>
      <c r="F251" s="182" t="s">
        <v>4351</v>
      </c>
      <c r="G251" s="183" t="s">
        <v>367</v>
      </c>
      <c r="H251" s="184">
        <v>15</v>
      </c>
      <c r="I251" s="185"/>
      <c r="J251" s="186">
        <f t="shared" si="40"/>
        <v>0</v>
      </c>
      <c r="K251" s="182" t="s">
        <v>19</v>
      </c>
      <c r="L251" s="41"/>
      <c r="M251" s="187" t="s">
        <v>19</v>
      </c>
      <c r="N251" s="188" t="s">
        <v>43</v>
      </c>
      <c r="O251" s="66"/>
      <c r="P251" s="189">
        <f t="shared" si="41"/>
        <v>0</v>
      </c>
      <c r="Q251" s="189">
        <v>2.4000000000000001E-4</v>
      </c>
      <c r="R251" s="189">
        <f t="shared" si="42"/>
        <v>3.5999999999999999E-3</v>
      </c>
      <c r="S251" s="189">
        <v>0</v>
      </c>
      <c r="T251" s="190">
        <f t="shared" si="43"/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1" t="s">
        <v>1034</v>
      </c>
      <c r="AT251" s="191" t="s">
        <v>210</v>
      </c>
      <c r="AU251" s="191" t="s">
        <v>82</v>
      </c>
      <c r="AY251" s="19" t="s">
        <v>208</v>
      </c>
      <c r="BE251" s="192">
        <f t="shared" si="44"/>
        <v>0</v>
      </c>
      <c r="BF251" s="192">
        <f t="shared" si="45"/>
        <v>0</v>
      </c>
      <c r="BG251" s="192">
        <f t="shared" si="46"/>
        <v>0</v>
      </c>
      <c r="BH251" s="192">
        <f t="shared" si="47"/>
        <v>0</v>
      </c>
      <c r="BI251" s="192">
        <f t="shared" si="48"/>
        <v>0</v>
      </c>
      <c r="BJ251" s="19" t="s">
        <v>82</v>
      </c>
      <c r="BK251" s="192">
        <f t="shared" si="49"/>
        <v>0</v>
      </c>
      <c r="BL251" s="19" t="s">
        <v>1034</v>
      </c>
      <c r="BM251" s="191" t="s">
        <v>4352</v>
      </c>
    </row>
    <row r="252" spans="1:65" s="2" customFormat="1" ht="14.45" customHeight="1">
      <c r="A252" s="36"/>
      <c r="B252" s="37"/>
      <c r="C252" s="180" t="s">
        <v>2432</v>
      </c>
      <c r="D252" s="180" t="s">
        <v>210</v>
      </c>
      <c r="E252" s="181" t="s">
        <v>4353</v>
      </c>
      <c r="F252" s="182" t="s">
        <v>4354</v>
      </c>
      <c r="G252" s="183" t="s">
        <v>367</v>
      </c>
      <c r="H252" s="184">
        <v>12</v>
      </c>
      <c r="I252" s="185"/>
      <c r="J252" s="186">
        <f t="shared" si="40"/>
        <v>0</v>
      </c>
      <c r="K252" s="182" t="s">
        <v>19</v>
      </c>
      <c r="L252" s="41"/>
      <c r="M252" s="187" t="s">
        <v>19</v>
      </c>
      <c r="N252" s="188" t="s">
        <v>43</v>
      </c>
      <c r="O252" s="66"/>
      <c r="P252" s="189">
        <f t="shared" si="41"/>
        <v>0</v>
      </c>
      <c r="Q252" s="189">
        <v>2.7999999999999998E-4</v>
      </c>
      <c r="R252" s="189">
        <f t="shared" si="42"/>
        <v>3.3599999999999997E-3</v>
      </c>
      <c r="S252" s="189">
        <v>0</v>
      </c>
      <c r="T252" s="190">
        <f t="shared" si="43"/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1034</v>
      </c>
      <c r="AT252" s="191" t="s">
        <v>210</v>
      </c>
      <c r="AU252" s="191" t="s">
        <v>82</v>
      </c>
      <c r="AY252" s="19" t="s">
        <v>208</v>
      </c>
      <c r="BE252" s="192">
        <f t="shared" si="44"/>
        <v>0</v>
      </c>
      <c r="BF252" s="192">
        <f t="shared" si="45"/>
        <v>0</v>
      </c>
      <c r="BG252" s="192">
        <f t="shared" si="46"/>
        <v>0</v>
      </c>
      <c r="BH252" s="192">
        <f t="shared" si="47"/>
        <v>0</v>
      </c>
      <c r="BI252" s="192">
        <f t="shared" si="48"/>
        <v>0</v>
      </c>
      <c r="BJ252" s="19" t="s">
        <v>82</v>
      </c>
      <c r="BK252" s="192">
        <f t="shared" si="49"/>
        <v>0</v>
      </c>
      <c r="BL252" s="19" t="s">
        <v>1034</v>
      </c>
      <c r="BM252" s="191" t="s">
        <v>4355</v>
      </c>
    </row>
    <row r="253" spans="1:65" s="2" customFormat="1" ht="24.2" customHeight="1">
      <c r="A253" s="36"/>
      <c r="B253" s="37"/>
      <c r="C253" s="180" t="s">
        <v>4356</v>
      </c>
      <c r="D253" s="180" t="s">
        <v>210</v>
      </c>
      <c r="E253" s="181" t="s">
        <v>4357</v>
      </c>
      <c r="F253" s="182" t="s">
        <v>4358</v>
      </c>
      <c r="G253" s="183" t="s">
        <v>367</v>
      </c>
      <c r="H253" s="184">
        <v>10</v>
      </c>
      <c r="I253" s="185"/>
      <c r="J253" s="186">
        <f t="shared" si="40"/>
        <v>0</v>
      </c>
      <c r="K253" s="182" t="s">
        <v>19</v>
      </c>
      <c r="L253" s="41"/>
      <c r="M253" s="187" t="s">
        <v>19</v>
      </c>
      <c r="N253" s="188" t="s">
        <v>43</v>
      </c>
      <c r="O253" s="66"/>
      <c r="P253" s="189">
        <f t="shared" si="41"/>
        <v>0</v>
      </c>
      <c r="Q253" s="189">
        <v>4.6999999999999999E-4</v>
      </c>
      <c r="R253" s="189">
        <f t="shared" si="42"/>
        <v>4.7000000000000002E-3</v>
      </c>
      <c r="S253" s="189">
        <v>0</v>
      </c>
      <c r="T253" s="190">
        <f t="shared" si="43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1" t="s">
        <v>1034</v>
      </c>
      <c r="AT253" s="191" t="s">
        <v>210</v>
      </c>
      <c r="AU253" s="191" t="s">
        <v>82</v>
      </c>
      <c r="AY253" s="19" t="s">
        <v>208</v>
      </c>
      <c r="BE253" s="192">
        <f t="shared" si="44"/>
        <v>0</v>
      </c>
      <c r="BF253" s="192">
        <f t="shared" si="45"/>
        <v>0</v>
      </c>
      <c r="BG253" s="192">
        <f t="shared" si="46"/>
        <v>0</v>
      </c>
      <c r="BH253" s="192">
        <f t="shared" si="47"/>
        <v>0</v>
      </c>
      <c r="BI253" s="192">
        <f t="shared" si="48"/>
        <v>0</v>
      </c>
      <c r="BJ253" s="19" t="s">
        <v>82</v>
      </c>
      <c r="BK253" s="192">
        <f t="shared" si="49"/>
        <v>0</v>
      </c>
      <c r="BL253" s="19" t="s">
        <v>1034</v>
      </c>
      <c r="BM253" s="191" t="s">
        <v>4359</v>
      </c>
    </row>
    <row r="254" spans="1:65" s="2" customFormat="1" ht="24.2" customHeight="1">
      <c r="A254" s="36"/>
      <c r="B254" s="37"/>
      <c r="C254" s="180" t="s">
        <v>2081</v>
      </c>
      <c r="D254" s="180" t="s">
        <v>210</v>
      </c>
      <c r="E254" s="181" t="s">
        <v>4360</v>
      </c>
      <c r="F254" s="182" t="s">
        <v>4361</v>
      </c>
      <c r="G254" s="183" t="s">
        <v>1091</v>
      </c>
      <c r="H254" s="240"/>
      <c r="I254" s="185"/>
      <c r="J254" s="186">
        <f t="shared" si="40"/>
        <v>0</v>
      </c>
      <c r="K254" s="182" t="s">
        <v>19</v>
      </c>
      <c r="L254" s="41"/>
      <c r="M254" s="187" t="s">
        <v>19</v>
      </c>
      <c r="N254" s="188" t="s">
        <v>43</v>
      </c>
      <c r="O254" s="66"/>
      <c r="P254" s="189">
        <f t="shared" si="41"/>
        <v>0</v>
      </c>
      <c r="Q254" s="189">
        <v>0</v>
      </c>
      <c r="R254" s="189">
        <f t="shared" si="42"/>
        <v>0</v>
      </c>
      <c r="S254" s="189">
        <v>0</v>
      </c>
      <c r="T254" s="190">
        <f t="shared" si="43"/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1" t="s">
        <v>1034</v>
      </c>
      <c r="AT254" s="191" t="s">
        <v>210</v>
      </c>
      <c r="AU254" s="191" t="s">
        <v>82</v>
      </c>
      <c r="AY254" s="19" t="s">
        <v>208</v>
      </c>
      <c r="BE254" s="192">
        <f t="shared" si="44"/>
        <v>0</v>
      </c>
      <c r="BF254" s="192">
        <f t="shared" si="45"/>
        <v>0</v>
      </c>
      <c r="BG254" s="192">
        <f t="shared" si="46"/>
        <v>0</v>
      </c>
      <c r="BH254" s="192">
        <f t="shared" si="47"/>
        <v>0</v>
      </c>
      <c r="BI254" s="192">
        <f t="shared" si="48"/>
        <v>0</v>
      </c>
      <c r="BJ254" s="19" t="s">
        <v>82</v>
      </c>
      <c r="BK254" s="192">
        <f t="shared" si="49"/>
        <v>0</v>
      </c>
      <c r="BL254" s="19" t="s">
        <v>1034</v>
      </c>
      <c r="BM254" s="191" t="s">
        <v>4362</v>
      </c>
    </row>
    <row r="255" spans="1:65" s="12" customFormat="1" ht="22.9" customHeight="1">
      <c r="B255" s="164"/>
      <c r="C255" s="165"/>
      <c r="D255" s="166" t="s">
        <v>70</v>
      </c>
      <c r="E255" s="178" t="s">
        <v>4363</v>
      </c>
      <c r="F255" s="178" t="s">
        <v>4364</v>
      </c>
      <c r="G255" s="165"/>
      <c r="H255" s="165"/>
      <c r="I255" s="168"/>
      <c r="J255" s="179">
        <f>BK255</f>
        <v>0</v>
      </c>
      <c r="K255" s="165"/>
      <c r="L255" s="170"/>
      <c r="M255" s="171"/>
      <c r="N255" s="172"/>
      <c r="O255" s="172"/>
      <c r="P255" s="173">
        <f>SUM(P256:P260)</f>
        <v>0</v>
      </c>
      <c r="Q255" s="172"/>
      <c r="R255" s="173">
        <f>SUM(R256:R260)</f>
        <v>0.51419999999999999</v>
      </c>
      <c r="S255" s="172"/>
      <c r="T255" s="174">
        <f>SUM(T256:T260)</f>
        <v>0</v>
      </c>
      <c r="AR255" s="175" t="s">
        <v>82</v>
      </c>
      <c r="AT255" s="176" t="s">
        <v>70</v>
      </c>
      <c r="AU255" s="176" t="s">
        <v>78</v>
      </c>
      <c r="AY255" s="175" t="s">
        <v>208</v>
      </c>
      <c r="BK255" s="177">
        <f>SUM(BK256:BK260)</f>
        <v>0</v>
      </c>
    </row>
    <row r="256" spans="1:65" s="2" customFormat="1" ht="24.2" customHeight="1">
      <c r="A256" s="36"/>
      <c r="B256" s="37"/>
      <c r="C256" s="180" t="s">
        <v>2088</v>
      </c>
      <c r="D256" s="180" t="s">
        <v>210</v>
      </c>
      <c r="E256" s="181" t="s">
        <v>4365</v>
      </c>
      <c r="F256" s="182" t="s">
        <v>4366</v>
      </c>
      <c r="G256" s="183" t="s">
        <v>1776</v>
      </c>
      <c r="H256" s="184">
        <v>14</v>
      </c>
      <c r="I256" s="185"/>
      <c r="J256" s="186">
        <f>ROUND(I256*H256,2)</f>
        <v>0</v>
      </c>
      <c r="K256" s="182" t="s">
        <v>19</v>
      </c>
      <c r="L256" s="41"/>
      <c r="M256" s="187" t="s">
        <v>19</v>
      </c>
      <c r="N256" s="188" t="s">
        <v>43</v>
      </c>
      <c r="O256" s="66"/>
      <c r="P256" s="189">
        <f>O256*H256</f>
        <v>0</v>
      </c>
      <c r="Q256" s="189">
        <v>1.2E-2</v>
      </c>
      <c r="R256" s="189">
        <f>Q256*H256</f>
        <v>0.16800000000000001</v>
      </c>
      <c r="S256" s="189">
        <v>0</v>
      </c>
      <c r="T256" s="19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1" t="s">
        <v>1034</v>
      </c>
      <c r="AT256" s="191" t="s">
        <v>210</v>
      </c>
      <c r="AU256" s="191" t="s">
        <v>82</v>
      </c>
      <c r="AY256" s="19" t="s">
        <v>208</v>
      </c>
      <c r="BE256" s="192">
        <f>IF(N256="základní",J256,0)</f>
        <v>0</v>
      </c>
      <c r="BF256" s="192">
        <f>IF(N256="snížená",J256,0)</f>
        <v>0</v>
      </c>
      <c r="BG256" s="192">
        <f>IF(N256="zákl. přenesená",J256,0)</f>
        <v>0</v>
      </c>
      <c r="BH256" s="192">
        <f>IF(N256="sníž. přenesená",J256,0)</f>
        <v>0</v>
      </c>
      <c r="BI256" s="192">
        <f>IF(N256="nulová",J256,0)</f>
        <v>0</v>
      </c>
      <c r="BJ256" s="19" t="s">
        <v>82</v>
      </c>
      <c r="BK256" s="192">
        <f>ROUND(I256*H256,2)</f>
        <v>0</v>
      </c>
      <c r="BL256" s="19" t="s">
        <v>1034</v>
      </c>
      <c r="BM256" s="191" t="s">
        <v>4367</v>
      </c>
    </row>
    <row r="257" spans="1:65" s="2" customFormat="1" ht="14.45" customHeight="1">
      <c r="A257" s="36"/>
      <c r="B257" s="37"/>
      <c r="C257" s="180" t="s">
        <v>4368</v>
      </c>
      <c r="D257" s="180" t="s">
        <v>210</v>
      </c>
      <c r="E257" s="181" t="s">
        <v>4369</v>
      </c>
      <c r="F257" s="182" t="s">
        <v>4370</v>
      </c>
      <c r="G257" s="183" t="s">
        <v>1776</v>
      </c>
      <c r="H257" s="184">
        <v>12</v>
      </c>
      <c r="I257" s="185"/>
      <c r="J257" s="186">
        <f>ROUND(I257*H257,2)</f>
        <v>0</v>
      </c>
      <c r="K257" s="182" t="s">
        <v>19</v>
      </c>
      <c r="L257" s="41"/>
      <c r="M257" s="187" t="s">
        <v>19</v>
      </c>
      <c r="N257" s="188" t="s">
        <v>43</v>
      </c>
      <c r="O257" s="66"/>
      <c r="P257" s="189">
        <f>O257*H257</f>
        <v>0</v>
      </c>
      <c r="Q257" s="189">
        <v>1.17E-2</v>
      </c>
      <c r="R257" s="189">
        <f>Q257*H257</f>
        <v>0.1404</v>
      </c>
      <c r="S257" s="189">
        <v>0</v>
      </c>
      <c r="T257" s="19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1" t="s">
        <v>1034</v>
      </c>
      <c r="AT257" s="191" t="s">
        <v>210</v>
      </c>
      <c r="AU257" s="191" t="s">
        <v>82</v>
      </c>
      <c r="AY257" s="19" t="s">
        <v>208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82</v>
      </c>
      <c r="BK257" s="192">
        <f>ROUND(I257*H257,2)</f>
        <v>0</v>
      </c>
      <c r="BL257" s="19" t="s">
        <v>1034</v>
      </c>
      <c r="BM257" s="191" t="s">
        <v>4371</v>
      </c>
    </row>
    <row r="258" spans="1:65" s="2" customFormat="1" ht="24.2" customHeight="1">
      <c r="A258" s="36"/>
      <c r="B258" s="37"/>
      <c r="C258" s="180" t="s">
        <v>2439</v>
      </c>
      <c r="D258" s="180" t="s">
        <v>210</v>
      </c>
      <c r="E258" s="181" t="s">
        <v>4372</v>
      </c>
      <c r="F258" s="182" t="s">
        <v>4373</v>
      </c>
      <c r="G258" s="183" t="s">
        <v>1776</v>
      </c>
      <c r="H258" s="184">
        <v>12</v>
      </c>
      <c r="I258" s="185"/>
      <c r="J258" s="186">
        <f>ROUND(I258*H258,2)</f>
        <v>0</v>
      </c>
      <c r="K258" s="182" t="s">
        <v>19</v>
      </c>
      <c r="L258" s="41"/>
      <c r="M258" s="187" t="s">
        <v>19</v>
      </c>
      <c r="N258" s="188" t="s">
        <v>43</v>
      </c>
      <c r="O258" s="66"/>
      <c r="P258" s="189">
        <f>O258*H258</f>
        <v>0</v>
      </c>
      <c r="Q258" s="189">
        <v>1.6650000000000002E-2</v>
      </c>
      <c r="R258" s="189">
        <f>Q258*H258</f>
        <v>0.19980000000000003</v>
      </c>
      <c r="S258" s="189">
        <v>0</v>
      </c>
      <c r="T258" s="19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1" t="s">
        <v>1034</v>
      </c>
      <c r="AT258" s="191" t="s">
        <v>210</v>
      </c>
      <c r="AU258" s="191" t="s">
        <v>82</v>
      </c>
      <c r="AY258" s="19" t="s">
        <v>208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82</v>
      </c>
      <c r="BK258" s="192">
        <f>ROUND(I258*H258,2)</f>
        <v>0</v>
      </c>
      <c r="BL258" s="19" t="s">
        <v>1034</v>
      </c>
      <c r="BM258" s="191" t="s">
        <v>4374</v>
      </c>
    </row>
    <row r="259" spans="1:65" s="2" customFormat="1" ht="14.45" customHeight="1">
      <c r="A259" s="36"/>
      <c r="B259" s="37"/>
      <c r="C259" s="180" t="s">
        <v>1767</v>
      </c>
      <c r="D259" s="180" t="s">
        <v>210</v>
      </c>
      <c r="E259" s="181" t="s">
        <v>4375</v>
      </c>
      <c r="F259" s="182" t="s">
        <v>4376</v>
      </c>
      <c r="G259" s="183" t="s">
        <v>1776</v>
      </c>
      <c r="H259" s="184">
        <v>12</v>
      </c>
      <c r="I259" s="185"/>
      <c r="J259" s="186">
        <f>ROUND(I259*H259,2)</f>
        <v>0</v>
      </c>
      <c r="K259" s="182" t="s">
        <v>19</v>
      </c>
      <c r="L259" s="41"/>
      <c r="M259" s="187" t="s">
        <v>19</v>
      </c>
      <c r="N259" s="188" t="s">
        <v>43</v>
      </c>
      <c r="O259" s="66"/>
      <c r="P259" s="189">
        <f>O259*H259</f>
        <v>0</v>
      </c>
      <c r="Q259" s="189">
        <v>5.0000000000000001E-4</v>
      </c>
      <c r="R259" s="189">
        <f>Q259*H259</f>
        <v>6.0000000000000001E-3</v>
      </c>
      <c r="S259" s="189">
        <v>0</v>
      </c>
      <c r="T259" s="19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1" t="s">
        <v>1034</v>
      </c>
      <c r="AT259" s="191" t="s">
        <v>210</v>
      </c>
      <c r="AU259" s="191" t="s">
        <v>82</v>
      </c>
      <c r="AY259" s="19" t="s">
        <v>208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82</v>
      </c>
      <c r="BK259" s="192">
        <f>ROUND(I259*H259,2)</f>
        <v>0</v>
      </c>
      <c r="BL259" s="19" t="s">
        <v>1034</v>
      </c>
      <c r="BM259" s="191" t="s">
        <v>4377</v>
      </c>
    </row>
    <row r="260" spans="1:65" s="2" customFormat="1" ht="24.2" customHeight="1">
      <c r="A260" s="36"/>
      <c r="B260" s="37"/>
      <c r="C260" s="180" t="s">
        <v>4378</v>
      </c>
      <c r="D260" s="180" t="s">
        <v>210</v>
      </c>
      <c r="E260" s="181" t="s">
        <v>4379</v>
      </c>
      <c r="F260" s="182" t="s">
        <v>4380</v>
      </c>
      <c r="G260" s="183" t="s">
        <v>1091</v>
      </c>
      <c r="H260" s="240"/>
      <c r="I260" s="185"/>
      <c r="J260" s="186">
        <f>ROUND(I260*H260,2)</f>
        <v>0</v>
      </c>
      <c r="K260" s="182" t="s">
        <v>19</v>
      </c>
      <c r="L260" s="41"/>
      <c r="M260" s="187" t="s">
        <v>19</v>
      </c>
      <c r="N260" s="188" t="s">
        <v>43</v>
      </c>
      <c r="O260" s="66"/>
      <c r="P260" s="189">
        <f>O260*H260</f>
        <v>0</v>
      </c>
      <c r="Q260" s="189">
        <v>0</v>
      </c>
      <c r="R260" s="189">
        <f>Q260*H260</f>
        <v>0</v>
      </c>
      <c r="S260" s="189">
        <v>0</v>
      </c>
      <c r="T260" s="19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1" t="s">
        <v>1034</v>
      </c>
      <c r="AT260" s="191" t="s">
        <v>210</v>
      </c>
      <c r="AU260" s="191" t="s">
        <v>82</v>
      </c>
      <c r="AY260" s="19" t="s">
        <v>208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82</v>
      </c>
      <c r="BK260" s="192">
        <f>ROUND(I260*H260,2)</f>
        <v>0</v>
      </c>
      <c r="BL260" s="19" t="s">
        <v>1034</v>
      </c>
      <c r="BM260" s="191" t="s">
        <v>4381</v>
      </c>
    </row>
    <row r="261" spans="1:65" s="12" customFormat="1" ht="22.9" customHeight="1">
      <c r="B261" s="164"/>
      <c r="C261" s="165"/>
      <c r="D261" s="166" t="s">
        <v>70</v>
      </c>
      <c r="E261" s="178" t="s">
        <v>4382</v>
      </c>
      <c r="F261" s="178" t="s">
        <v>4383</v>
      </c>
      <c r="G261" s="165"/>
      <c r="H261" s="165"/>
      <c r="I261" s="168"/>
      <c r="J261" s="179">
        <f>BK261</f>
        <v>0</v>
      </c>
      <c r="K261" s="165"/>
      <c r="L261" s="170"/>
      <c r="M261" s="171"/>
      <c r="N261" s="172"/>
      <c r="O261" s="172"/>
      <c r="P261" s="173">
        <f>SUM(P262:P264)</f>
        <v>0</v>
      </c>
      <c r="Q261" s="172"/>
      <c r="R261" s="173">
        <f>SUM(R262:R264)</f>
        <v>1.3969999999999998E-2</v>
      </c>
      <c r="S261" s="172"/>
      <c r="T261" s="174">
        <f>SUM(T262:T264)</f>
        <v>0</v>
      </c>
      <c r="AR261" s="175" t="s">
        <v>82</v>
      </c>
      <c r="AT261" s="176" t="s">
        <v>70</v>
      </c>
      <c r="AU261" s="176" t="s">
        <v>78</v>
      </c>
      <c r="AY261" s="175" t="s">
        <v>208</v>
      </c>
      <c r="BK261" s="177">
        <f>SUM(BK262:BK264)</f>
        <v>0</v>
      </c>
    </row>
    <row r="262" spans="1:65" s="2" customFormat="1" ht="14.45" customHeight="1">
      <c r="A262" s="36"/>
      <c r="B262" s="37"/>
      <c r="C262" s="180" t="s">
        <v>2446</v>
      </c>
      <c r="D262" s="180" t="s">
        <v>210</v>
      </c>
      <c r="E262" s="181" t="s">
        <v>4384</v>
      </c>
      <c r="F262" s="182" t="s">
        <v>4385</v>
      </c>
      <c r="G262" s="183" t="s">
        <v>367</v>
      </c>
      <c r="H262" s="184">
        <v>27</v>
      </c>
      <c r="I262" s="185"/>
      <c r="J262" s="186">
        <f>ROUND(I262*H262,2)</f>
        <v>0</v>
      </c>
      <c r="K262" s="182" t="s">
        <v>19</v>
      </c>
      <c r="L262" s="41"/>
      <c r="M262" s="187" t="s">
        <v>19</v>
      </c>
      <c r="N262" s="188" t="s">
        <v>43</v>
      </c>
      <c r="O262" s="66"/>
      <c r="P262" s="189">
        <f>O262*H262</f>
        <v>0</v>
      </c>
      <c r="Q262" s="189">
        <v>2.5000000000000001E-4</v>
      </c>
      <c r="R262" s="189">
        <f>Q262*H262</f>
        <v>6.7499999999999999E-3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1034</v>
      </c>
      <c r="AT262" s="191" t="s">
        <v>210</v>
      </c>
      <c r="AU262" s="191" t="s">
        <v>82</v>
      </c>
      <c r="AY262" s="19" t="s">
        <v>208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82</v>
      </c>
      <c r="BK262" s="192">
        <f>ROUND(I262*H262,2)</f>
        <v>0</v>
      </c>
      <c r="BL262" s="19" t="s">
        <v>1034</v>
      </c>
      <c r="BM262" s="191" t="s">
        <v>4386</v>
      </c>
    </row>
    <row r="263" spans="1:65" s="2" customFormat="1" ht="14.45" customHeight="1">
      <c r="A263" s="36"/>
      <c r="B263" s="37"/>
      <c r="C263" s="180" t="s">
        <v>551</v>
      </c>
      <c r="D263" s="180" t="s">
        <v>210</v>
      </c>
      <c r="E263" s="181" t="s">
        <v>4387</v>
      </c>
      <c r="F263" s="182" t="s">
        <v>4388</v>
      </c>
      <c r="G263" s="183" t="s">
        <v>367</v>
      </c>
      <c r="H263" s="184">
        <v>19</v>
      </c>
      <c r="I263" s="185"/>
      <c r="J263" s="186">
        <f>ROUND(I263*H263,2)</f>
        <v>0</v>
      </c>
      <c r="K263" s="182" t="s">
        <v>19</v>
      </c>
      <c r="L263" s="41"/>
      <c r="M263" s="187" t="s">
        <v>19</v>
      </c>
      <c r="N263" s="188" t="s">
        <v>43</v>
      </c>
      <c r="O263" s="66"/>
      <c r="P263" s="189">
        <f>O263*H263</f>
        <v>0</v>
      </c>
      <c r="Q263" s="189">
        <v>3.5E-4</v>
      </c>
      <c r="R263" s="189">
        <f>Q263*H263</f>
        <v>6.6499999999999997E-3</v>
      </c>
      <c r="S263" s="189">
        <v>0</v>
      </c>
      <c r="T263" s="19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1" t="s">
        <v>1034</v>
      </c>
      <c r="AT263" s="191" t="s">
        <v>210</v>
      </c>
      <c r="AU263" s="191" t="s">
        <v>82</v>
      </c>
      <c r="AY263" s="19" t="s">
        <v>208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82</v>
      </c>
      <c r="BK263" s="192">
        <f>ROUND(I263*H263,2)</f>
        <v>0</v>
      </c>
      <c r="BL263" s="19" t="s">
        <v>1034</v>
      </c>
      <c r="BM263" s="191" t="s">
        <v>4389</v>
      </c>
    </row>
    <row r="264" spans="1:65" s="2" customFormat="1" ht="14.45" customHeight="1">
      <c r="A264" s="36"/>
      <c r="B264" s="37"/>
      <c r="C264" s="180" t="s">
        <v>587</v>
      </c>
      <c r="D264" s="180" t="s">
        <v>210</v>
      </c>
      <c r="E264" s="181" t="s">
        <v>4390</v>
      </c>
      <c r="F264" s="182" t="s">
        <v>4391</v>
      </c>
      <c r="G264" s="183" t="s">
        <v>367</v>
      </c>
      <c r="H264" s="184">
        <v>1</v>
      </c>
      <c r="I264" s="185"/>
      <c r="J264" s="186">
        <f>ROUND(I264*H264,2)</f>
        <v>0</v>
      </c>
      <c r="K264" s="182" t="s">
        <v>19</v>
      </c>
      <c r="L264" s="41"/>
      <c r="M264" s="187" t="s">
        <v>19</v>
      </c>
      <c r="N264" s="188" t="s">
        <v>43</v>
      </c>
      <c r="O264" s="66"/>
      <c r="P264" s="189">
        <f>O264*H264</f>
        <v>0</v>
      </c>
      <c r="Q264" s="189">
        <v>5.6999999999999998E-4</v>
      </c>
      <c r="R264" s="189">
        <f>Q264*H264</f>
        <v>5.6999999999999998E-4</v>
      </c>
      <c r="S264" s="189">
        <v>0</v>
      </c>
      <c r="T264" s="19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1034</v>
      </c>
      <c r="AT264" s="191" t="s">
        <v>210</v>
      </c>
      <c r="AU264" s="191" t="s">
        <v>82</v>
      </c>
      <c r="AY264" s="19" t="s">
        <v>208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82</v>
      </c>
      <c r="BK264" s="192">
        <f>ROUND(I264*H264,2)</f>
        <v>0</v>
      </c>
      <c r="BL264" s="19" t="s">
        <v>1034</v>
      </c>
      <c r="BM264" s="191" t="s">
        <v>4392</v>
      </c>
    </row>
    <row r="265" spans="1:65" s="12" customFormat="1" ht="22.9" customHeight="1">
      <c r="B265" s="164"/>
      <c r="C265" s="165"/>
      <c r="D265" s="166" t="s">
        <v>70</v>
      </c>
      <c r="E265" s="178" t="s">
        <v>2362</v>
      </c>
      <c r="F265" s="178" t="s">
        <v>2363</v>
      </c>
      <c r="G265" s="165"/>
      <c r="H265" s="165"/>
      <c r="I265" s="168"/>
      <c r="J265" s="179">
        <f>BK265</f>
        <v>0</v>
      </c>
      <c r="K265" s="165"/>
      <c r="L265" s="170"/>
      <c r="M265" s="171"/>
      <c r="N265" s="172"/>
      <c r="O265" s="172"/>
      <c r="P265" s="173">
        <f>SUM(P266:P268)</f>
        <v>0</v>
      </c>
      <c r="Q265" s="172"/>
      <c r="R265" s="173">
        <f>SUM(R266:R268)</f>
        <v>3.96E-3</v>
      </c>
      <c r="S265" s="172"/>
      <c r="T265" s="174">
        <f>SUM(T266:T268)</f>
        <v>0</v>
      </c>
      <c r="AR265" s="175" t="s">
        <v>82</v>
      </c>
      <c r="AT265" s="176" t="s">
        <v>70</v>
      </c>
      <c r="AU265" s="176" t="s">
        <v>78</v>
      </c>
      <c r="AY265" s="175" t="s">
        <v>208</v>
      </c>
      <c r="BK265" s="177">
        <f>SUM(BK266:BK268)</f>
        <v>0</v>
      </c>
    </row>
    <row r="266" spans="1:65" s="2" customFormat="1" ht="24.2" customHeight="1">
      <c r="A266" s="36"/>
      <c r="B266" s="37"/>
      <c r="C266" s="180" t="s">
        <v>2385</v>
      </c>
      <c r="D266" s="180" t="s">
        <v>210</v>
      </c>
      <c r="E266" s="181" t="s">
        <v>4393</v>
      </c>
      <c r="F266" s="182" t="s">
        <v>4394</v>
      </c>
      <c r="G266" s="183" t="s">
        <v>1776</v>
      </c>
      <c r="H266" s="184">
        <v>1</v>
      </c>
      <c r="I266" s="185"/>
      <c r="J266" s="186">
        <f>ROUND(I266*H266,2)</f>
        <v>0</v>
      </c>
      <c r="K266" s="182" t="s">
        <v>19</v>
      </c>
      <c r="L266" s="41"/>
      <c r="M266" s="187" t="s">
        <v>19</v>
      </c>
      <c r="N266" s="188" t="s">
        <v>43</v>
      </c>
      <c r="O266" s="66"/>
      <c r="P266" s="189">
        <f>O266*H266</f>
        <v>0</v>
      </c>
      <c r="Q266" s="189">
        <v>3.2799999999999999E-3</v>
      </c>
      <c r="R266" s="189">
        <f>Q266*H266</f>
        <v>3.2799999999999999E-3</v>
      </c>
      <c r="S266" s="189">
        <v>0</v>
      </c>
      <c r="T266" s="19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1" t="s">
        <v>1034</v>
      </c>
      <c r="AT266" s="191" t="s">
        <v>210</v>
      </c>
      <c r="AU266" s="191" t="s">
        <v>82</v>
      </c>
      <c r="AY266" s="19" t="s">
        <v>208</v>
      </c>
      <c r="BE266" s="192">
        <f>IF(N266="základní",J266,0)</f>
        <v>0</v>
      </c>
      <c r="BF266" s="192">
        <f>IF(N266="snížená",J266,0)</f>
        <v>0</v>
      </c>
      <c r="BG266" s="192">
        <f>IF(N266="zákl. přenesená",J266,0)</f>
        <v>0</v>
      </c>
      <c r="BH266" s="192">
        <f>IF(N266="sníž. přenesená",J266,0)</f>
        <v>0</v>
      </c>
      <c r="BI266" s="192">
        <f>IF(N266="nulová",J266,0)</f>
        <v>0</v>
      </c>
      <c r="BJ266" s="19" t="s">
        <v>82</v>
      </c>
      <c r="BK266" s="192">
        <f>ROUND(I266*H266,2)</f>
        <v>0</v>
      </c>
      <c r="BL266" s="19" t="s">
        <v>1034</v>
      </c>
      <c r="BM266" s="191" t="s">
        <v>4395</v>
      </c>
    </row>
    <row r="267" spans="1:65" s="2" customFormat="1" ht="14.45" customHeight="1">
      <c r="A267" s="36"/>
      <c r="B267" s="37"/>
      <c r="C267" s="180" t="s">
        <v>2525</v>
      </c>
      <c r="D267" s="180" t="s">
        <v>210</v>
      </c>
      <c r="E267" s="181" t="s">
        <v>4396</v>
      </c>
      <c r="F267" s="182" t="s">
        <v>4397</v>
      </c>
      <c r="G267" s="183" t="s">
        <v>1776</v>
      </c>
      <c r="H267" s="184">
        <v>1</v>
      </c>
      <c r="I267" s="185"/>
      <c r="J267" s="186">
        <f>ROUND(I267*H267,2)</f>
        <v>0</v>
      </c>
      <c r="K267" s="182" t="s">
        <v>19</v>
      </c>
      <c r="L267" s="41"/>
      <c r="M267" s="187" t="s">
        <v>19</v>
      </c>
      <c r="N267" s="188" t="s">
        <v>43</v>
      </c>
      <c r="O267" s="66"/>
      <c r="P267" s="189">
        <f>O267*H267</f>
        <v>0</v>
      </c>
      <c r="Q267" s="189">
        <v>6.8000000000000005E-4</v>
      </c>
      <c r="R267" s="189">
        <f>Q267*H267</f>
        <v>6.8000000000000005E-4</v>
      </c>
      <c r="S267" s="189">
        <v>0</v>
      </c>
      <c r="T267" s="19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1" t="s">
        <v>1034</v>
      </c>
      <c r="AT267" s="191" t="s">
        <v>210</v>
      </c>
      <c r="AU267" s="191" t="s">
        <v>82</v>
      </c>
      <c r="AY267" s="19" t="s">
        <v>208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82</v>
      </c>
      <c r="BK267" s="192">
        <f>ROUND(I267*H267,2)</f>
        <v>0</v>
      </c>
      <c r="BL267" s="19" t="s">
        <v>1034</v>
      </c>
      <c r="BM267" s="191" t="s">
        <v>4398</v>
      </c>
    </row>
    <row r="268" spans="1:65" s="2" customFormat="1" ht="24.2" customHeight="1">
      <c r="A268" s="36"/>
      <c r="B268" s="37"/>
      <c r="C268" s="180" t="s">
        <v>1879</v>
      </c>
      <c r="D268" s="180" t="s">
        <v>210</v>
      </c>
      <c r="E268" s="181" t="s">
        <v>4399</v>
      </c>
      <c r="F268" s="182" t="s">
        <v>4400</v>
      </c>
      <c r="G268" s="183" t="s">
        <v>1091</v>
      </c>
      <c r="H268" s="240"/>
      <c r="I268" s="185"/>
      <c r="J268" s="186">
        <f>ROUND(I268*H268,2)</f>
        <v>0</v>
      </c>
      <c r="K268" s="182" t="s">
        <v>19</v>
      </c>
      <c r="L268" s="41"/>
      <c r="M268" s="252" t="s">
        <v>19</v>
      </c>
      <c r="N268" s="253" t="s">
        <v>43</v>
      </c>
      <c r="O268" s="254"/>
      <c r="P268" s="255">
        <f>O268*H268</f>
        <v>0</v>
      </c>
      <c r="Q268" s="255">
        <v>0</v>
      </c>
      <c r="R268" s="255">
        <f>Q268*H268</f>
        <v>0</v>
      </c>
      <c r="S268" s="255">
        <v>0</v>
      </c>
      <c r="T268" s="25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91" t="s">
        <v>1034</v>
      </c>
      <c r="AT268" s="191" t="s">
        <v>210</v>
      </c>
      <c r="AU268" s="191" t="s">
        <v>82</v>
      </c>
      <c r="AY268" s="19" t="s">
        <v>208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82</v>
      </c>
      <c r="BK268" s="192">
        <f>ROUND(I268*H268,2)</f>
        <v>0</v>
      </c>
      <c r="BL268" s="19" t="s">
        <v>1034</v>
      </c>
      <c r="BM268" s="191" t="s">
        <v>4401</v>
      </c>
    </row>
    <row r="269" spans="1:65" s="2" customFormat="1" ht="6.95" customHeight="1">
      <c r="A269" s="36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41"/>
      <c r="M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</row>
  </sheetData>
  <sheetProtection algorithmName="SHA-512" hashValue="TC3rZYpdkDvIqOpPP+mxGEuwSSphscztg7unHij13xJWp4ra0sTT2eZfrkLI7Asy79eljIkBO/is4UEt+0ElrQ==" saltValue="VOwo2P+0iv2x7Gf4DyTEPAc7Fdl88Ujp2FJE0SLyTiyaz004dwkpz89THf/qrrcCnhHEbHJFyA1p+7OuKP+8NA==" spinCount="100000" sheet="1" objects="1" scenarios="1" formatColumns="0" formatRows="0" autoFilter="0"/>
  <autoFilter ref="C96:K268" xr:uid="{00000000-0009-0000-0000-00000F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8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135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2" customFormat="1" ht="12" customHeight="1">
      <c r="A8" s="36"/>
      <c r="B8" s="41"/>
      <c r="C8" s="36"/>
      <c r="D8" s="114" t="s">
        <v>155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11" t="s">
        <v>4402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29. 12. 2020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3" t="str">
        <f>'Rekapitulace stavby'!E14</f>
        <v>Vyplň údaj</v>
      </c>
      <c r="F18" s="414"/>
      <c r="G18" s="414"/>
      <c r="H18" s="414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415" t="s">
        <v>19</v>
      </c>
      <c r="F27" s="415"/>
      <c r="G27" s="415"/>
      <c r="H27" s="415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ROUND(J95,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ROUND((SUM(BE95:BE182)),  2)</f>
        <v>0</v>
      </c>
      <c r="G33" s="36"/>
      <c r="H33" s="36"/>
      <c r="I33" s="126">
        <v>0.21</v>
      </c>
      <c r="J33" s="125">
        <f>ROUND(((SUM(BE95:BE182))*I33),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ROUND((SUM(BF95:BF182)),  2)</f>
        <v>0</v>
      </c>
      <c r="G34" s="36"/>
      <c r="H34" s="36"/>
      <c r="I34" s="126">
        <v>0.15</v>
      </c>
      <c r="J34" s="125">
        <f>ROUND(((SUM(BF95:BF182))*I34),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ROUND((SUM(BG95:BG182)),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ROUND((SUM(BH95:BH182)),  2)</f>
        <v>0</v>
      </c>
      <c r="G36" s="36"/>
      <c r="H36" s="36"/>
      <c r="I36" s="126">
        <v>0.15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ROUND((SUM(BI95:BI182)),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157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6" t="str">
        <f>E7</f>
        <v>Stavební úpravy Bratří Mádlů č.p. 191, Nový Bydžov</v>
      </c>
      <c r="F48" s="417"/>
      <c r="G48" s="417"/>
      <c r="H48" s="417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155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72" t="str">
        <f>E9</f>
        <v>SO.02 - KOLÁRNA</v>
      </c>
      <c r="F50" s="418"/>
      <c r="G50" s="418"/>
      <c r="H50" s="41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Nový Bydžov</v>
      </c>
      <c r="G52" s="38"/>
      <c r="H52" s="38"/>
      <c r="I52" s="31" t="s">
        <v>23</v>
      </c>
      <c r="J52" s="61" t="str">
        <f>IF(J12="","",J12)</f>
        <v>29. 12. 2020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Město Nový Bydžov</v>
      </c>
      <c r="G54" s="38"/>
      <c r="H54" s="38"/>
      <c r="I54" s="31" t="s">
        <v>31</v>
      </c>
      <c r="J54" s="34" t="str">
        <f>E21</f>
        <v>OBRŠÁL ARCHITEKTI s.r.o.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OBRŠÁL ARCHITEKTI s.r.o.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158</v>
      </c>
      <c r="D57" s="139"/>
      <c r="E57" s="139"/>
      <c r="F57" s="139"/>
      <c r="G57" s="139"/>
      <c r="H57" s="139"/>
      <c r="I57" s="139"/>
      <c r="J57" s="140" t="s">
        <v>159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J95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160</v>
      </c>
    </row>
    <row r="60" spans="1:47" s="9" customFormat="1" ht="24.95" customHeight="1">
      <c r="B60" s="142"/>
      <c r="C60" s="143"/>
      <c r="D60" s="144" t="s">
        <v>161</v>
      </c>
      <c r="E60" s="145"/>
      <c r="F60" s="145"/>
      <c r="G60" s="145"/>
      <c r="H60" s="145"/>
      <c r="I60" s="145"/>
      <c r="J60" s="146">
        <f>J96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4403</v>
      </c>
      <c r="E61" s="150"/>
      <c r="F61" s="150"/>
      <c r="G61" s="150"/>
      <c r="H61" s="150"/>
      <c r="I61" s="150"/>
      <c r="J61" s="151">
        <f>J97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163</v>
      </c>
      <c r="E62" s="150"/>
      <c r="F62" s="150"/>
      <c r="G62" s="150"/>
      <c r="H62" s="150"/>
      <c r="I62" s="150"/>
      <c r="J62" s="151">
        <f>J112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165</v>
      </c>
      <c r="E63" s="150"/>
      <c r="F63" s="150"/>
      <c r="G63" s="150"/>
      <c r="H63" s="150"/>
      <c r="I63" s="150"/>
      <c r="J63" s="151">
        <f>J117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3621</v>
      </c>
      <c r="E64" s="150"/>
      <c r="F64" s="150"/>
      <c r="G64" s="150"/>
      <c r="H64" s="150"/>
      <c r="I64" s="150"/>
      <c r="J64" s="151">
        <f>J122</f>
        <v>0</v>
      </c>
      <c r="K64" s="99"/>
      <c r="L64" s="152"/>
    </row>
    <row r="65" spans="1:31" s="10" customFormat="1" ht="19.899999999999999" customHeight="1">
      <c r="B65" s="148"/>
      <c r="C65" s="99"/>
      <c r="D65" s="149" t="s">
        <v>166</v>
      </c>
      <c r="E65" s="150"/>
      <c r="F65" s="150"/>
      <c r="G65" s="150"/>
      <c r="H65" s="150"/>
      <c r="I65" s="150"/>
      <c r="J65" s="151">
        <f>J130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167</v>
      </c>
      <c r="E66" s="150"/>
      <c r="F66" s="150"/>
      <c r="G66" s="150"/>
      <c r="H66" s="150"/>
      <c r="I66" s="150"/>
      <c r="J66" s="151">
        <f>J136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169</v>
      </c>
      <c r="E67" s="150"/>
      <c r="F67" s="150"/>
      <c r="G67" s="150"/>
      <c r="H67" s="150"/>
      <c r="I67" s="150"/>
      <c r="J67" s="151">
        <f>J142</f>
        <v>0</v>
      </c>
      <c r="K67" s="99"/>
      <c r="L67" s="152"/>
    </row>
    <row r="68" spans="1:31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J144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172</v>
      </c>
      <c r="E69" s="150"/>
      <c r="F69" s="150"/>
      <c r="G69" s="150"/>
      <c r="H69" s="150"/>
      <c r="I69" s="150"/>
      <c r="J69" s="151">
        <f>J145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176</v>
      </c>
      <c r="E70" s="150"/>
      <c r="F70" s="150"/>
      <c r="G70" s="150"/>
      <c r="H70" s="150"/>
      <c r="I70" s="150"/>
      <c r="J70" s="151">
        <f>J161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179</v>
      </c>
      <c r="E71" s="150"/>
      <c r="F71" s="150"/>
      <c r="G71" s="150"/>
      <c r="H71" s="150"/>
      <c r="I71" s="150"/>
      <c r="J71" s="151">
        <f>J166</f>
        <v>0</v>
      </c>
      <c r="K71" s="99"/>
      <c r="L71" s="152"/>
    </row>
    <row r="72" spans="1:31" s="9" customFormat="1" ht="24.95" customHeight="1">
      <c r="B72" s="142"/>
      <c r="C72" s="143"/>
      <c r="D72" s="144" t="s">
        <v>189</v>
      </c>
      <c r="E72" s="145"/>
      <c r="F72" s="145"/>
      <c r="G72" s="145"/>
      <c r="H72" s="145"/>
      <c r="I72" s="145"/>
      <c r="J72" s="146">
        <f>J172</f>
        <v>0</v>
      </c>
      <c r="K72" s="143"/>
      <c r="L72" s="147"/>
    </row>
    <row r="73" spans="1:31" s="10" customFormat="1" ht="19.899999999999999" customHeight="1">
      <c r="B73" s="148"/>
      <c r="C73" s="99"/>
      <c r="D73" s="149" t="s">
        <v>190</v>
      </c>
      <c r="E73" s="150"/>
      <c r="F73" s="150"/>
      <c r="G73" s="150"/>
      <c r="H73" s="150"/>
      <c r="I73" s="150"/>
      <c r="J73" s="151">
        <f>J173</f>
        <v>0</v>
      </c>
      <c r="K73" s="99"/>
      <c r="L73" s="152"/>
    </row>
    <row r="74" spans="1:31" s="10" customFormat="1" ht="19.899999999999999" customHeight="1">
      <c r="B74" s="148"/>
      <c r="C74" s="99"/>
      <c r="D74" s="149" t="s">
        <v>191</v>
      </c>
      <c r="E74" s="150"/>
      <c r="F74" s="150"/>
      <c r="G74" s="150"/>
      <c r="H74" s="150"/>
      <c r="I74" s="150"/>
      <c r="J74" s="151">
        <f>J177</f>
        <v>0</v>
      </c>
      <c r="K74" s="99"/>
      <c r="L74" s="152"/>
    </row>
    <row r="75" spans="1:31" s="10" customFormat="1" ht="19.899999999999999" customHeight="1">
      <c r="B75" s="148"/>
      <c r="C75" s="99"/>
      <c r="D75" s="149" t="s">
        <v>192</v>
      </c>
      <c r="E75" s="150"/>
      <c r="F75" s="150"/>
      <c r="G75" s="150"/>
      <c r="H75" s="150"/>
      <c r="I75" s="150"/>
      <c r="J75" s="151">
        <f>J181</f>
        <v>0</v>
      </c>
      <c r="K75" s="99"/>
      <c r="L75" s="152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63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4.95" customHeight="1">
      <c r="A82" s="36"/>
      <c r="B82" s="37"/>
      <c r="C82" s="25" t="s">
        <v>193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6.5" customHeight="1">
      <c r="A85" s="36"/>
      <c r="B85" s="37"/>
      <c r="C85" s="38"/>
      <c r="D85" s="38"/>
      <c r="E85" s="416" t="str">
        <f>E7</f>
        <v>Stavební úpravy Bratří Mádlů č.p. 191, Nový Bydžov</v>
      </c>
      <c r="F85" s="417"/>
      <c r="G85" s="417"/>
      <c r="H85" s="417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155</v>
      </c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72" t="str">
        <f>E9</f>
        <v>SO.02 - KOLÁRNA</v>
      </c>
      <c r="F87" s="418"/>
      <c r="G87" s="418"/>
      <c r="H87" s="41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21</v>
      </c>
      <c r="D89" s="38"/>
      <c r="E89" s="38"/>
      <c r="F89" s="29" t="str">
        <f>F12</f>
        <v>Nový Bydžov</v>
      </c>
      <c r="G89" s="38"/>
      <c r="H89" s="38"/>
      <c r="I89" s="31" t="s">
        <v>23</v>
      </c>
      <c r="J89" s="61" t="str">
        <f>IF(J12="","",J12)</f>
        <v>29. 12. 2020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25.7" customHeight="1">
      <c r="A91" s="36"/>
      <c r="B91" s="37"/>
      <c r="C91" s="31" t="s">
        <v>25</v>
      </c>
      <c r="D91" s="38"/>
      <c r="E91" s="38"/>
      <c r="F91" s="29" t="str">
        <f>E15</f>
        <v>Město Nový Bydžov</v>
      </c>
      <c r="G91" s="38"/>
      <c r="H91" s="38"/>
      <c r="I91" s="31" t="s">
        <v>31</v>
      </c>
      <c r="J91" s="34" t="str">
        <f>E21</f>
        <v>OBRŠÁL ARCHITEKTI s.r.o.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25.7" customHeight="1">
      <c r="A92" s="36"/>
      <c r="B92" s="37"/>
      <c r="C92" s="31" t="s">
        <v>29</v>
      </c>
      <c r="D92" s="38"/>
      <c r="E92" s="38"/>
      <c r="F92" s="29" t="str">
        <f>IF(E18="","",E18)</f>
        <v>Vyplň údaj</v>
      </c>
      <c r="G92" s="38"/>
      <c r="H92" s="38"/>
      <c r="I92" s="31" t="s">
        <v>34</v>
      </c>
      <c r="J92" s="34" t="str">
        <f>E24</f>
        <v>OBRŠÁL ARCHITEKTI s.r.o.</v>
      </c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53"/>
      <c r="B94" s="154"/>
      <c r="C94" s="155" t="s">
        <v>194</v>
      </c>
      <c r="D94" s="156" t="s">
        <v>56</v>
      </c>
      <c r="E94" s="156" t="s">
        <v>52</v>
      </c>
      <c r="F94" s="156" t="s">
        <v>53</v>
      </c>
      <c r="G94" s="156" t="s">
        <v>195</v>
      </c>
      <c r="H94" s="156" t="s">
        <v>196</v>
      </c>
      <c r="I94" s="156" t="s">
        <v>197</v>
      </c>
      <c r="J94" s="156" t="s">
        <v>159</v>
      </c>
      <c r="K94" s="157" t="s">
        <v>198</v>
      </c>
      <c r="L94" s="158"/>
      <c r="M94" s="70" t="s">
        <v>19</v>
      </c>
      <c r="N94" s="71" t="s">
        <v>41</v>
      </c>
      <c r="O94" s="71" t="s">
        <v>199</v>
      </c>
      <c r="P94" s="71" t="s">
        <v>200</v>
      </c>
      <c r="Q94" s="71" t="s">
        <v>201</v>
      </c>
      <c r="R94" s="71" t="s">
        <v>202</v>
      </c>
      <c r="S94" s="71" t="s">
        <v>203</v>
      </c>
      <c r="T94" s="72" t="s">
        <v>204</v>
      </c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</row>
    <row r="95" spans="1:63" s="2" customFormat="1" ht="22.9" customHeight="1">
      <c r="A95" s="36"/>
      <c r="B95" s="37"/>
      <c r="C95" s="77" t="s">
        <v>205</v>
      </c>
      <c r="D95" s="38"/>
      <c r="E95" s="38"/>
      <c r="F95" s="38"/>
      <c r="G95" s="38"/>
      <c r="H95" s="38"/>
      <c r="I95" s="38"/>
      <c r="J95" s="159">
        <f>BK95</f>
        <v>0</v>
      </c>
      <c r="K95" s="38"/>
      <c r="L95" s="41"/>
      <c r="M95" s="73"/>
      <c r="N95" s="160"/>
      <c r="O95" s="74"/>
      <c r="P95" s="161">
        <f>P96+P144+P172</f>
        <v>0</v>
      </c>
      <c r="Q95" s="74"/>
      <c r="R95" s="161">
        <f>R96+R144+R172</f>
        <v>22.540699980000003</v>
      </c>
      <c r="S95" s="74"/>
      <c r="T95" s="162">
        <f>T96+T144+T172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70</v>
      </c>
      <c r="AU95" s="19" t="s">
        <v>160</v>
      </c>
      <c r="BK95" s="163">
        <f>BK96+BK144+BK172</f>
        <v>0</v>
      </c>
    </row>
    <row r="96" spans="1:63" s="12" customFormat="1" ht="25.9" customHeight="1">
      <c r="B96" s="164"/>
      <c r="C96" s="165"/>
      <c r="D96" s="166" t="s">
        <v>70</v>
      </c>
      <c r="E96" s="167" t="s">
        <v>206</v>
      </c>
      <c r="F96" s="167" t="s">
        <v>207</v>
      </c>
      <c r="G96" s="165"/>
      <c r="H96" s="165"/>
      <c r="I96" s="168"/>
      <c r="J96" s="169">
        <f>BK96</f>
        <v>0</v>
      </c>
      <c r="K96" s="165"/>
      <c r="L96" s="170"/>
      <c r="M96" s="171"/>
      <c r="N96" s="172"/>
      <c r="O96" s="172"/>
      <c r="P96" s="173">
        <f>P97+P112+P117+P122+P130+P136+P142</f>
        <v>0</v>
      </c>
      <c r="Q96" s="172"/>
      <c r="R96" s="173">
        <f>R97+R112+R117+R122+R130+R136+R142</f>
        <v>19.643391820000002</v>
      </c>
      <c r="S96" s="172"/>
      <c r="T96" s="174">
        <f>T97+T112+T117+T122+T130+T136+T142</f>
        <v>0</v>
      </c>
      <c r="AR96" s="175" t="s">
        <v>78</v>
      </c>
      <c r="AT96" s="176" t="s">
        <v>70</v>
      </c>
      <c r="AU96" s="176" t="s">
        <v>71</v>
      </c>
      <c r="AY96" s="175" t="s">
        <v>208</v>
      </c>
      <c r="BK96" s="177">
        <f>BK97+BK112+BK117+BK122+BK130+BK136+BK142</f>
        <v>0</v>
      </c>
    </row>
    <row r="97" spans="1:65" s="12" customFormat="1" ht="22.9" customHeight="1">
      <c r="B97" s="164"/>
      <c r="C97" s="165"/>
      <c r="D97" s="166" t="s">
        <v>70</v>
      </c>
      <c r="E97" s="178" t="s">
        <v>78</v>
      </c>
      <c r="F97" s="178" t="s">
        <v>4404</v>
      </c>
      <c r="G97" s="165"/>
      <c r="H97" s="165"/>
      <c r="I97" s="168"/>
      <c r="J97" s="179">
        <f>BK97</f>
        <v>0</v>
      </c>
      <c r="K97" s="165"/>
      <c r="L97" s="170"/>
      <c r="M97" s="171"/>
      <c r="N97" s="172"/>
      <c r="O97" s="172"/>
      <c r="P97" s="173">
        <f>SUM(P98:P111)</f>
        <v>0</v>
      </c>
      <c r="Q97" s="172"/>
      <c r="R97" s="173">
        <f>SUM(R98:R111)</f>
        <v>0</v>
      </c>
      <c r="S97" s="172"/>
      <c r="T97" s="174">
        <f>SUM(T98:T111)</f>
        <v>0</v>
      </c>
      <c r="AR97" s="175" t="s">
        <v>78</v>
      </c>
      <c r="AT97" s="176" t="s">
        <v>70</v>
      </c>
      <c r="AU97" s="176" t="s">
        <v>78</v>
      </c>
      <c r="AY97" s="175" t="s">
        <v>208</v>
      </c>
      <c r="BK97" s="177">
        <f>SUM(BK98:BK111)</f>
        <v>0</v>
      </c>
    </row>
    <row r="98" spans="1:65" s="2" customFormat="1" ht="14.45" customHeight="1">
      <c r="A98" s="36"/>
      <c r="B98" s="37"/>
      <c r="C98" s="180" t="s">
        <v>78</v>
      </c>
      <c r="D98" s="180" t="s">
        <v>210</v>
      </c>
      <c r="E98" s="181" t="s">
        <v>211</v>
      </c>
      <c r="F98" s="182" t="s">
        <v>212</v>
      </c>
      <c r="G98" s="183" t="s">
        <v>213</v>
      </c>
      <c r="H98" s="184">
        <v>21.158000000000001</v>
      </c>
      <c r="I98" s="185"/>
      <c r="J98" s="186">
        <f>ROUND(I98*H98,2)</f>
        <v>0</v>
      </c>
      <c r="K98" s="182" t="s">
        <v>214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215</v>
      </c>
      <c r="AT98" s="191" t="s">
        <v>210</v>
      </c>
      <c r="AU98" s="191" t="s">
        <v>82</v>
      </c>
      <c r="AY98" s="19" t="s">
        <v>208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82</v>
      </c>
      <c r="BK98" s="192">
        <f>ROUND(I98*H98,2)</f>
        <v>0</v>
      </c>
      <c r="BL98" s="19" t="s">
        <v>215</v>
      </c>
      <c r="BM98" s="191" t="s">
        <v>4405</v>
      </c>
    </row>
    <row r="99" spans="1:65" s="13" customFormat="1" ht="11.25">
      <c r="B99" s="193"/>
      <c r="C99" s="194"/>
      <c r="D99" s="195" t="s">
        <v>217</v>
      </c>
      <c r="E99" s="196" t="s">
        <v>19</v>
      </c>
      <c r="F99" s="197" t="s">
        <v>4406</v>
      </c>
      <c r="G99" s="194"/>
      <c r="H99" s="198">
        <v>21.158000000000001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217</v>
      </c>
      <c r="AU99" s="204" t="s">
        <v>82</v>
      </c>
      <c r="AV99" s="13" t="s">
        <v>82</v>
      </c>
      <c r="AW99" s="13" t="s">
        <v>33</v>
      </c>
      <c r="AX99" s="13" t="s">
        <v>78</v>
      </c>
      <c r="AY99" s="204" t="s">
        <v>208</v>
      </c>
    </row>
    <row r="100" spans="1:65" s="2" customFormat="1" ht="14.45" customHeight="1">
      <c r="A100" s="36"/>
      <c r="B100" s="37"/>
      <c r="C100" s="180" t="s">
        <v>835</v>
      </c>
      <c r="D100" s="180" t="s">
        <v>210</v>
      </c>
      <c r="E100" s="181" t="s">
        <v>4407</v>
      </c>
      <c r="F100" s="182" t="s">
        <v>4408</v>
      </c>
      <c r="G100" s="183" t="s">
        <v>225</v>
      </c>
      <c r="H100" s="184">
        <v>4.2320000000000002</v>
      </c>
      <c r="I100" s="185"/>
      <c r="J100" s="186">
        <f>ROUND(I100*H100,2)</f>
        <v>0</v>
      </c>
      <c r="K100" s="182" t="s">
        <v>214</v>
      </c>
      <c r="L100" s="41"/>
      <c r="M100" s="187" t="s">
        <v>19</v>
      </c>
      <c r="N100" s="188" t="s">
        <v>43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215</v>
      </c>
      <c r="AT100" s="191" t="s">
        <v>210</v>
      </c>
      <c r="AU100" s="191" t="s">
        <v>82</v>
      </c>
      <c r="AY100" s="19" t="s">
        <v>208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82</v>
      </c>
      <c r="BK100" s="192">
        <f>ROUND(I100*H100,2)</f>
        <v>0</v>
      </c>
      <c r="BL100" s="19" t="s">
        <v>215</v>
      </c>
      <c r="BM100" s="191" t="s">
        <v>4409</v>
      </c>
    </row>
    <row r="101" spans="1:65" s="13" customFormat="1" ht="11.25">
      <c r="B101" s="193"/>
      <c r="C101" s="194"/>
      <c r="D101" s="195" t="s">
        <v>217</v>
      </c>
      <c r="E101" s="196" t="s">
        <v>19</v>
      </c>
      <c r="F101" s="197" t="s">
        <v>4410</v>
      </c>
      <c r="G101" s="194"/>
      <c r="H101" s="198">
        <v>4.2320000000000002</v>
      </c>
      <c r="I101" s="199"/>
      <c r="J101" s="194"/>
      <c r="K101" s="194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217</v>
      </c>
      <c r="AU101" s="204" t="s">
        <v>82</v>
      </c>
      <c r="AV101" s="13" t="s">
        <v>82</v>
      </c>
      <c r="AW101" s="13" t="s">
        <v>33</v>
      </c>
      <c r="AX101" s="13" t="s">
        <v>78</v>
      </c>
      <c r="AY101" s="204" t="s">
        <v>208</v>
      </c>
    </row>
    <row r="102" spans="1:65" s="2" customFormat="1" ht="37.9" customHeight="1">
      <c r="A102" s="36"/>
      <c r="B102" s="37"/>
      <c r="C102" s="180" t="s">
        <v>973</v>
      </c>
      <c r="D102" s="180" t="s">
        <v>210</v>
      </c>
      <c r="E102" s="181" t="s">
        <v>266</v>
      </c>
      <c r="F102" s="182" t="s">
        <v>267</v>
      </c>
      <c r="G102" s="183" t="s">
        <v>225</v>
      </c>
      <c r="H102" s="184">
        <v>8.4640000000000004</v>
      </c>
      <c r="I102" s="185"/>
      <c r="J102" s="186">
        <f>ROUND(I102*H102,2)</f>
        <v>0</v>
      </c>
      <c r="K102" s="182" t="s">
        <v>214</v>
      </c>
      <c r="L102" s="41"/>
      <c r="M102" s="187" t="s">
        <v>19</v>
      </c>
      <c r="N102" s="188" t="s">
        <v>43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215</v>
      </c>
      <c r="AT102" s="191" t="s">
        <v>210</v>
      </c>
      <c r="AU102" s="191" t="s">
        <v>82</v>
      </c>
      <c r="AY102" s="19" t="s">
        <v>208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82</v>
      </c>
      <c r="BK102" s="192">
        <f>ROUND(I102*H102,2)</f>
        <v>0</v>
      </c>
      <c r="BL102" s="19" t="s">
        <v>215</v>
      </c>
      <c r="BM102" s="191" t="s">
        <v>4411</v>
      </c>
    </row>
    <row r="103" spans="1:65" s="13" customFormat="1" ht="11.25">
      <c r="B103" s="193"/>
      <c r="C103" s="194"/>
      <c r="D103" s="195" t="s">
        <v>217</v>
      </c>
      <c r="E103" s="196" t="s">
        <v>19</v>
      </c>
      <c r="F103" s="197" t="s">
        <v>4412</v>
      </c>
      <c r="G103" s="194"/>
      <c r="H103" s="198">
        <v>8.4640000000000004</v>
      </c>
      <c r="I103" s="199"/>
      <c r="J103" s="194"/>
      <c r="K103" s="194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217</v>
      </c>
      <c r="AU103" s="204" t="s">
        <v>82</v>
      </c>
      <c r="AV103" s="13" t="s">
        <v>82</v>
      </c>
      <c r="AW103" s="13" t="s">
        <v>33</v>
      </c>
      <c r="AX103" s="13" t="s">
        <v>78</v>
      </c>
      <c r="AY103" s="204" t="s">
        <v>208</v>
      </c>
    </row>
    <row r="104" spans="1:65" s="2" customFormat="1" ht="37.9" customHeight="1">
      <c r="A104" s="36"/>
      <c r="B104" s="37"/>
      <c r="C104" s="180" t="s">
        <v>994</v>
      </c>
      <c r="D104" s="180" t="s">
        <v>210</v>
      </c>
      <c r="E104" s="181" t="s">
        <v>272</v>
      </c>
      <c r="F104" s="182" t="s">
        <v>273</v>
      </c>
      <c r="G104" s="183" t="s">
        <v>225</v>
      </c>
      <c r="H104" s="184">
        <v>16.928000000000001</v>
      </c>
      <c r="I104" s="185"/>
      <c r="J104" s="186">
        <f>ROUND(I104*H104,2)</f>
        <v>0</v>
      </c>
      <c r="K104" s="182" t="s">
        <v>214</v>
      </c>
      <c r="L104" s="41"/>
      <c r="M104" s="187" t="s">
        <v>19</v>
      </c>
      <c r="N104" s="188" t="s">
        <v>43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215</v>
      </c>
      <c r="AT104" s="191" t="s">
        <v>210</v>
      </c>
      <c r="AU104" s="191" t="s">
        <v>82</v>
      </c>
      <c r="AY104" s="19" t="s">
        <v>208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82</v>
      </c>
      <c r="BK104" s="192">
        <f>ROUND(I104*H104,2)</f>
        <v>0</v>
      </c>
      <c r="BL104" s="19" t="s">
        <v>215</v>
      </c>
      <c r="BM104" s="191" t="s">
        <v>4413</v>
      </c>
    </row>
    <row r="105" spans="1:65" s="13" customFormat="1" ht="11.25">
      <c r="B105" s="193"/>
      <c r="C105" s="194"/>
      <c r="D105" s="195" t="s">
        <v>217</v>
      </c>
      <c r="E105" s="196" t="s">
        <v>19</v>
      </c>
      <c r="F105" s="197" t="s">
        <v>4414</v>
      </c>
      <c r="G105" s="194"/>
      <c r="H105" s="198">
        <v>16.928000000000001</v>
      </c>
      <c r="I105" s="199"/>
      <c r="J105" s="194"/>
      <c r="K105" s="194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217</v>
      </c>
      <c r="AU105" s="204" t="s">
        <v>82</v>
      </c>
      <c r="AV105" s="13" t="s">
        <v>82</v>
      </c>
      <c r="AW105" s="13" t="s">
        <v>33</v>
      </c>
      <c r="AX105" s="13" t="s">
        <v>78</v>
      </c>
      <c r="AY105" s="204" t="s">
        <v>208</v>
      </c>
    </row>
    <row r="106" spans="1:65" s="2" customFormat="1" ht="24.2" customHeight="1">
      <c r="A106" s="36"/>
      <c r="B106" s="37"/>
      <c r="C106" s="180" t="s">
        <v>854</v>
      </c>
      <c r="D106" s="180" t="s">
        <v>210</v>
      </c>
      <c r="E106" s="181" t="s">
        <v>4415</v>
      </c>
      <c r="F106" s="182" t="s">
        <v>4416</v>
      </c>
      <c r="G106" s="183" t="s">
        <v>225</v>
      </c>
      <c r="H106" s="184">
        <v>16.928000000000001</v>
      </c>
      <c r="I106" s="185"/>
      <c r="J106" s="186">
        <f>ROUND(I106*H106,2)</f>
        <v>0</v>
      </c>
      <c r="K106" s="182" t="s">
        <v>214</v>
      </c>
      <c r="L106" s="41"/>
      <c r="M106" s="187" t="s">
        <v>19</v>
      </c>
      <c r="N106" s="188" t="s">
        <v>43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215</v>
      </c>
      <c r="AT106" s="191" t="s">
        <v>210</v>
      </c>
      <c r="AU106" s="191" t="s">
        <v>82</v>
      </c>
      <c r="AY106" s="19" t="s">
        <v>208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82</v>
      </c>
      <c r="BK106" s="192">
        <f>ROUND(I106*H106,2)</f>
        <v>0</v>
      </c>
      <c r="BL106" s="19" t="s">
        <v>215</v>
      </c>
      <c r="BM106" s="191" t="s">
        <v>4417</v>
      </c>
    </row>
    <row r="107" spans="1:65" s="13" customFormat="1" ht="11.25">
      <c r="B107" s="193"/>
      <c r="C107" s="194"/>
      <c r="D107" s="195" t="s">
        <v>217</v>
      </c>
      <c r="E107" s="196" t="s">
        <v>19</v>
      </c>
      <c r="F107" s="197" t="s">
        <v>4418</v>
      </c>
      <c r="G107" s="194"/>
      <c r="H107" s="198">
        <v>8.4640000000000004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217</v>
      </c>
      <c r="AU107" s="204" t="s">
        <v>82</v>
      </c>
      <c r="AV107" s="13" t="s">
        <v>82</v>
      </c>
      <c r="AW107" s="13" t="s">
        <v>33</v>
      </c>
      <c r="AX107" s="13" t="s">
        <v>71</v>
      </c>
      <c r="AY107" s="204" t="s">
        <v>208</v>
      </c>
    </row>
    <row r="108" spans="1:65" s="13" customFormat="1" ht="11.25">
      <c r="B108" s="193"/>
      <c r="C108" s="194"/>
      <c r="D108" s="195" t="s">
        <v>217</v>
      </c>
      <c r="E108" s="196" t="s">
        <v>19</v>
      </c>
      <c r="F108" s="197" t="s">
        <v>4419</v>
      </c>
      <c r="G108" s="194"/>
      <c r="H108" s="198">
        <v>8.4640000000000004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217</v>
      </c>
      <c r="AU108" s="204" t="s">
        <v>82</v>
      </c>
      <c r="AV108" s="13" t="s">
        <v>82</v>
      </c>
      <c r="AW108" s="13" t="s">
        <v>33</v>
      </c>
      <c r="AX108" s="13" t="s">
        <v>71</v>
      </c>
      <c r="AY108" s="204" t="s">
        <v>208</v>
      </c>
    </row>
    <row r="109" spans="1:65" s="14" customFormat="1" ht="11.25">
      <c r="B109" s="205"/>
      <c r="C109" s="206"/>
      <c r="D109" s="195" t="s">
        <v>217</v>
      </c>
      <c r="E109" s="207" t="s">
        <v>19</v>
      </c>
      <c r="F109" s="208" t="s">
        <v>221</v>
      </c>
      <c r="G109" s="206"/>
      <c r="H109" s="209">
        <v>16.928000000000001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217</v>
      </c>
      <c r="AU109" s="215" t="s">
        <v>82</v>
      </c>
      <c r="AV109" s="14" t="s">
        <v>215</v>
      </c>
      <c r="AW109" s="14" t="s">
        <v>33</v>
      </c>
      <c r="AX109" s="14" t="s">
        <v>78</v>
      </c>
      <c r="AY109" s="215" t="s">
        <v>208</v>
      </c>
    </row>
    <row r="110" spans="1:65" s="2" customFormat="1" ht="14.45" customHeight="1">
      <c r="A110" s="36"/>
      <c r="B110" s="37"/>
      <c r="C110" s="180" t="s">
        <v>865</v>
      </c>
      <c r="D110" s="180" t="s">
        <v>210</v>
      </c>
      <c r="E110" s="181" t="s">
        <v>4420</v>
      </c>
      <c r="F110" s="182" t="s">
        <v>4421</v>
      </c>
      <c r="G110" s="183" t="s">
        <v>213</v>
      </c>
      <c r="H110" s="184">
        <v>21.158000000000001</v>
      </c>
      <c r="I110" s="185"/>
      <c r="J110" s="186">
        <f>ROUND(I110*H110,2)</f>
        <v>0</v>
      </c>
      <c r="K110" s="182" t="s">
        <v>214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215</v>
      </c>
      <c r="AT110" s="191" t="s">
        <v>210</v>
      </c>
      <c r="AU110" s="191" t="s">
        <v>82</v>
      </c>
      <c r="AY110" s="19" t="s">
        <v>208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82</v>
      </c>
      <c r="BK110" s="192">
        <f>ROUND(I110*H110,2)</f>
        <v>0</v>
      </c>
      <c r="BL110" s="19" t="s">
        <v>215</v>
      </c>
      <c r="BM110" s="191" t="s">
        <v>4422</v>
      </c>
    </row>
    <row r="111" spans="1:65" s="13" customFormat="1" ht="11.25">
      <c r="B111" s="193"/>
      <c r="C111" s="194"/>
      <c r="D111" s="195" t="s">
        <v>217</v>
      </c>
      <c r="E111" s="196" t="s">
        <v>19</v>
      </c>
      <c r="F111" s="197" t="s">
        <v>4406</v>
      </c>
      <c r="G111" s="194"/>
      <c r="H111" s="198">
        <v>21.158000000000001</v>
      </c>
      <c r="I111" s="199"/>
      <c r="J111" s="194"/>
      <c r="K111" s="194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217</v>
      </c>
      <c r="AU111" s="204" t="s">
        <v>82</v>
      </c>
      <c r="AV111" s="13" t="s">
        <v>82</v>
      </c>
      <c r="AW111" s="13" t="s">
        <v>33</v>
      </c>
      <c r="AX111" s="13" t="s">
        <v>78</v>
      </c>
      <c r="AY111" s="204" t="s">
        <v>208</v>
      </c>
    </row>
    <row r="112" spans="1:65" s="12" customFormat="1" ht="22.9" customHeight="1">
      <c r="B112" s="164"/>
      <c r="C112" s="165"/>
      <c r="D112" s="166" t="s">
        <v>70</v>
      </c>
      <c r="E112" s="178" t="s">
        <v>82</v>
      </c>
      <c r="F112" s="178" t="s">
        <v>285</v>
      </c>
      <c r="G112" s="165"/>
      <c r="H112" s="165"/>
      <c r="I112" s="168"/>
      <c r="J112" s="179">
        <f>BK112</f>
        <v>0</v>
      </c>
      <c r="K112" s="165"/>
      <c r="L112" s="170"/>
      <c r="M112" s="171"/>
      <c r="N112" s="172"/>
      <c r="O112" s="172"/>
      <c r="P112" s="173">
        <f>SUM(P113:P116)</f>
        <v>0</v>
      </c>
      <c r="Q112" s="172"/>
      <c r="R112" s="173">
        <f>SUM(R113:R116)</f>
        <v>6.1904984799999996</v>
      </c>
      <c r="S112" s="172"/>
      <c r="T112" s="174">
        <f>SUM(T113:T116)</f>
        <v>0</v>
      </c>
      <c r="AR112" s="175" t="s">
        <v>78</v>
      </c>
      <c r="AT112" s="176" t="s">
        <v>70</v>
      </c>
      <c r="AU112" s="176" t="s">
        <v>78</v>
      </c>
      <c r="AY112" s="175" t="s">
        <v>208</v>
      </c>
      <c r="BK112" s="177">
        <f>SUM(BK113:BK116)</f>
        <v>0</v>
      </c>
    </row>
    <row r="113" spans="1:65" s="2" customFormat="1" ht="14.45" customHeight="1">
      <c r="A113" s="36"/>
      <c r="B113" s="37"/>
      <c r="C113" s="180" t="s">
        <v>752</v>
      </c>
      <c r="D113" s="180" t="s">
        <v>210</v>
      </c>
      <c r="E113" s="181" t="s">
        <v>309</v>
      </c>
      <c r="F113" s="182" t="s">
        <v>310</v>
      </c>
      <c r="G113" s="183" t="s">
        <v>304</v>
      </c>
      <c r="H113" s="184">
        <v>5.3999999999999999E-2</v>
      </c>
      <c r="I113" s="185"/>
      <c r="J113" s="186">
        <f>ROUND(I113*H113,2)</f>
        <v>0</v>
      </c>
      <c r="K113" s="182" t="s">
        <v>214</v>
      </c>
      <c r="L113" s="41"/>
      <c r="M113" s="187" t="s">
        <v>19</v>
      </c>
      <c r="N113" s="188" t="s">
        <v>43</v>
      </c>
      <c r="O113" s="66"/>
      <c r="P113" s="189">
        <f>O113*H113</f>
        <v>0</v>
      </c>
      <c r="Q113" s="189">
        <v>1.0606199999999999</v>
      </c>
      <c r="R113" s="189">
        <f>Q113*H113</f>
        <v>5.7273479999999995E-2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215</v>
      </c>
      <c r="AT113" s="191" t="s">
        <v>210</v>
      </c>
      <c r="AU113" s="191" t="s">
        <v>82</v>
      </c>
      <c r="AY113" s="19" t="s">
        <v>208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82</v>
      </c>
      <c r="BK113" s="192">
        <f>ROUND(I113*H113,2)</f>
        <v>0</v>
      </c>
      <c r="BL113" s="19" t="s">
        <v>215</v>
      </c>
      <c r="BM113" s="191" t="s">
        <v>4423</v>
      </c>
    </row>
    <row r="114" spans="1:65" s="13" customFormat="1" ht="11.25">
      <c r="B114" s="193"/>
      <c r="C114" s="194"/>
      <c r="D114" s="195" t="s">
        <v>217</v>
      </c>
      <c r="E114" s="196" t="s">
        <v>19</v>
      </c>
      <c r="F114" s="197" t="s">
        <v>4424</v>
      </c>
      <c r="G114" s="194"/>
      <c r="H114" s="198">
        <v>5.3999999999999999E-2</v>
      </c>
      <c r="I114" s="199"/>
      <c r="J114" s="194"/>
      <c r="K114" s="194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217</v>
      </c>
      <c r="AU114" s="204" t="s">
        <v>82</v>
      </c>
      <c r="AV114" s="13" t="s">
        <v>82</v>
      </c>
      <c r="AW114" s="13" t="s">
        <v>33</v>
      </c>
      <c r="AX114" s="13" t="s">
        <v>78</v>
      </c>
      <c r="AY114" s="204" t="s">
        <v>208</v>
      </c>
    </row>
    <row r="115" spans="1:65" s="2" customFormat="1" ht="14.45" customHeight="1">
      <c r="A115" s="36"/>
      <c r="B115" s="37"/>
      <c r="C115" s="180" t="s">
        <v>98</v>
      </c>
      <c r="D115" s="180" t="s">
        <v>210</v>
      </c>
      <c r="E115" s="181" t="s">
        <v>315</v>
      </c>
      <c r="F115" s="182" t="s">
        <v>316</v>
      </c>
      <c r="G115" s="183" t="s">
        <v>225</v>
      </c>
      <c r="H115" s="184">
        <v>2.5</v>
      </c>
      <c r="I115" s="185"/>
      <c r="J115" s="186">
        <f>ROUND(I115*H115,2)</f>
        <v>0</v>
      </c>
      <c r="K115" s="182" t="s">
        <v>214</v>
      </c>
      <c r="L115" s="41"/>
      <c r="M115" s="187" t="s">
        <v>19</v>
      </c>
      <c r="N115" s="188" t="s">
        <v>43</v>
      </c>
      <c r="O115" s="66"/>
      <c r="P115" s="189">
        <f>O115*H115</f>
        <v>0</v>
      </c>
      <c r="Q115" s="189">
        <v>2.45329</v>
      </c>
      <c r="R115" s="189">
        <f>Q115*H115</f>
        <v>6.1332249999999995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215</v>
      </c>
      <c r="AT115" s="191" t="s">
        <v>210</v>
      </c>
      <c r="AU115" s="191" t="s">
        <v>82</v>
      </c>
      <c r="AY115" s="19" t="s">
        <v>208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82</v>
      </c>
      <c r="BK115" s="192">
        <f>ROUND(I115*H115,2)</f>
        <v>0</v>
      </c>
      <c r="BL115" s="19" t="s">
        <v>215</v>
      </c>
      <c r="BM115" s="191" t="s">
        <v>4425</v>
      </c>
    </row>
    <row r="116" spans="1:65" s="13" customFormat="1" ht="11.25">
      <c r="B116" s="193"/>
      <c r="C116" s="194"/>
      <c r="D116" s="195" t="s">
        <v>217</v>
      </c>
      <c r="E116" s="196" t="s">
        <v>19</v>
      </c>
      <c r="F116" s="197" t="s">
        <v>4426</v>
      </c>
      <c r="G116" s="194"/>
      <c r="H116" s="198">
        <v>2.5</v>
      </c>
      <c r="I116" s="199"/>
      <c r="J116" s="194"/>
      <c r="K116" s="194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217</v>
      </c>
      <c r="AU116" s="204" t="s">
        <v>82</v>
      </c>
      <c r="AV116" s="13" t="s">
        <v>82</v>
      </c>
      <c r="AW116" s="13" t="s">
        <v>33</v>
      </c>
      <c r="AX116" s="13" t="s">
        <v>78</v>
      </c>
      <c r="AY116" s="204" t="s">
        <v>208</v>
      </c>
    </row>
    <row r="117" spans="1:65" s="12" customFormat="1" ht="22.9" customHeight="1">
      <c r="B117" s="164"/>
      <c r="C117" s="165"/>
      <c r="D117" s="166" t="s">
        <v>70</v>
      </c>
      <c r="E117" s="178" t="s">
        <v>215</v>
      </c>
      <c r="F117" s="178" t="s">
        <v>427</v>
      </c>
      <c r="G117" s="165"/>
      <c r="H117" s="165"/>
      <c r="I117" s="168"/>
      <c r="J117" s="179">
        <f>BK117</f>
        <v>0</v>
      </c>
      <c r="K117" s="165"/>
      <c r="L117" s="170"/>
      <c r="M117" s="171"/>
      <c r="N117" s="172"/>
      <c r="O117" s="172"/>
      <c r="P117" s="173">
        <f>SUM(P118:P121)</f>
        <v>0</v>
      </c>
      <c r="Q117" s="172"/>
      <c r="R117" s="173">
        <f>SUM(R118:R121)</f>
        <v>5.4301201200000007</v>
      </c>
      <c r="S117" s="172"/>
      <c r="T117" s="174">
        <f>SUM(T118:T121)</f>
        <v>0</v>
      </c>
      <c r="AR117" s="175" t="s">
        <v>78</v>
      </c>
      <c r="AT117" s="176" t="s">
        <v>70</v>
      </c>
      <c r="AU117" s="176" t="s">
        <v>78</v>
      </c>
      <c r="AY117" s="175" t="s">
        <v>208</v>
      </c>
      <c r="BK117" s="177">
        <f>SUM(BK118:BK121)</f>
        <v>0</v>
      </c>
    </row>
    <row r="118" spans="1:65" s="2" customFormat="1" ht="24.2" customHeight="1">
      <c r="A118" s="36"/>
      <c r="B118" s="37"/>
      <c r="C118" s="180" t="s">
        <v>770</v>
      </c>
      <c r="D118" s="180" t="s">
        <v>210</v>
      </c>
      <c r="E118" s="181" t="s">
        <v>429</v>
      </c>
      <c r="F118" s="182" t="s">
        <v>430</v>
      </c>
      <c r="G118" s="183" t="s">
        <v>225</v>
      </c>
      <c r="H118" s="184">
        <v>2.1160000000000001</v>
      </c>
      <c r="I118" s="185"/>
      <c r="J118" s="186">
        <f>ROUND(I118*H118,2)</f>
        <v>0</v>
      </c>
      <c r="K118" s="182" t="s">
        <v>214</v>
      </c>
      <c r="L118" s="41"/>
      <c r="M118" s="187" t="s">
        <v>19</v>
      </c>
      <c r="N118" s="188" t="s">
        <v>43</v>
      </c>
      <c r="O118" s="66"/>
      <c r="P118" s="189">
        <f>O118*H118</f>
        <v>0</v>
      </c>
      <c r="Q118" s="189">
        <v>2.45343</v>
      </c>
      <c r="R118" s="189">
        <f>Q118*H118</f>
        <v>5.1914578800000006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215</v>
      </c>
      <c r="AT118" s="191" t="s">
        <v>210</v>
      </c>
      <c r="AU118" s="191" t="s">
        <v>82</v>
      </c>
      <c r="AY118" s="19" t="s">
        <v>208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82</v>
      </c>
      <c r="BK118" s="192">
        <f>ROUND(I118*H118,2)</f>
        <v>0</v>
      </c>
      <c r="BL118" s="19" t="s">
        <v>215</v>
      </c>
      <c r="BM118" s="191" t="s">
        <v>4427</v>
      </c>
    </row>
    <row r="119" spans="1:65" s="13" customFormat="1" ht="11.25">
      <c r="B119" s="193"/>
      <c r="C119" s="194"/>
      <c r="D119" s="195" t="s">
        <v>217</v>
      </c>
      <c r="E119" s="196" t="s">
        <v>19</v>
      </c>
      <c r="F119" s="197" t="s">
        <v>4428</v>
      </c>
      <c r="G119" s="194"/>
      <c r="H119" s="198">
        <v>2.1160000000000001</v>
      </c>
      <c r="I119" s="199"/>
      <c r="J119" s="194"/>
      <c r="K119" s="194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217</v>
      </c>
      <c r="AU119" s="204" t="s">
        <v>82</v>
      </c>
      <c r="AV119" s="13" t="s">
        <v>82</v>
      </c>
      <c r="AW119" s="13" t="s">
        <v>33</v>
      </c>
      <c r="AX119" s="13" t="s">
        <v>78</v>
      </c>
      <c r="AY119" s="204" t="s">
        <v>208</v>
      </c>
    </row>
    <row r="120" spans="1:65" s="2" customFormat="1" ht="49.15" customHeight="1">
      <c r="A120" s="36"/>
      <c r="B120" s="37"/>
      <c r="C120" s="180" t="s">
        <v>215</v>
      </c>
      <c r="D120" s="180" t="s">
        <v>210</v>
      </c>
      <c r="E120" s="181" t="s">
        <v>444</v>
      </c>
      <c r="F120" s="182" t="s">
        <v>445</v>
      </c>
      <c r="G120" s="183" t="s">
        <v>213</v>
      </c>
      <c r="H120" s="184">
        <v>21.158000000000001</v>
      </c>
      <c r="I120" s="185"/>
      <c r="J120" s="186">
        <f>ROUND(I120*H120,2)</f>
        <v>0</v>
      </c>
      <c r="K120" s="182" t="s">
        <v>214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1.128E-2</v>
      </c>
      <c r="R120" s="189">
        <f>Q120*H120</f>
        <v>0.23866224000000003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215</v>
      </c>
      <c r="AT120" s="191" t="s">
        <v>210</v>
      </c>
      <c r="AU120" s="191" t="s">
        <v>82</v>
      </c>
      <c r="AY120" s="19" t="s">
        <v>208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82</v>
      </c>
      <c r="BK120" s="192">
        <f>ROUND(I120*H120,2)</f>
        <v>0</v>
      </c>
      <c r="BL120" s="19" t="s">
        <v>215</v>
      </c>
      <c r="BM120" s="191" t="s">
        <v>4429</v>
      </c>
    </row>
    <row r="121" spans="1:65" s="13" customFormat="1" ht="11.25">
      <c r="B121" s="193"/>
      <c r="C121" s="194"/>
      <c r="D121" s="195" t="s">
        <v>217</v>
      </c>
      <c r="E121" s="196" t="s">
        <v>19</v>
      </c>
      <c r="F121" s="197" t="s">
        <v>4406</v>
      </c>
      <c r="G121" s="194"/>
      <c r="H121" s="198">
        <v>21.158000000000001</v>
      </c>
      <c r="I121" s="199"/>
      <c r="J121" s="194"/>
      <c r="K121" s="194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217</v>
      </c>
      <c r="AU121" s="204" t="s">
        <v>82</v>
      </c>
      <c r="AV121" s="13" t="s">
        <v>82</v>
      </c>
      <c r="AW121" s="13" t="s">
        <v>33</v>
      </c>
      <c r="AX121" s="13" t="s">
        <v>78</v>
      </c>
      <c r="AY121" s="204" t="s">
        <v>208</v>
      </c>
    </row>
    <row r="122" spans="1:65" s="12" customFormat="1" ht="22.9" customHeight="1">
      <c r="B122" s="164"/>
      <c r="C122" s="165"/>
      <c r="D122" s="166" t="s">
        <v>70</v>
      </c>
      <c r="E122" s="178" t="s">
        <v>235</v>
      </c>
      <c r="F122" s="178" t="s">
        <v>3694</v>
      </c>
      <c r="G122" s="165"/>
      <c r="H122" s="165"/>
      <c r="I122" s="168"/>
      <c r="J122" s="179">
        <f>BK122</f>
        <v>0</v>
      </c>
      <c r="K122" s="165"/>
      <c r="L122" s="170"/>
      <c r="M122" s="171"/>
      <c r="N122" s="172"/>
      <c r="O122" s="172"/>
      <c r="P122" s="173">
        <f>SUM(P123:P129)</f>
        <v>0</v>
      </c>
      <c r="Q122" s="172"/>
      <c r="R122" s="173">
        <f>SUM(R123:R129)</f>
        <v>6.6572527000000008</v>
      </c>
      <c r="S122" s="172"/>
      <c r="T122" s="174">
        <f>SUM(T123:T129)</f>
        <v>0</v>
      </c>
      <c r="AR122" s="175" t="s">
        <v>78</v>
      </c>
      <c r="AT122" s="176" t="s">
        <v>70</v>
      </c>
      <c r="AU122" s="176" t="s">
        <v>78</v>
      </c>
      <c r="AY122" s="175" t="s">
        <v>208</v>
      </c>
      <c r="BK122" s="177">
        <f>SUM(BK123:BK129)</f>
        <v>0</v>
      </c>
    </row>
    <row r="123" spans="1:65" s="2" customFormat="1" ht="14.45" customHeight="1">
      <c r="A123" s="36"/>
      <c r="B123" s="37"/>
      <c r="C123" s="180" t="s">
        <v>870</v>
      </c>
      <c r="D123" s="180" t="s">
        <v>210</v>
      </c>
      <c r="E123" s="181" t="s">
        <v>4430</v>
      </c>
      <c r="F123" s="182" t="s">
        <v>4431</v>
      </c>
      <c r="G123" s="183" t="s">
        <v>213</v>
      </c>
      <c r="H123" s="184">
        <v>21.158000000000001</v>
      </c>
      <c r="I123" s="185"/>
      <c r="J123" s="186">
        <f>ROUND(I123*H123,2)</f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215</v>
      </c>
      <c r="AT123" s="191" t="s">
        <v>210</v>
      </c>
      <c r="AU123" s="191" t="s">
        <v>82</v>
      </c>
      <c r="AY123" s="19" t="s">
        <v>208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82</v>
      </c>
      <c r="BK123" s="192">
        <f>ROUND(I123*H123,2)</f>
        <v>0</v>
      </c>
      <c r="BL123" s="19" t="s">
        <v>215</v>
      </c>
      <c r="BM123" s="191" t="s">
        <v>4432</v>
      </c>
    </row>
    <row r="124" spans="1:65" s="13" customFormat="1" ht="11.25">
      <c r="B124" s="193"/>
      <c r="C124" s="194"/>
      <c r="D124" s="195" t="s">
        <v>217</v>
      </c>
      <c r="E124" s="196" t="s">
        <v>19</v>
      </c>
      <c r="F124" s="197" t="s">
        <v>4406</v>
      </c>
      <c r="G124" s="194"/>
      <c r="H124" s="198">
        <v>21.158000000000001</v>
      </c>
      <c r="I124" s="199"/>
      <c r="J124" s="194"/>
      <c r="K124" s="194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217</v>
      </c>
      <c r="AU124" s="204" t="s">
        <v>82</v>
      </c>
      <c r="AV124" s="13" t="s">
        <v>82</v>
      </c>
      <c r="AW124" s="13" t="s">
        <v>33</v>
      </c>
      <c r="AX124" s="13" t="s">
        <v>78</v>
      </c>
      <c r="AY124" s="204" t="s">
        <v>208</v>
      </c>
    </row>
    <row r="125" spans="1:65" s="2" customFormat="1" ht="37.9" customHeight="1">
      <c r="A125" s="36"/>
      <c r="B125" s="37"/>
      <c r="C125" s="180" t="s">
        <v>2246</v>
      </c>
      <c r="D125" s="180" t="s">
        <v>210</v>
      </c>
      <c r="E125" s="181" t="s">
        <v>4433</v>
      </c>
      <c r="F125" s="182" t="s">
        <v>4434</v>
      </c>
      <c r="G125" s="183" t="s">
        <v>213</v>
      </c>
      <c r="H125" s="184">
        <v>21.158000000000001</v>
      </c>
      <c r="I125" s="185"/>
      <c r="J125" s="186">
        <f>ROUND(I125*H125,2)</f>
        <v>0</v>
      </c>
      <c r="K125" s="182" t="s">
        <v>214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8.5650000000000004E-2</v>
      </c>
      <c r="R125" s="189">
        <f>Q125*H125</f>
        <v>1.8121827000000001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215</v>
      </c>
      <c r="AT125" s="191" t="s">
        <v>210</v>
      </c>
      <c r="AU125" s="191" t="s">
        <v>82</v>
      </c>
      <c r="AY125" s="19" t="s">
        <v>208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82</v>
      </c>
      <c r="BK125" s="192">
        <f>ROUND(I125*H125,2)</f>
        <v>0</v>
      </c>
      <c r="BL125" s="19" t="s">
        <v>215</v>
      </c>
      <c r="BM125" s="191" t="s">
        <v>4435</v>
      </c>
    </row>
    <row r="126" spans="1:65" s="13" customFormat="1" ht="11.25">
      <c r="B126" s="193"/>
      <c r="C126" s="194"/>
      <c r="D126" s="195" t="s">
        <v>217</v>
      </c>
      <c r="E126" s="196" t="s">
        <v>19</v>
      </c>
      <c r="F126" s="197" t="s">
        <v>4436</v>
      </c>
      <c r="G126" s="194"/>
      <c r="H126" s="198">
        <v>21.158000000000001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217</v>
      </c>
      <c r="AU126" s="204" t="s">
        <v>82</v>
      </c>
      <c r="AV126" s="13" t="s">
        <v>82</v>
      </c>
      <c r="AW126" s="13" t="s">
        <v>33</v>
      </c>
      <c r="AX126" s="13" t="s">
        <v>78</v>
      </c>
      <c r="AY126" s="204" t="s">
        <v>208</v>
      </c>
    </row>
    <row r="127" spans="1:65" s="2" customFormat="1" ht="14.45" customHeight="1">
      <c r="A127" s="36"/>
      <c r="B127" s="37"/>
      <c r="C127" s="226" t="s">
        <v>2202</v>
      </c>
      <c r="D127" s="226" t="s">
        <v>370</v>
      </c>
      <c r="E127" s="227" t="s">
        <v>4437</v>
      </c>
      <c r="F127" s="228" t="s">
        <v>4438</v>
      </c>
      <c r="G127" s="229" t="s">
        <v>213</v>
      </c>
      <c r="H127" s="230">
        <v>21.158000000000001</v>
      </c>
      <c r="I127" s="231"/>
      <c r="J127" s="232">
        <f>ROUND(I127*H127,2)</f>
        <v>0</v>
      </c>
      <c r="K127" s="228" t="s">
        <v>214</v>
      </c>
      <c r="L127" s="233"/>
      <c r="M127" s="234" t="s">
        <v>19</v>
      </c>
      <c r="N127" s="235" t="s">
        <v>43</v>
      </c>
      <c r="O127" s="66"/>
      <c r="P127" s="189">
        <f>O127*H127</f>
        <v>0</v>
      </c>
      <c r="Q127" s="189">
        <v>0.16500000000000001</v>
      </c>
      <c r="R127" s="189">
        <f>Q127*H127</f>
        <v>3.4910700000000006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373</v>
      </c>
      <c r="AT127" s="191" t="s">
        <v>370</v>
      </c>
      <c r="AU127" s="191" t="s">
        <v>82</v>
      </c>
      <c r="AY127" s="19" t="s">
        <v>208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82</v>
      </c>
      <c r="BK127" s="192">
        <f>ROUND(I127*H127,2)</f>
        <v>0</v>
      </c>
      <c r="BL127" s="19" t="s">
        <v>215</v>
      </c>
      <c r="BM127" s="191" t="s">
        <v>4439</v>
      </c>
    </row>
    <row r="128" spans="1:65" s="2" customFormat="1" ht="14.45" customHeight="1">
      <c r="A128" s="36"/>
      <c r="B128" s="37"/>
      <c r="C128" s="226" t="s">
        <v>878</v>
      </c>
      <c r="D128" s="226" t="s">
        <v>370</v>
      </c>
      <c r="E128" s="227" t="s">
        <v>4440</v>
      </c>
      <c r="F128" s="228" t="s">
        <v>4441</v>
      </c>
      <c r="G128" s="229" t="s">
        <v>304</v>
      </c>
      <c r="H128" s="230">
        <v>1.3540000000000001</v>
      </c>
      <c r="I128" s="231"/>
      <c r="J128" s="232">
        <f>ROUND(I128*H128,2)</f>
        <v>0</v>
      </c>
      <c r="K128" s="228" t="s">
        <v>214</v>
      </c>
      <c r="L128" s="233"/>
      <c r="M128" s="234" t="s">
        <v>19</v>
      </c>
      <c r="N128" s="235" t="s">
        <v>43</v>
      </c>
      <c r="O128" s="66"/>
      <c r="P128" s="189">
        <f>O128*H128</f>
        <v>0</v>
      </c>
      <c r="Q128" s="189">
        <v>1</v>
      </c>
      <c r="R128" s="189">
        <f>Q128*H128</f>
        <v>1.3540000000000001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373</v>
      </c>
      <c r="AT128" s="191" t="s">
        <v>370</v>
      </c>
      <c r="AU128" s="191" t="s">
        <v>82</v>
      </c>
      <c r="AY128" s="19" t="s">
        <v>208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82</v>
      </c>
      <c r="BK128" s="192">
        <f>ROUND(I128*H128,2)</f>
        <v>0</v>
      </c>
      <c r="BL128" s="19" t="s">
        <v>215</v>
      </c>
      <c r="BM128" s="191" t="s">
        <v>4442</v>
      </c>
    </row>
    <row r="129" spans="1:65" s="13" customFormat="1" ht="11.25">
      <c r="B129" s="193"/>
      <c r="C129" s="194"/>
      <c r="D129" s="195" t="s">
        <v>217</v>
      </c>
      <c r="E129" s="196" t="s">
        <v>19</v>
      </c>
      <c r="F129" s="197" t="s">
        <v>4443</v>
      </c>
      <c r="G129" s="194"/>
      <c r="H129" s="198">
        <v>1.3540000000000001</v>
      </c>
      <c r="I129" s="199"/>
      <c r="J129" s="194"/>
      <c r="K129" s="194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217</v>
      </c>
      <c r="AU129" s="204" t="s">
        <v>82</v>
      </c>
      <c r="AV129" s="13" t="s">
        <v>82</v>
      </c>
      <c r="AW129" s="13" t="s">
        <v>33</v>
      </c>
      <c r="AX129" s="13" t="s">
        <v>78</v>
      </c>
      <c r="AY129" s="204" t="s">
        <v>208</v>
      </c>
    </row>
    <row r="130" spans="1:65" s="12" customFormat="1" ht="22.9" customHeight="1">
      <c r="B130" s="164"/>
      <c r="C130" s="165"/>
      <c r="D130" s="166" t="s">
        <v>70</v>
      </c>
      <c r="E130" s="178" t="s">
        <v>243</v>
      </c>
      <c r="F130" s="178" t="s">
        <v>480</v>
      </c>
      <c r="G130" s="165"/>
      <c r="H130" s="165"/>
      <c r="I130" s="168"/>
      <c r="J130" s="179">
        <f>BK130</f>
        <v>0</v>
      </c>
      <c r="K130" s="165"/>
      <c r="L130" s="170"/>
      <c r="M130" s="171"/>
      <c r="N130" s="172"/>
      <c r="O130" s="172"/>
      <c r="P130" s="173">
        <f>SUM(P131:P135)</f>
        <v>0</v>
      </c>
      <c r="Q130" s="172"/>
      <c r="R130" s="173">
        <f>SUM(R131:R135)</f>
        <v>0.12388684</v>
      </c>
      <c r="S130" s="172"/>
      <c r="T130" s="174">
        <f>SUM(T131:T135)</f>
        <v>0</v>
      </c>
      <c r="AR130" s="175" t="s">
        <v>78</v>
      </c>
      <c r="AT130" s="176" t="s">
        <v>70</v>
      </c>
      <c r="AU130" s="176" t="s">
        <v>78</v>
      </c>
      <c r="AY130" s="175" t="s">
        <v>208</v>
      </c>
      <c r="BK130" s="177">
        <f>SUM(BK131:BK135)</f>
        <v>0</v>
      </c>
    </row>
    <row r="131" spans="1:65" s="2" customFormat="1" ht="14.45" customHeight="1">
      <c r="A131" s="36"/>
      <c r="B131" s="37"/>
      <c r="C131" s="180" t="s">
        <v>748</v>
      </c>
      <c r="D131" s="180" t="s">
        <v>210</v>
      </c>
      <c r="E131" s="181" t="s">
        <v>703</v>
      </c>
      <c r="F131" s="182" t="s">
        <v>704</v>
      </c>
      <c r="G131" s="183" t="s">
        <v>304</v>
      </c>
      <c r="H131" s="184">
        <v>0.11</v>
      </c>
      <c r="I131" s="185"/>
      <c r="J131" s="186">
        <f>ROUND(I131*H131,2)</f>
        <v>0</v>
      </c>
      <c r="K131" s="182" t="s">
        <v>214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1.06277</v>
      </c>
      <c r="R131" s="189">
        <f>Q131*H131</f>
        <v>0.1169047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215</v>
      </c>
      <c r="AT131" s="191" t="s">
        <v>210</v>
      </c>
      <c r="AU131" s="191" t="s">
        <v>82</v>
      </c>
      <c r="AY131" s="19" t="s">
        <v>208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82</v>
      </c>
      <c r="BK131" s="192">
        <f>ROUND(I131*H131,2)</f>
        <v>0</v>
      </c>
      <c r="BL131" s="19" t="s">
        <v>215</v>
      </c>
      <c r="BM131" s="191" t="s">
        <v>4444</v>
      </c>
    </row>
    <row r="132" spans="1:65" s="15" customFormat="1" ht="11.25">
      <c r="B132" s="216"/>
      <c r="C132" s="217"/>
      <c r="D132" s="195" t="s">
        <v>217</v>
      </c>
      <c r="E132" s="218" t="s">
        <v>19</v>
      </c>
      <c r="F132" s="219" t="s">
        <v>706</v>
      </c>
      <c r="G132" s="217"/>
      <c r="H132" s="218" t="s">
        <v>19</v>
      </c>
      <c r="I132" s="220"/>
      <c r="J132" s="217"/>
      <c r="K132" s="217"/>
      <c r="L132" s="221"/>
      <c r="M132" s="222"/>
      <c r="N132" s="223"/>
      <c r="O132" s="223"/>
      <c r="P132" s="223"/>
      <c r="Q132" s="223"/>
      <c r="R132" s="223"/>
      <c r="S132" s="223"/>
      <c r="T132" s="224"/>
      <c r="AT132" s="225" t="s">
        <v>217</v>
      </c>
      <c r="AU132" s="225" t="s">
        <v>82</v>
      </c>
      <c r="AV132" s="15" t="s">
        <v>78</v>
      </c>
      <c r="AW132" s="15" t="s">
        <v>33</v>
      </c>
      <c r="AX132" s="15" t="s">
        <v>71</v>
      </c>
      <c r="AY132" s="225" t="s">
        <v>208</v>
      </c>
    </row>
    <row r="133" spans="1:65" s="13" customFormat="1" ht="11.25">
      <c r="B133" s="193"/>
      <c r="C133" s="194"/>
      <c r="D133" s="195" t="s">
        <v>217</v>
      </c>
      <c r="E133" s="196" t="s">
        <v>19</v>
      </c>
      <c r="F133" s="197" t="s">
        <v>4445</v>
      </c>
      <c r="G133" s="194"/>
      <c r="H133" s="198">
        <v>0.11</v>
      </c>
      <c r="I133" s="199"/>
      <c r="J133" s="194"/>
      <c r="K133" s="194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217</v>
      </c>
      <c r="AU133" s="204" t="s">
        <v>82</v>
      </c>
      <c r="AV133" s="13" t="s">
        <v>82</v>
      </c>
      <c r="AW133" s="13" t="s">
        <v>33</v>
      </c>
      <c r="AX133" s="13" t="s">
        <v>78</v>
      </c>
      <c r="AY133" s="204" t="s">
        <v>208</v>
      </c>
    </row>
    <row r="134" spans="1:65" s="2" customFormat="1" ht="14.45" customHeight="1">
      <c r="A134" s="36"/>
      <c r="B134" s="37"/>
      <c r="C134" s="180" t="s">
        <v>235</v>
      </c>
      <c r="D134" s="180" t="s">
        <v>210</v>
      </c>
      <c r="E134" s="181" t="s">
        <v>716</v>
      </c>
      <c r="F134" s="182" t="s">
        <v>717</v>
      </c>
      <c r="G134" s="183" t="s">
        <v>213</v>
      </c>
      <c r="H134" s="184">
        <v>21.158000000000001</v>
      </c>
      <c r="I134" s="185"/>
      <c r="J134" s="186">
        <f>ROUND(I134*H134,2)</f>
        <v>0</v>
      </c>
      <c r="K134" s="182" t="s">
        <v>214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3.3E-4</v>
      </c>
      <c r="R134" s="189">
        <f>Q134*H134</f>
        <v>6.9821400000000004E-3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215</v>
      </c>
      <c r="AT134" s="191" t="s">
        <v>210</v>
      </c>
      <c r="AU134" s="191" t="s">
        <v>82</v>
      </c>
      <c r="AY134" s="19" t="s">
        <v>208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82</v>
      </c>
      <c r="BK134" s="192">
        <f>ROUND(I134*H134,2)</f>
        <v>0</v>
      </c>
      <c r="BL134" s="19" t="s">
        <v>215</v>
      </c>
      <c r="BM134" s="191" t="s">
        <v>4446</v>
      </c>
    </row>
    <row r="135" spans="1:65" s="13" customFormat="1" ht="11.25">
      <c r="B135" s="193"/>
      <c r="C135" s="194"/>
      <c r="D135" s="195" t="s">
        <v>217</v>
      </c>
      <c r="E135" s="196" t="s">
        <v>19</v>
      </c>
      <c r="F135" s="197" t="s">
        <v>4406</v>
      </c>
      <c r="G135" s="194"/>
      <c r="H135" s="198">
        <v>21.158000000000001</v>
      </c>
      <c r="I135" s="199"/>
      <c r="J135" s="194"/>
      <c r="K135" s="194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217</v>
      </c>
      <c r="AU135" s="204" t="s">
        <v>82</v>
      </c>
      <c r="AV135" s="13" t="s">
        <v>82</v>
      </c>
      <c r="AW135" s="13" t="s">
        <v>33</v>
      </c>
      <c r="AX135" s="13" t="s">
        <v>78</v>
      </c>
      <c r="AY135" s="204" t="s">
        <v>208</v>
      </c>
    </row>
    <row r="136" spans="1:65" s="12" customFormat="1" ht="22.9" customHeight="1">
      <c r="B136" s="164"/>
      <c r="C136" s="165"/>
      <c r="D136" s="166" t="s">
        <v>70</v>
      </c>
      <c r="E136" s="178" t="s">
        <v>732</v>
      </c>
      <c r="F136" s="178" t="s">
        <v>733</v>
      </c>
      <c r="G136" s="165"/>
      <c r="H136" s="165"/>
      <c r="I136" s="168"/>
      <c r="J136" s="179">
        <f>BK136</f>
        <v>0</v>
      </c>
      <c r="K136" s="165"/>
      <c r="L136" s="170"/>
      <c r="M136" s="171"/>
      <c r="N136" s="172"/>
      <c r="O136" s="172"/>
      <c r="P136" s="173">
        <f>SUM(P137:P141)</f>
        <v>0</v>
      </c>
      <c r="Q136" s="172"/>
      <c r="R136" s="173">
        <f>SUM(R137:R141)</f>
        <v>1.2416336800000001</v>
      </c>
      <c r="S136" s="172"/>
      <c r="T136" s="174">
        <f>SUM(T137:T141)</f>
        <v>0</v>
      </c>
      <c r="AR136" s="175" t="s">
        <v>78</v>
      </c>
      <c r="AT136" s="176" t="s">
        <v>70</v>
      </c>
      <c r="AU136" s="176" t="s">
        <v>78</v>
      </c>
      <c r="AY136" s="175" t="s">
        <v>208</v>
      </c>
      <c r="BK136" s="177">
        <f>SUM(BK137:BK141)</f>
        <v>0</v>
      </c>
    </row>
    <row r="137" spans="1:65" s="2" customFormat="1" ht="24.2" customHeight="1">
      <c r="A137" s="36"/>
      <c r="B137" s="37"/>
      <c r="C137" s="180" t="s">
        <v>895</v>
      </c>
      <c r="D137" s="180" t="s">
        <v>210</v>
      </c>
      <c r="E137" s="181" t="s">
        <v>4447</v>
      </c>
      <c r="F137" s="182" t="s">
        <v>4448</v>
      </c>
      <c r="G137" s="183" t="s">
        <v>395</v>
      </c>
      <c r="H137" s="184">
        <v>9.56</v>
      </c>
      <c r="I137" s="185"/>
      <c r="J137" s="186">
        <f>ROUND(I137*H137,2)</f>
        <v>0</v>
      </c>
      <c r="K137" s="182" t="s">
        <v>214</v>
      </c>
      <c r="L137" s="41"/>
      <c r="M137" s="187" t="s">
        <v>19</v>
      </c>
      <c r="N137" s="188" t="s">
        <v>43</v>
      </c>
      <c r="O137" s="66"/>
      <c r="P137" s="189">
        <f>O137*H137</f>
        <v>0</v>
      </c>
      <c r="Q137" s="189">
        <v>0.1295</v>
      </c>
      <c r="R137" s="189">
        <f>Q137*H137</f>
        <v>1.2380200000000001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215</v>
      </c>
      <c r="AT137" s="191" t="s">
        <v>210</v>
      </c>
      <c r="AU137" s="191" t="s">
        <v>82</v>
      </c>
      <c r="AY137" s="19" t="s">
        <v>208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82</v>
      </c>
      <c r="BK137" s="192">
        <f>ROUND(I137*H137,2)</f>
        <v>0</v>
      </c>
      <c r="BL137" s="19" t="s">
        <v>215</v>
      </c>
      <c r="BM137" s="191" t="s">
        <v>4449</v>
      </c>
    </row>
    <row r="138" spans="1:65" s="13" customFormat="1" ht="11.25">
      <c r="B138" s="193"/>
      <c r="C138" s="194"/>
      <c r="D138" s="195" t="s">
        <v>217</v>
      </c>
      <c r="E138" s="196" t="s">
        <v>19</v>
      </c>
      <c r="F138" s="197" t="s">
        <v>4450</v>
      </c>
      <c r="G138" s="194"/>
      <c r="H138" s="198">
        <v>9.56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217</v>
      </c>
      <c r="AU138" s="204" t="s">
        <v>82</v>
      </c>
      <c r="AV138" s="13" t="s">
        <v>82</v>
      </c>
      <c r="AW138" s="13" t="s">
        <v>33</v>
      </c>
      <c r="AX138" s="13" t="s">
        <v>78</v>
      </c>
      <c r="AY138" s="204" t="s">
        <v>208</v>
      </c>
    </row>
    <row r="139" spans="1:65" s="2" customFormat="1" ht="14.45" customHeight="1">
      <c r="A139" s="36"/>
      <c r="B139" s="37"/>
      <c r="C139" s="226" t="s">
        <v>2257</v>
      </c>
      <c r="D139" s="226" t="s">
        <v>370</v>
      </c>
      <c r="E139" s="227" t="s">
        <v>4451</v>
      </c>
      <c r="F139" s="228" t="s">
        <v>4452</v>
      </c>
      <c r="G139" s="229" t="s">
        <v>395</v>
      </c>
      <c r="H139" s="230">
        <v>9.56</v>
      </c>
      <c r="I139" s="231"/>
      <c r="J139" s="232">
        <f>ROUND(I139*H139,2)</f>
        <v>0</v>
      </c>
      <c r="K139" s="228" t="s">
        <v>19</v>
      </c>
      <c r="L139" s="233"/>
      <c r="M139" s="234" t="s">
        <v>19</v>
      </c>
      <c r="N139" s="235" t="s">
        <v>43</v>
      </c>
      <c r="O139" s="66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373</v>
      </c>
      <c r="AT139" s="191" t="s">
        <v>370</v>
      </c>
      <c r="AU139" s="191" t="s">
        <v>82</v>
      </c>
      <c r="AY139" s="19" t="s">
        <v>208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82</v>
      </c>
      <c r="BK139" s="192">
        <f>ROUND(I139*H139,2)</f>
        <v>0</v>
      </c>
      <c r="BL139" s="19" t="s">
        <v>215</v>
      </c>
      <c r="BM139" s="191" t="s">
        <v>4453</v>
      </c>
    </row>
    <row r="140" spans="1:65" s="2" customFormat="1" ht="24.2" customHeight="1">
      <c r="A140" s="36"/>
      <c r="B140" s="37"/>
      <c r="C140" s="180" t="s">
        <v>243</v>
      </c>
      <c r="D140" s="180" t="s">
        <v>210</v>
      </c>
      <c r="E140" s="181" t="s">
        <v>775</v>
      </c>
      <c r="F140" s="182" t="s">
        <v>776</v>
      </c>
      <c r="G140" s="183" t="s">
        <v>213</v>
      </c>
      <c r="H140" s="184">
        <v>17.207999999999998</v>
      </c>
      <c r="I140" s="185"/>
      <c r="J140" s="186">
        <f>ROUND(I140*H140,2)</f>
        <v>0</v>
      </c>
      <c r="K140" s="182" t="s">
        <v>214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2.1000000000000001E-4</v>
      </c>
      <c r="R140" s="189">
        <f>Q140*H140</f>
        <v>3.6136799999999998E-3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215</v>
      </c>
      <c r="AT140" s="191" t="s">
        <v>210</v>
      </c>
      <c r="AU140" s="191" t="s">
        <v>82</v>
      </c>
      <c r="AY140" s="19" t="s">
        <v>208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82</v>
      </c>
      <c r="BK140" s="192">
        <f>ROUND(I140*H140,2)</f>
        <v>0</v>
      </c>
      <c r="BL140" s="19" t="s">
        <v>215</v>
      </c>
      <c r="BM140" s="191" t="s">
        <v>4454</v>
      </c>
    </row>
    <row r="141" spans="1:65" s="13" customFormat="1" ht="11.25">
      <c r="B141" s="193"/>
      <c r="C141" s="194"/>
      <c r="D141" s="195" t="s">
        <v>217</v>
      </c>
      <c r="E141" s="196" t="s">
        <v>19</v>
      </c>
      <c r="F141" s="197" t="s">
        <v>4455</v>
      </c>
      <c r="G141" s="194"/>
      <c r="H141" s="198">
        <v>17.207999999999998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217</v>
      </c>
      <c r="AU141" s="204" t="s">
        <v>82</v>
      </c>
      <c r="AV141" s="13" t="s">
        <v>82</v>
      </c>
      <c r="AW141" s="13" t="s">
        <v>33</v>
      </c>
      <c r="AX141" s="13" t="s">
        <v>78</v>
      </c>
      <c r="AY141" s="204" t="s">
        <v>208</v>
      </c>
    </row>
    <row r="142" spans="1:65" s="12" customFormat="1" ht="22.9" customHeight="1">
      <c r="B142" s="164"/>
      <c r="C142" s="165"/>
      <c r="D142" s="166" t="s">
        <v>70</v>
      </c>
      <c r="E142" s="178" t="s">
        <v>1021</v>
      </c>
      <c r="F142" s="178" t="s">
        <v>1022</v>
      </c>
      <c r="G142" s="165"/>
      <c r="H142" s="165"/>
      <c r="I142" s="168"/>
      <c r="J142" s="179">
        <f>BK142</f>
        <v>0</v>
      </c>
      <c r="K142" s="165"/>
      <c r="L142" s="170"/>
      <c r="M142" s="171"/>
      <c r="N142" s="172"/>
      <c r="O142" s="172"/>
      <c r="P142" s="173">
        <f>P143</f>
        <v>0</v>
      </c>
      <c r="Q142" s="172"/>
      <c r="R142" s="173">
        <f>R143</f>
        <v>0</v>
      </c>
      <c r="S142" s="172"/>
      <c r="T142" s="174">
        <f>T143</f>
        <v>0</v>
      </c>
      <c r="AR142" s="175" t="s">
        <v>78</v>
      </c>
      <c r="AT142" s="176" t="s">
        <v>70</v>
      </c>
      <c r="AU142" s="176" t="s">
        <v>78</v>
      </c>
      <c r="AY142" s="175" t="s">
        <v>208</v>
      </c>
      <c r="BK142" s="177">
        <f>BK143</f>
        <v>0</v>
      </c>
    </row>
    <row r="143" spans="1:65" s="2" customFormat="1" ht="24.2" customHeight="1">
      <c r="A143" s="36"/>
      <c r="B143" s="37"/>
      <c r="C143" s="180" t="s">
        <v>829</v>
      </c>
      <c r="D143" s="180" t="s">
        <v>210</v>
      </c>
      <c r="E143" s="181" t="s">
        <v>4456</v>
      </c>
      <c r="F143" s="182" t="s">
        <v>4457</v>
      </c>
      <c r="G143" s="183" t="s">
        <v>304</v>
      </c>
      <c r="H143" s="184">
        <v>19.643000000000001</v>
      </c>
      <c r="I143" s="185"/>
      <c r="J143" s="186">
        <f>ROUND(I143*H143,2)</f>
        <v>0</v>
      </c>
      <c r="K143" s="182" t="s">
        <v>214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215</v>
      </c>
      <c r="AT143" s="191" t="s">
        <v>210</v>
      </c>
      <c r="AU143" s="191" t="s">
        <v>82</v>
      </c>
      <c r="AY143" s="19" t="s">
        <v>208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82</v>
      </c>
      <c r="BK143" s="192">
        <f>ROUND(I143*H143,2)</f>
        <v>0</v>
      </c>
      <c r="BL143" s="19" t="s">
        <v>215</v>
      </c>
      <c r="BM143" s="191" t="s">
        <v>4458</v>
      </c>
    </row>
    <row r="144" spans="1:65" s="12" customFormat="1" ht="25.9" customHeight="1">
      <c r="B144" s="164"/>
      <c r="C144" s="165"/>
      <c r="D144" s="166" t="s">
        <v>70</v>
      </c>
      <c r="E144" s="167" t="s">
        <v>1027</v>
      </c>
      <c r="F144" s="167" t="s">
        <v>1028</v>
      </c>
      <c r="G144" s="165"/>
      <c r="H144" s="165"/>
      <c r="I144" s="168"/>
      <c r="J144" s="169">
        <f>BK144</f>
        <v>0</v>
      </c>
      <c r="K144" s="165"/>
      <c r="L144" s="170"/>
      <c r="M144" s="171"/>
      <c r="N144" s="172"/>
      <c r="O144" s="172"/>
      <c r="P144" s="173">
        <f>P145+P161+P166</f>
        <v>0</v>
      </c>
      <c r="Q144" s="172"/>
      <c r="R144" s="173">
        <f>R145+R161+R166</f>
        <v>2.8973081600000001</v>
      </c>
      <c r="S144" s="172"/>
      <c r="T144" s="174">
        <f>T145+T161+T166</f>
        <v>0</v>
      </c>
      <c r="AR144" s="175" t="s">
        <v>82</v>
      </c>
      <c r="AT144" s="176" t="s">
        <v>70</v>
      </c>
      <c r="AU144" s="176" t="s">
        <v>71</v>
      </c>
      <c r="AY144" s="175" t="s">
        <v>208</v>
      </c>
      <c r="BK144" s="177">
        <f>BK145+BK161+BK166</f>
        <v>0</v>
      </c>
    </row>
    <row r="145" spans="1:65" s="12" customFormat="1" ht="22.9" customHeight="1">
      <c r="B145" s="164"/>
      <c r="C145" s="165"/>
      <c r="D145" s="166" t="s">
        <v>70</v>
      </c>
      <c r="E145" s="178" t="s">
        <v>1093</v>
      </c>
      <c r="F145" s="178" t="s">
        <v>1094</v>
      </c>
      <c r="G145" s="165"/>
      <c r="H145" s="165"/>
      <c r="I145" s="168"/>
      <c r="J145" s="179">
        <f>BK145</f>
        <v>0</v>
      </c>
      <c r="K145" s="165"/>
      <c r="L145" s="170"/>
      <c r="M145" s="171"/>
      <c r="N145" s="172"/>
      <c r="O145" s="172"/>
      <c r="P145" s="173">
        <f>SUM(P146:P160)</f>
        <v>0</v>
      </c>
      <c r="Q145" s="172"/>
      <c r="R145" s="173">
        <f>SUM(R146:R160)</f>
        <v>6.1845360000000002E-2</v>
      </c>
      <c r="S145" s="172"/>
      <c r="T145" s="174">
        <f>SUM(T146:T160)</f>
        <v>0</v>
      </c>
      <c r="AR145" s="175" t="s">
        <v>82</v>
      </c>
      <c r="AT145" s="176" t="s">
        <v>70</v>
      </c>
      <c r="AU145" s="176" t="s">
        <v>78</v>
      </c>
      <c r="AY145" s="175" t="s">
        <v>208</v>
      </c>
      <c r="BK145" s="177">
        <f>SUM(BK146:BK160)</f>
        <v>0</v>
      </c>
    </row>
    <row r="146" spans="1:65" s="2" customFormat="1" ht="14.45" customHeight="1">
      <c r="A146" s="36"/>
      <c r="B146" s="37"/>
      <c r="C146" s="180" t="s">
        <v>373</v>
      </c>
      <c r="D146" s="180" t="s">
        <v>210</v>
      </c>
      <c r="E146" s="181" t="s">
        <v>1096</v>
      </c>
      <c r="F146" s="182" t="s">
        <v>1097</v>
      </c>
      <c r="G146" s="183" t="s">
        <v>213</v>
      </c>
      <c r="H146" s="184">
        <v>21.158000000000001</v>
      </c>
      <c r="I146" s="185"/>
      <c r="J146" s="186">
        <f>ROUND(I146*H146,2)</f>
        <v>0</v>
      </c>
      <c r="K146" s="182" t="s">
        <v>214</v>
      </c>
      <c r="L146" s="41"/>
      <c r="M146" s="187" t="s">
        <v>19</v>
      </c>
      <c r="N146" s="188" t="s">
        <v>43</v>
      </c>
      <c r="O146" s="66"/>
      <c r="P146" s="189">
        <f>O146*H146</f>
        <v>0</v>
      </c>
      <c r="Q146" s="189">
        <v>3.0000000000000001E-5</v>
      </c>
      <c r="R146" s="189">
        <f>Q146*H146</f>
        <v>6.3474000000000007E-4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1034</v>
      </c>
      <c r="AT146" s="191" t="s">
        <v>210</v>
      </c>
      <c r="AU146" s="191" t="s">
        <v>82</v>
      </c>
      <c r="AY146" s="19" t="s">
        <v>208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82</v>
      </c>
      <c r="BK146" s="192">
        <f>ROUND(I146*H146,2)</f>
        <v>0</v>
      </c>
      <c r="BL146" s="19" t="s">
        <v>1034</v>
      </c>
      <c r="BM146" s="191" t="s">
        <v>4459</v>
      </c>
    </row>
    <row r="147" spans="1:65" s="13" customFormat="1" ht="11.25">
      <c r="B147" s="193"/>
      <c r="C147" s="194"/>
      <c r="D147" s="195" t="s">
        <v>217</v>
      </c>
      <c r="E147" s="196" t="s">
        <v>19</v>
      </c>
      <c r="F147" s="197" t="s">
        <v>4406</v>
      </c>
      <c r="G147" s="194"/>
      <c r="H147" s="198">
        <v>21.158000000000001</v>
      </c>
      <c r="I147" s="199"/>
      <c r="J147" s="194"/>
      <c r="K147" s="194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217</v>
      </c>
      <c r="AU147" s="204" t="s">
        <v>82</v>
      </c>
      <c r="AV147" s="13" t="s">
        <v>82</v>
      </c>
      <c r="AW147" s="13" t="s">
        <v>33</v>
      </c>
      <c r="AX147" s="13" t="s">
        <v>78</v>
      </c>
      <c r="AY147" s="204" t="s">
        <v>208</v>
      </c>
    </row>
    <row r="148" spans="1:65" s="2" customFormat="1" ht="14.45" customHeight="1">
      <c r="A148" s="36"/>
      <c r="B148" s="37"/>
      <c r="C148" s="226" t="s">
        <v>732</v>
      </c>
      <c r="D148" s="226" t="s">
        <v>370</v>
      </c>
      <c r="E148" s="227" t="s">
        <v>1102</v>
      </c>
      <c r="F148" s="228" t="s">
        <v>1103</v>
      </c>
      <c r="G148" s="229" t="s">
        <v>213</v>
      </c>
      <c r="H148" s="230">
        <v>23.274000000000001</v>
      </c>
      <c r="I148" s="231"/>
      <c r="J148" s="232">
        <f>ROUND(I148*H148,2)</f>
        <v>0</v>
      </c>
      <c r="K148" s="228" t="s">
        <v>214</v>
      </c>
      <c r="L148" s="233"/>
      <c r="M148" s="234" t="s">
        <v>19</v>
      </c>
      <c r="N148" s="235" t="s">
        <v>43</v>
      </c>
      <c r="O148" s="66"/>
      <c r="P148" s="189">
        <f>O148*H148</f>
        <v>0</v>
      </c>
      <c r="Q148" s="189">
        <v>2.5000000000000001E-3</v>
      </c>
      <c r="R148" s="189">
        <f>Q148*H148</f>
        <v>5.8185000000000001E-2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829</v>
      </c>
      <c r="AT148" s="191" t="s">
        <v>370</v>
      </c>
      <c r="AU148" s="191" t="s">
        <v>82</v>
      </c>
      <c r="AY148" s="19" t="s">
        <v>208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82</v>
      </c>
      <c r="BK148" s="192">
        <f>ROUND(I148*H148,2)</f>
        <v>0</v>
      </c>
      <c r="BL148" s="19" t="s">
        <v>1034</v>
      </c>
      <c r="BM148" s="191" t="s">
        <v>4460</v>
      </c>
    </row>
    <row r="149" spans="1:65" s="13" customFormat="1" ht="11.25">
      <c r="B149" s="193"/>
      <c r="C149" s="194"/>
      <c r="D149" s="195" t="s">
        <v>217</v>
      </c>
      <c r="E149" s="194"/>
      <c r="F149" s="197" t="s">
        <v>4461</v>
      </c>
      <c r="G149" s="194"/>
      <c r="H149" s="198">
        <v>23.274000000000001</v>
      </c>
      <c r="I149" s="199"/>
      <c r="J149" s="194"/>
      <c r="K149" s="194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217</v>
      </c>
      <c r="AU149" s="204" t="s">
        <v>82</v>
      </c>
      <c r="AV149" s="13" t="s">
        <v>82</v>
      </c>
      <c r="AW149" s="13" t="s">
        <v>4</v>
      </c>
      <c r="AX149" s="13" t="s">
        <v>78</v>
      </c>
      <c r="AY149" s="204" t="s">
        <v>208</v>
      </c>
    </row>
    <row r="150" spans="1:65" s="2" customFormat="1" ht="24.2" customHeight="1">
      <c r="A150" s="36"/>
      <c r="B150" s="37"/>
      <c r="C150" s="180" t="s">
        <v>2157</v>
      </c>
      <c r="D150" s="180" t="s">
        <v>210</v>
      </c>
      <c r="E150" s="181" t="s">
        <v>1107</v>
      </c>
      <c r="F150" s="182" t="s">
        <v>1108</v>
      </c>
      <c r="G150" s="183" t="s">
        <v>213</v>
      </c>
      <c r="H150" s="184">
        <v>21.158000000000001</v>
      </c>
      <c r="I150" s="185"/>
      <c r="J150" s="186">
        <f>ROUND(I150*H150,2)</f>
        <v>0</v>
      </c>
      <c r="K150" s="182" t="s">
        <v>214</v>
      </c>
      <c r="L150" s="41"/>
      <c r="M150" s="187" t="s">
        <v>19</v>
      </c>
      <c r="N150" s="188" t="s">
        <v>43</v>
      </c>
      <c r="O150" s="66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1034</v>
      </c>
      <c r="AT150" s="191" t="s">
        <v>210</v>
      </c>
      <c r="AU150" s="191" t="s">
        <v>82</v>
      </c>
      <c r="AY150" s="19" t="s">
        <v>208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82</v>
      </c>
      <c r="BK150" s="192">
        <f>ROUND(I150*H150,2)</f>
        <v>0</v>
      </c>
      <c r="BL150" s="19" t="s">
        <v>1034</v>
      </c>
      <c r="BM150" s="191" t="s">
        <v>4462</v>
      </c>
    </row>
    <row r="151" spans="1:65" s="13" customFormat="1" ht="11.25">
      <c r="B151" s="193"/>
      <c r="C151" s="194"/>
      <c r="D151" s="195" t="s">
        <v>217</v>
      </c>
      <c r="E151" s="196" t="s">
        <v>19</v>
      </c>
      <c r="F151" s="197" t="s">
        <v>4406</v>
      </c>
      <c r="G151" s="194"/>
      <c r="H151" s="198">
        <v>21.158000000000001</v>
      </c>
      <c r="I151" s="199"/>
      <c r="J151" s="194"/>
      <c r="K151" s="194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217</v>
      </c>
      <c r="AU151" s="204" t="s">
        <v>82</v>
      </c>
      <c r="AV151" s="13" t="s">
        <v>82</v>
      </c>
      <c r="AW151" s="13" t="s">
        <v>33</v>
      </c>
      <c r="AX151" s="13" t="s">
        <v>78</v>
      </c>
      <c r="AY151" s="204" t="s">
        <v>208</v>
      </c>
    </row>
    <row r="152" spans="1:65" s="2" customFormat="1" ht="24.2" customHeight="1">
      <c r="A152" s="36"/>
      <c r="B152" s="37"/>
      <c r="C152" s="180" t="s">
        <v>2174</v>
      </c>
      <c r="D152" s="180" t="s">
        <v>210</v>
      </c>
      <c r="E152" s="181" t="s">
        <v>1111</v>
      </c>
      <c r="F152" s="182" t="s">
        <v>1112</v>
      </c>
      <c r="G152" s="183" t="s">
        <v>213</v>
      </c>
      <c r="H152" s="184">
        <v>21.158000000000001</v>
      </c>
      <c r="I152" s="185"/>
      <c r="J152" s="186">
        <f>ROUND(I152*H152,2)</f>
        <v>0</v>
      </c>
      <c r="K152" s="182" t="s">
        <v>214</v>
      </c>
      <c r="L152" s="41"/>
      <c r="M152" s="187" t="s">
        <v>19</v>
      </c>
      <c r="N152" s="188" t="s">
        <v>43</v>
      </c>
      <c r="O152" s="66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1034</v>
      </c>
      <c r="AT152" s="191" t="s">
        <v>210</v>
      </c>
      <c r="AU152" s="191" t="s">
        <v>82</v>
      </c>
      <c r="AY152" s="19" t="s">
        <v>208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1034</v>
      </c>
      <c r="BM152" s="191" t="s">
        <v>4463</v>
      </c>
    </row>
    <row r="153" spans="1:65" s="13" customFormat="1" ht="11.25">
      <c r="B153" s="193"/>
      <c r="C153" s="194"/>
      <c r="D153" s="195" t="s">
        <v>217</v>
      </c>
      <c r="E153" s="196" t="s">
        <v>19</v>
      </c>
      <c r="F153" s="197" t="s">
        <v>4406</v>
      </c>
      <c r="G153" s="194"/>
      <c r="H153" s="198">
        <v>21.158000000000001</v>
      </c>
      <c r="I153" s="199"/>
      <c r="J153" s="194"/>
      <c r="K153" s="194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217</v>
      </c>
      <c r="AU153" s="204" t="s">
        <v>82</v>
      </c>
      <c r="AV153" s="13" t="s">
        <v>82</v>
      </c>
      <c r="AW153" s="13" t="s">
        <v>33</v>
      </c>
      <c r="AX153" s="13" t="s">
        <v>78</v>
      </c>
      <c r="AY153" s="204" t="s">
        <v>208</v>
      </c>
    </row>
    <row r="154" spans="1:65" s="2" customFormat="1" ht="14.45" customHeight="1">
      <c r="A154" s="36"/>
      <c r="B154" s="37"/>
      <c r="C154" s="180" t="s">
        <v>2161</v>
      </c>
      <c r="D154" s="180" t="s">
        <v>210</v>
      </c>
      <c r="E154" s="181" t="s">
        <v>1116</v>
      </c>
      <c r="F154" s="182" t="s">
        <v>1117</v>
      </c>
      <c r="G154" s="183" t="s">
        <v>213</v>
      </c>
      <c r="H154" s="184">
        <v>21.158000000000001</v>
      </c>
      <c r="I154" s="185"/>
      <c r="J154" s="186">
        <f>ROUND(I154*H154,2)</f>
        <v>0</v>
      </c>
      <c r="K154" s="182" t="s">
        <v>214</v>
      </c>
      <c r="L154" s="41"/>
      <c r="M154" s="187" t="s">
        <v>19</v>
      </c>
      <c r="N154" s="188" t="s">
        <v>43</v>
      </c>
      <c r="O154" s="66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1034</v>
      </c>
      <c r="AT154" s="191" t="s">
        <v>210</v>
      </c>
      <c r="AU154" s="191" t="s">
        <v>82</v>
      </c>
      <c r="AY154" s="19" t="s">
        <v>208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82</v>
      </c>
      <c r="BK154" s="192">
        <f>ROUND(I154*H154,2)</f>
        <v>0</v>
      </c>
      <c r="BL154" s="19" t="s">
        <v>1034</v>
      </c>
      <c r="BM154" s="191" t="s">
        <v>4464</v>
      </c>
    </row>
    <row r="155" spans="1:65" s="13" customFormat="1" ht="11.25">
      <c r="B155" s="193"/>
      <c r="C155" s="194"/>
      <c r="D155" s="195" t="s">
        <v>217</v>
      </c>
      <c r="E155" s="196" t="s">
        <v>19</v>
      </c>
      <c r="F155" s="197" t="s">
        <v>4406</v>
      </c>
      <c r="G155" s="194"/>
      <c r="H155" s="198">
        <v>21.158000000000001</v>
      </c>
      <c r="I155" s="199"/>
      <c r="J155" s="194"/>
      <c r="K155" s="194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217</v>
      </c>
      <c r="AU155" s="204" t="s">
        <v>82</v>
      </c>
      <c r="AV155" s="13" t="s">
        <v>82</v>
      </c>
      <c r="AW155" s="13" t="s">
        <v>33</v>
      </c>
      <c r="AX155" s="13" t="s">
        <v>78</v>
      </c>
      <c r="AY155" s="204" t="s">
        <v>208</v>
      </c>
    </row>
    <row r="156" spans="1:65" s="2" customFormat="1" ht="14.45" customHeight="1">
      <c r="A156" s="36"/>
      <c r="B156" s="37"/>
      <c r="C156" s="226" t="s">
        <v>734</v>
      </c>
      <c r="D156" s="226" t="s">
        <v>370</v>
      </c>
      <c r="E156" s="227" t="s">
        <v>1121</v>
      </c>
      <c r="F156" s="228" t="s">
        <v>1122</v>
      </c>
      <c r="G156" s="229" t="s">
        <v>213</v>
      </c>
      <c r="H156" s="230">
        <v>23.274000000000001</v>
      </c>
      <c r="I156" s="231"/>
      <c r="J156" s="232">
        <f>ROUND(I156*H156,2)</f>
        <v>0</v>
      </c>
      <c r="K156" s="228" t="s">
        <v>214</v>
      </c>
      <c r="L156" s="233"/>
      <c r="M156" s="234" t="s">
        <v>19</v>
      </c>
      <c r="N156" s="235" t="s">
        <v>43</v>
      </c>
      <c r="O156" s="66"/>
      <c r="P156" s="189">
        <f>O156*H156</f>
        <v>0</v>
      </c>
      <c r="Q156" s="189">
        <v>1.2999999999999999E-4</v>
      </c>
      <c r="R156" s="189">
        <f>Q156*H156</f>
        <v>3.0256199999999997E-3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829</v>
      </c>
      <c r="AT156" s="191" t="s">
        <v>370</v>
      </c>
      <c r="AU156" s="191" t="s">
        <v>82</v>
      </c>
      <c r="AY156" s="19" t="s">
        <v>208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1034</v>
      </c>
      <c r="BM156" s="191" t="s">
        <v>4465</v>
      </c>
    </row>
    <row r="157" spans="1:65" s="13" customFormat="1" ht="11.25">
      <c r="B157" s="193"/>
      <c r="C157" s="194"/>
      <c r="D157" s="195" t="s">
        <v>217</v>
      </c>
      <c r="E157" s="194"/>
      <c r="F157" s="197" t="s">
        <v>4461</v>
      </c>
      <c r="G157" s="194"/>
      <c r="H157" s="198">
        <v>23.274000000000001</v>
      </c>
      <c r="I157" s="199"/>
      <c r="J157" s="194"/>
      <c r="K157" s="194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217</v>
      </c>
      <c r="AU157" s="204" t="s">
        <v>82</v>
      </c>
      <c r="AV157" s="13" t="s">
        <v>82</v>
      </c>
      <c r="AW157" s="13" t="s">
        <v>4</v>
      </c>
      <c r="AX157" s="13" t="s">
        <v>78</v>
      </c>
      <c r="AY157" s="204" t="s">
        <v>208</v>
      </c>
    </row>
    <row r="158" spans="1:65" s="2" customFormat="1" ht="24.2" customHeight="1">
      <c r="A158" s="36"/>
      <c r="B158" s="37"/>
      <c r="C158" s="180" t="s">
        <v>739</v>
      </c>
      <c r="D158" s="180" t="s">
        <v>210</v>
      </c>
      <c r="E158" s="181" t="s">
        <v>1126</v>
      </c>
      <c r="F158" s="182" t="s">
        <v>1127</v>
      </c>
      <c r="G158" s="183" t="s">
        <v>213</v>
      </c>
      <c r="H158" s="184">
        <v>21.158000000000001</v>
      </c>
      <c r="I158" s="185"/>
      <c r="J158" s="186">
        <f>ROUND(I158*H158,2)</f>
        <v>0</v>
      </c>
      <c r="K158" s="182" t="s">
        <v>214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1034</v>
      </c>
      <c r="AT158" s="191" t="s">
        <v>210</v>
      </c>
      <c r="AU158" s="191" t="s">
        <v>82</v>
      </c>
      <c r="AY158" s="19" t="s">
        <v>208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82</v>
      </c>
      <c r="BK158" s="192">
        <f>ROUND(I158*H158,2)</f>
        <v>0</v>
      </c>
      <c r="BL158" s="19" t="s">
        <v>1034</v>
      </c>
      <c r="BM158" s="191" t="s">
        <v>4466</v>
      </c>
    </row>
    <row r="159" spans="1:65" s="13" customFormat="1" ht="11.25">
      <c r="B159" s="193"/>
      <c r="C159" s="194"/>
      <c r="D159" s="195" t="s">
        <v>217</v>
      </c>
      <c r="E159" s="196" t="s">
        <v>19</v>
      </c>
      <c r="F159" s="197" t="s">
        <v>4406</v>
      </c>
      <c r="G159" s="194"/>
      <c r="H159" s="198">
        <v>21.158000000000001</v>
      </c>
      <c r="I159" s="199"/>
      <c r="J159" s="194"/>
      <c r="K159" s="194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217</v>
      </c>
      <c r="AU159" s="204" t="s">
        <v>82</v>
      </c>
      <c r="AV159" s="13" t="s">
        <v>82</v>
      </c>
      <c r="AW159" s="13" t="s">
        <v>33</v>
      </c>
      <c r="AX159" s="13" t="s">
        <v>78</v>
      </c>
      <c r="AY159" s="204" t="s">
        <v>208</v>
      </c>
    </row>
    <row r="160" spans="1:65" s="2" customFormat="1" ht="24.2" customHeight="1">
      <c r="A160" s="36"/>
      <c r="B160" s="37"/>
      <c r="C160" s="180" t="s">
        <v>456</v>
      </c>
      <c r="D160" s="180" t="s">
        <v>210</v>
      </c>
      <c r="E160" s="181" t="s">
        <v>4467</v>
      </c>
      <c r="F160" s="182" t="s">
        <v>4468</v>
      </c>
      <c r="G160" s="183" t="s">
        <v>1091</v>
      </c>
      <c r="H160" s="240"/>
      <c r="I160" s="185"/>
      <c r="J160" s="186">
        <f>ROUND(I160*H160,2)</f>
        <v>0</v>
      </c>
      <c r="K160" s="182" t="s">
        <v>214</v>
      </c>
      <c r="L160" s="41"/>
      <c r="M160" s="187" t="s">
        <v>19</v>
      </c>
      <c r="N160" s="188" t="s">
        <v>43</v>
      </c>
      <c r="O160" s="66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1034</v>
      </c>
      <c r="AT160" s="191" t="s">
        <v>210</v>
      </c>
      <c r="AU160" s="191" t="s">
        <v>82</v>
      </c>
      <c r="AY160" s="19" t="s">
        <v>208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82</v>
      </c>
      <c r="BK160" s="192">
        <f>ROUND(I160*H160,2)</f>
        <v>0</v>
      </c>
      <c r="BL160" s="19" t="s">
        <v>1034</v>
      </c>
      <c r="BM160" s="191" t="s">
        <v>4469</v>
      </c>
    </row>
    <row r="161" spans="1:65" s="12" customFormat="1" ht="22.9" customHeight="1">
      <c r="B161" s="164"/>
      <c r="C161" s="165"/>
      <c r="D161" s="166" t="s">
        <v>70</v>
      </c>
      <c r="E161" s="178" t="s">
        <v>1469</v>
      </c>
      <c r="F161" s="178" t="s">
        <v>1470</v>
      </c>
      <c r="G161" s="165"/>
      <c r="H161" s="165"/>
      <c r="I161" s="168"/>
      <c r="J161" s="179">
        <f>BK161</f>
        <v>0</v>
      </c>
      <c r="K161" s="165"/>
      <c r="L161" s="170"/>
      <c r="M161" s="171"/>
      <c r="N161" s="172"/>
      <c r="O161" s="172"/>
      <c r="P161" s="173">
        <f>SUM(P162:P165)</f>
        <v>0</v>
      </c>
      <c r="Q161" s="172"/>
      <c r="R161" s="173">
        <f>SUM(R162:R165)</f>
        <v>1.0462800000000001E-2</v>
      </c>
      <c r="S161" s="172"/>
      <c r="T161" s="174">
        <f>SUM(T162:T165)</f>
        <v>0</v>
      </c>
      <c r="AR161" s="175" t="s">
        <v>82</v>
      </c>
      <c r="AT161" s="176" t="s">
        <v>70</v>
      </c>
      <c r="AU161" s="176" t="s">
        <v>78</v>
      </c>
      <c r="AY161" s="175" t="s">
        <v>208</v>
      </c>
      <c r="BK161" s="177">
        <f>SUM(BK162:BK165)</f>
        <v>0</v>
      </c>
    </row>
    <row r="162" spans="1:65" s="2" customFormat="1" ht="14.45" customHeight="1">
      <c r="A162" s="36"/>
      <c r="B162" s="37"/>
      <c r="C162" s="180" t="s">
        <v>1034</v>
      </c>
      <c r="D162" s="180" t="s">
        <v>210</v>
      </c>
      <c r="E162" s="181" t="s">
        <v>1557</v>
      </c>
      <c r="F162" s="182" t="s">
        <v>1558</v>
      </c>
      <c r="G162" s="183" t="s">
        <v>395</v>
      </c>
      <c r="H162" s="184">
        <v>6.08</v>
      </c>
      <c r="I162" s="185"/>
      <c r="J162" s="186">
        <f>ROUND(I162*H162,2)</f>
        <v>0</v>
      </c>
      <c r="K162" s="182" t="s">
        <v>214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9.1E-4</v>
      </c>
      <c r="R162" s="189">
        <f>Q162*H162</f>
        <v>5.5328E-3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1034</v>
      </c>
      <c r="AT162" s="191" t="s">
        <v>210</v>
      </c>
      <c r="AU162" s="191" t="s">
        <v>82</v>
      </c>
      <c r="AY162" s="19" t="s">
        <v>208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1034</v>
      </c>
      <c r="BM162" s="191" t="s">
        <v>4470</v>
      </c>
    </row>
    <row r="163" spans="1:65" s="2" customFormat="1" ht="24.2" customHeight="1">
      <c r="A163" s="36"/>
      <c r="B163" s="37"/>
      <c r="C163" s="180" t="s">
        <v>2192</v>
      </c>
      <c r="D163" s="180" t="s">
        <v>210</v>
      </c>
      <c r="E163" s="181" t="s">
        <v>1562</v>
      </c>
      <c r="F163" s="182" t="s">
        <v>1563</v>
      </c>
      <c r="G163" s="183" t="s">
        <v>367</v>
      </c>
      <c r="H163" s="184">
        <v>1</v>
      </c>
      <c r="I163" s="185"/>
      <c r="J163" s="186">
        <f>ROUND(I163*H163,2)</f>
        <v>0</v>
      </c>
      <c r="K163" s="182" t="s">
        <v>214</v>
      </c>
      <c r="L163" s="41"/>
      <c r="M163" s="187" t="s">
        <v>19</v>
      </c>
      <c r="N163" s="188" t="s">
        <v>43</v>
      </c>
      <c r="O163" s="66"/>
      <c r="P163" s="189">
        <f>O163*H163</f>
        <v>0</v>
      </c>
      <c r="Q163" s="189">
        <v>1.9000000000000001E-4</v>
      </c>
      <c r="R163" s="189">
        <f>Q163*H163</f>
        <v>1.9000000000000001E-4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1034</v>
      </c>
      <c r="AT163" s="191" t="s">
        <v>210</v>
      </c>
      <c r="AU163" s="191" t="s">
        <v>82</v>
      </c>
      <c r="AY163" s="19" t="s">
        <v>208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82</v>
      </c>
      <c r="BK163" s="192">
        <f>ROUND(I163*H163,2)</f>
        <v>0</v>
      </c>
      <c r="BL163" s="19" t="s">
        <v>1034</v>
      </c>
      <c r="BM163" s="191" t="s">
        <v>4471</v>
      </c>
    </row>
    <row r="164" spans="1:65" s="2" customFormat="1" ht="14.45" customHeight="1">
      <c r="A164" s="36"/>
      <c r="B164" s="37"/>
      <c r="C164" s="180" t="s">
        <v>2170</v>
      </c>
      <c r="D164" s="180" t="s">
        <v>210</v>
      </c>
      <c r="E164" s="181" t="s">
        <v>1575</v>
      </c>
      <c r="F164" s="182" t="s">
        <v>1576</v>
      </c>
      <c r="G164" s="183" t="s">
        <v>395</v>
      </c>
      <c r="H164" s="184">
        <v>3</v>
      </c>
      <c r="I164" s="185"/>
      <c r="J164" s="186">
        <f>ROUND(I164*H164,2)</f>
        <v>0</v>
      </c>
      <c r="K164" s="182" t="s">
        <v>214</v>
      </c>
      <c r="L164" s="41"/>
      <c r="M164" s="187" t="s">
        <v>19</v>
      </c>
      <c r="N164" s="188" t="s">
        <v>43</v>
      </c>
      <c r="O164" s="66"/>
      <c r="P164" s="189">
        <f>O164*H164</f>
        <v>0</v>
      </c>
      <c r="Q164" s="189">
        <v>1.58E-3</v>
      </c>
      <c r="R164" s="189">
        <f>Q164*H164</f>
        <v>4.7400000000000003E-3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1034</v>
      </c>
      <c r="AT164" s="191" t="s">
        <v>210</v>
      </c>
      <c r="AU164" s="191" t="s">
        <v>82</v>
      </c>
      <c r="AY164" s="19" t="s">
        <v>208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82</v>
      </c>
      <c r="BK164" s="192">
        <f>ROUND(I164*H164,2)</f>
        <v>0</v>
      </c>
      <c r="BL164" s="19" t="s">
        <v>1034</v>
      </c>
      <c r="BM164" s="191" t="s">
        <v>4472</v>
      </c>
    </row>
    <row r="165" spans="1:65" s="2" customFormat="1" ht="24.2" customHeight="1">
      <c r="A165" s="36"/>
      <c r="B165" s="37"/>
      <c r="C165" s="180" t="s">
        <v>998</v>
      </c>
      <c r="D165" s="180" t="s">
        <v>210</v>
      </c>
      <c r="E165" s="181" t="s">
        <v>4473</v>
      </c>
      <c r="F165" s="182" t="s">
        <v>4474</v>
      </c>
      <c r="G165" s="183" t="s">
        <v>1091</v>
      </c>
      <c r="H165" s="240"/>
      <c r="I165" s="185"/>
      <c r="J165" s="186">
        <f>ROUND(I165*H165,2)</f>
        <v>0</v>
      </c>
      <c r="K165" s="182" t="s">
        <v>214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1034</v>
      </c>
      <c r="AT165" s="191" t="s">
        <v>210</v>
      </c>
      <c r="AU165" s="191" t="s">
        <v>82</v>
      </c>
      <c r="AY165" s="19" t="s">
        <v>208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82</v>
      </c>
      <c r="BK165" s="192">
        <f>ROUND(I165*H165,2)</f>
        <v>0</v>
      </c>
      <c r="BL165" s="19" t="s">
        <v>1034</v>
      </c>
      <c r="BM165" s="191" t="s">
        <v>4475</v>
      </c>
    </row>
    <row r="166" spans="1:65" s="12" customFormat="1" ht="22.9" customHeight="1">
      <c r="B166" s="164"/>
      <c r="C166" s="165"/>
      <c r="D166" s="166" t="s">
        <v>70</v>
      </c>
      <c r="E166" s="178" t="s">
        <v>1771</v>
      </c>
      <c r="F166" s="178" t="s">
        <v>1772</v>
      </c>
      <c r="G166" s="165"/>
      <c r="H166" s="165"/>
      <c r="I166" s="168"/>
      <c r="J166" s="179">
        <f>BK166</f>
        <v>0</v>
      </c>
      <c r="K166" s="165"/>
      <c r="L166" s="170"/>
      <c r="M166" s="171"/>
      <c r="N166" s="172"/>
      <c r="O166" s="172"/>
      <c r="P166" s="173">
        <f>SUM(P167:P171)</f>
        <v>0</v>
      </c>
      <c r="Q166" s="172"/>
      <c r="R166" s="173">
        <f>SUM(R167:R171)</f>
        <v>2.8250000000000002</v>
      </c>
      <c r="S166" s="172"/>
      <c r="T166" s="174">
        <f>SUM(T167:T171)</f>
        <v>0</v>
      </c>
      <c r="AR166" s="175" t="s">
        <v>82</v>
      </c>
      <c r="AT166" s="176" t="s">
        <v>70</v>
      </c>
      <c r="AU166" s="176" t="s">
        <v>78</v>
      </c>
      <c r="AY166" s="175" t="s">
        <v>208</v>
      </c>
      <c r="BK166" s="177">
        <f>SUM(BK167:BK171)</f>
        <v>0</v>
      </c>
    </row>
    <row r="167" spans="1:65" s="2" customFormat="1" ht="14.45" customHeight="1">
      <c r="A167" s="36"/>
      <c r="B167" s="37"/>
      <c r="C167" s="180" t="s">
        <v>7</v>
      </c>
      <c r="D167" s="180" t="s">
        <v>210</v>
      </c>
      <c r="E167" s="181" t="s">
        <v>1834</v>
      </c>
      <c r="F167" s="182" t="s">
        <v>4476</v>
      </c>
      <c r="G167" s="183" t="s">
        <v>1836</v>
      </c>
      <c r="H167" s="184">
        <v>1450</v>
      </c>
      <c r="I167" s="185"/>
      <c r="J167" s="186">
        <f>ROUND(I167*H167,2)</f>
        <v>0</v>
      </c>
      <c r="K167" s="182" t="s">
        <v>19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1E-3</v>
      </c>
      <c r="R167" s="189">
        <f>Q167*H167</f>
        <v>1.45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1034</v>
      </c>
      <c r="AT167" s="191" t="s">
        <v>210</v>
      </c>
      <c r="AU167" s="191" t="s">
        <v>82</v>
      </c>
      <c r="AY167" s="19" t="s">
        <v>208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1034</v>
      </c>
      <c r="BM167" s="191" t="s">
        <v>4477</v>
      </c>
    </row>
    <row r="168" spans="1:65" s="2" customFormat="1" ht="14.45" customHeight="1">
      <c r="A168" s="36"/>
      <c r="B168" s="37"/>
      <c r="C168" s="180" t="s">
        <v>756</v>
      </c>
      <c r="D168" s="180" t="s">
        <v>210</v>
      </c>
      <c r="E168" s="181" t="s">
        <v>1830</v>
      </c>
      <c r="F168" s="182" t="s">
        <v>4478</v>
      </c>
      <c r="G168" s="183" t="s">
        <v>1836</v>
      </c>
      <c r="H168" s="184">
        <v>1375</v>
      </c>
      <c r="I168" s="185"/>
      <c r="J168" s="186">
        <f>ROUND(I168*H168,2)</f>
        <v>0</v>
      </c>
      <c r="K168" s="182" t="s">
        <v>19</v>
      </c>
      <c r="L168" s="41"/>
      <c r="M168" s="187" t="s">
        <v>19</v>
      </c>
      <c r="N168" s="188" t="s">
        <v>43</v>
      </c>
      <c r="O168" s="66"/>
      <c r="P168" s="189">
        <f>O168*H168</f>
        <v>0</v>
      </c>
      <c r="Q168" s="189">
        <v>1E-3</v>
      </c>
      <c r="R168" s="189">
        <f>Q168*H168</f>
        <v>1.375</v>
      </c>
      <c r="S168" s="189">
        <v>0</v>
      </c>
      <c r="T168" s="19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1034</v>
      </c>
      <c r="AT168" s="191" t="s">
        <v>210</v>
      </c>
      <c r="AU168" s="191" t="s">
        <v>82</v>
      </c>
      <c r="AY168" s="19" t="s">
        <v>208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82</v>
      </c>
      <c r="BK168" s="192">
        <f>ROUND(I168*H168,2)</f>
        <v>0</v>
      </c>
      <c r="BL168" s="19" t="s">
        <v>1034</v>
      </c>
      <c r="BM168" s="191" t="s">
        <v>4479</v>
      </c>
    </row>
    <row r="169" spans="1:65" s="15" customFormat="1" ht="11.25">
      <c r="B169" s="216"/>
      <c r="C169" s="217"/>
      <c r="D169" s="195" t="s">
        <v>217</v>
      </c>
      <c r="E169" s="218" t="s">
        <v>19</v>
      </c>
      <c r="F169" s="219" t="s">
        <v>4480</v>
      </c>
      <c r="G169" s="217"/>
      <c r="H169" s="218" t="s">
        <v>19</v>
      </c>
      <c r="I169" s="220"/>
      <c r="J169" s="217"/>
      <c r="K169" s="217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217</v>
      </c>
      <c r="AU169" s="225" t="s">
        <v>82</v>
      </c>
      <c r="AV169" s="15" t="s">
        <v>78</v>
      </c>
      <c r="AW169" s="15" t="s">
        <v>33</v>
      </c>
      <c r="AX169" s="15" t="s">
        <v>71</v>
      </c>
      <c r="AY169" s="225" t="s">
        <v>208</v>
      </c>
    </row>
    <row r="170" spans="1:65" s="13" customFormat="1" ht="11.25">
      <c r="B170" s="193"/>
      <c r="C170" s="194"/>
      <c r="D170" s="195" t="s">
        <v>217</v>
      </c>
      <c r="E170" s="196" t="s">
        <v>19</v>
      </c>
      <c r="F170" s="197" t="s">
        <v>4481</v>
      </c>
      <c r="G170" s="194"/>
      <c r="H170" s="198">
        <v>1375</v>
      </c>
      <c r="I170" s="199"/>
      <c r="J170" s="194"/>
      <c r="K170" s="194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217</v>
      </c>
      <c r="AU170" s="204" t="s">
        <v>82</v>
      </c>
      <c r="AV170" s="13" t="s">
        <v>82</v>
      </c>
      <c r="AW170" s="13" t="s">
        <v>33</v>
      </c>
      <c r="AX170" s="13" t="s">
        <v>78</v>
      </c>
      <c r="AY170" s="204" t="s">
        <v>208</v>
      </c>
    </row>
    <row r="171" spans="1:65" s="2" customFormat="1" ht="24.2" customHeight="1">
      <c r="A171" s="36"/>
      <c r="B171" s="37"/>
      <c r="C171" s="180" t="s">
        <v>2226</v>
      </c>
      <c r="D171" s="180" t="s">
        <v>210</v>
      </c>
      <c r="E171" s="181" t="s">
        <v>4482</v>
      </c>
      <c r="F171" s="182" t="s">
        <v>4483</v>
      </c>
      <c r="G171" s="183" t="s">
        <v>1091</v>
      </c>
      <c r="H171" s="240"/>
      <c r="I171" s="185"/>
      <c r="J171" s="186">
        <f>ROUND(I171*H171,2)</f>
        <v>0</v>
      </c>
      <c r="K171" s="182" t="s">
        <v>214</v>
      </c>
      <c r="L171" s="41"/>
      <c r="M171" s="187" t="s">
        <v>19</v>
      </c>
      <c r="N171" s="188" t="s">
        <v>43</v>
      </c>
      <c r="O171" s="66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1034</v>
      </c>
      <c r="AT171" s="191" t="s">
        <v>210</v>
      </c>
      <c r="AU171" s="191" t="s">
        <v>82</v>
      </c>
      <c r="AY171" s="19" t="s">
        <v>208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82</v>
      </c>
      <c r="BK171" s="192">
        <f>ROUND(I171*H171,2)</f>
        <v>0</v>
      </c>
      <c r="BL171" s="19" t="s">
        <v>1034</v>
      </c>
      <c r="BM171" s="191" t="s">
        <v>4484</v>
      </c>
    </row>
    <row r="172" spans="1:65" s="12" customFormat="1" ht="25.9" customHeight="1">
      <c r="B172" s="164"/>
      <c r="C172" s="165"/>
      <c r="D172" s="166" t="s">
        <v>70</v>
      </c>
      <c r="E172" s="167" t="s">
        <v>2105</v>
      </c>
      <c r="F172" s="167" t="s">
        <v>2106</v>
      </c>
      <c r="G172" s="165"/>
      <c r="H172" s="165"/>
      <c r="I172" s="168"/>
      <c r="J172" s="169">
        <f>BK172</f>
        <v>0</v>
      </c>
      <c r="K172" s="165"/>
      <c r="L172" s="170"/>
      <c r="M172" s="171"/>
      <c r="N172" s="172"/>
      <c r="O172" s="172"/>
      <c r="P172" s="173">
        <f>P173+P177+P181</f>
        <v>0</v>
      </c>
      <c r="Q172" s="172"/>
      <c r="R172" s="173">
        <f>R173+R177+R181</f>
        <v>0</v>
      </c>
      <c r="S172" s="172"/>
      <c r="T172" s="174">
        <f>T173+T177+T181</f>
        <v>0</v>
      </c>
      <c r="AR172" s="175" t="s">
        <v>235</v>
      </c>
      <c r="AT172" s="176" t="s">
        <v>70</v>
      </c>
      <c r="AU172" s="176" t="s">
        <v>71</v>
      </c>
      <c r="AY172" s="175" t="s">
        <v>208</v>
      </c>
      <c r="BK172" s="177">
        <f>BK173+BK177+BK181</f>
        <v>0</v>
      </c>
    </row>
    <row r="173" spans="1:65" s="12" customFormat="1" ht="22.9" customHeight="1">
      <c r="B173" s="164"/>
      <c r="C173" s="165"/>
      <c r="D173" s="166" t="s">
        <v>70</v>
      </c>
      <c r="E173" s="178" t="s">
        <v>2107</v>
      </c>
      <c r="F173" s="178" t="s">
        <v>2108</v>
      </c>
      <c r="G173" s="165"/>
      <c r="H173" s="165"/>
      <c r="I173" s="168"/>
      <c r="J173" s="179">
        <f>BK173</f>
        <v>0</v>
      </c>
      <c r="K173" s="165"/>
      <c r="L173" s="170"/>
      <c r="M173" s="171"/>
      <c r="N173" s="172"/>
      <c r="O173" s="172"/>
      <c r="P173" s="173">
        <f>SUM(P174:P176)</f>
        <v>0</v>
      </c>
      <c r="Q173" s="172"/>
      <c r="R173" s="173">
        <f>SUM(R174:R176)</f>
        <v>0</v>
      </c>
      <c r="S173" s="172"/>
      <c r="T173" s="174">
        <f>SUM(T174:T176)</f>
        <v>0</v>
      </c>
      <c r="AR173" s="175" t="s">
        <v>235</v>
      </c>
      <c r="AT173" s="176" t="s">
        <v>70</v>
      </c>
      <c r="AU173" s="176" t="s">
        <v>78</v>
      </c>
      <c r="AY173" s="175" t="s">
        <v>208</v>
      </c>
      <c r="BK173" s="177">
        <f>SUM(BK174:BK176)</f>
        <v>0</v>
      </c>
    </row>
    <row r="174" spans="1:65" s="2" customFormat="1" ht="14.45" customHeight="1">
      <c r="A174" s="36"/>
      <c r="B174" s="37"/>
      <c r="C174" s="180" t="s">
        <v>907</v>
      </c>
      <c r="D174" s="180" t="s">
        <v>210</v>
      </c>
      <c r="E174" s="181" t="s">
        <v>2110</v>
      </c>
      <c r="F174" s="182" t="s">
        <v>2111</v>
      </c>
      <c r="G174" s="183" t="s">
        <v>1776</v>
      </c>
      <c r="H174" s="184">
        <v>1</v>
      </c>
      <c r="I174" s="185"/>
      <c r="J174" s="186">
        <f>ROUND(I174*H174,2)</f>
        <v>0</v>
      </c>
      <c r="K174" s="182" t="s">
        <v>19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2112</v>
      </c>
      <c r="AT174" s="191" t="s">
        <v>210</v>
      </c>
      <c r="AU174" s="191" t="s">
        <v>82</v>
      </c>
      <c r="AY174" s="19" t="s">
        <v>208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82</v>
      </c>
      <c r="BK174" s="192">
        <f>ROUND(I174*H174,2)</f>
        <v>0</v>
      </c>
      <c r="BL174" s="19" t="s">
        <v>2112</v>
      </c>
      <c r="BM174" s="191" t="s">
        <v>4485</v>
      </c>
    </row>
    <row r="175" spans="1:65" s="2" customFormat="1" ht="14.45" customHeight="1">
      <c r="A175" s="36"/>
      <c r="B175" s="37"/>
      <c r="C175" s="180" t="s">
        <v>1003</v>
      </c>
      <c r="D175" s="180" t="s">
        <v>210</v>
      </c>
      <c r="E175" s="181" t="s">
        <v>2115</v>
      </c>
      <c r="F175" s="182" t="s">
        <v>2116</v>
      </c>
      <c r="G175" s="183" t="s">
        <v>1776</v>
      </c>
      <c r="H175" s="184">
        <v>1</v>
      </c>
      <c r="I175" s="185"/>
      <c r="J175" s="186">
        <f>ROUND(I175*H175,2)</f>
        <v>0</v>
      </c>
      <c r="K175" s="182" t="s">
        <v>19</v>
      </c>
      <c r="L175" s="41"/>
      <c r="M175" s="187" t="s">
        <v>19</v>
      </c>
      <c r="N175" s="188" t="s">
        <v>43</v>
      </c>
      <c r="O175" s="66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2112</v>
      </c>
      <c r="AT175" s="191" t="s">
        <v>210</v>
      </c>
      <c r="AU175" s="191" t="s">
        <v>82</v>
      </c>
      <c r="AY175" s="19" t="s">
        <v>208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82</v>
      </c>
      <c r="BK175" s="192">
        <f>ROUND(I175*H175,2)</f>
        <v>0</v>
      </c>
      <c r="BL175" s="19" t="s">
        <v>2112</v>
      </c>
      <c r="BM175" s="191" t="s">
        <v>4486</v>
      </c>
    </row>
    <row r="176" spans="1:65" s="2" customFormat="1" ht="14.45" customHeight="1">
      <c r="A176" s="36"/>
      <c r="B176" s="37"/>
      <c r="C176" s="180" t="s">
        <v>2376</v>
      </c>
      <c r="D176" s="180" t="s">
        <v>210</v>
      </c>
      <c r="E176" s="181" t="s">
        <v>2119</v>
      </c>
      <c r="F176" s="182" t="s">
        <v>2120</v>
      </c>
      <c r="G176" s="183" t="s">
        <v>1776</v>
      </c>
      <c r="H176" s="184">
        <v>1</v>
      </c>
      <c r="I176" s="185"/>
      <c r="J176" s="186">
        <f>ROUND(I176*H176,2)</f>
        <v>0</v>
      </c>
      <c r="K176" s="182" t="s">
        <v>19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2112</v>
      </c>
      <c r="AT176" s="191" t="s">
        <v>210</v>
      </c>
      <c r="AU176" s="191" t="s">
        <v>82</v>
      </c>
      <c r="AY176" s="19" t="s">
        <v>208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82</v>
      </c>
      <c r="BK176" s="192">
        <f>ROUND(I176*H176,2)</f>
        <v>0</v>
      </c>
      <c r="BL176" s="19" t="s">
        <v>2112</v>
      </c>
      <c r="BM176" s="191" t="s">
        <v>4487</v>
      </c>
    </row>
    <row r="177" spans="1:65" s="12" customFormat="1" ht="22.9" customHeight="1">
      <c r="B177" s="164"/>
      <c r="C177" s="165"/>
      <c r="D177" s="166" t="s">
        <v>70</v>
      </c>
      <c r="E177" s="178" t="s">
        <v>2122</v>
      </c>
      <c r="F177" s="178" t="s">
        <v>2123</v>
      </c>
      <c r="G177" s="165"/>
      <c r="H177" s="165"/>
      <c r="I177" s="168"/>
      <c r="J177" s="179">
        <f>BK177</f>
        <v>0</v>
      </c>
      <c r="K177" s="165"/>
      <c r="L177" s="170"/>
      <c r="M177" s="171"/>
      <c r="N177" s="172"/>
      <c r="O177" s="172"/>
      <c r="P177" s="173">
        <f>SUM(P178:P180)</f>
        <v>0</v>
      </c>
      <c r="Q177" s="172"/>
      <c r="R177" s="173">
        <f>SUM(R178:R180)</f>
        <v>0</v>
      </c>
      <c r="S177" s="172"/>
      <c r="T177" s="174">
        <f>SUM(T178:T180)</f>
        <v>0</v>
      </c>
      <c r="AR177" s="175" t="s">
        <v>235</v>
      </c>
      <c r="AT177" s="176" t="s">
        <v>70</v>
      </c>
      <c r="AU177" s="176" t="s">
        <v>78</v>
      </c>
      <c r="AY177" s="175" t="s">
        <v>208</v>
      </c>
      <c r="BK177" s="177">
        <f>SUM(BK178:BK180)</f>
        <v>0</v>
      </c>
    </row>
    <row r="178" spans="1:65" s="2" customFormat="1" ht="14.45" customHeight="1">
      <c r="A178" s="36"/>
      <c r="B178" s="37"/>
      <c r="C178" s="180" t="s">
        <v>1007</v>
      </c>
      <c r="D178" s="180" t="s">
        <v>210</v>
      </c>
      <c r="E178" s="181" t="s">
        <v>2125</v>
      </c>
      <c r="F178" s="182" t="s">
        <v>2126</v>
      </c>
      <c r="G178" s="183" t="s">
        <v>1776</v>
      </c>
      <c r="H178" s="184">
        <v>1</v>
      </c>
      <c r="I178" s="185"/>
      <c r="J178" s="186">
        <f>ROUND(I178*H178,2)</f>
        <v>0</v>
      </c>
      <c r="K178" s="182" t="s">
        <v>19</v>
      </c>
      <c r="L178" s="41"/>
      <c r="M178" s="187" t="s">
        <v>19</v>
      </c>
      <c r="N178" s="188" t="s">
        <v>43</v>
      </c>
      <c r="O178" s="66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2112</v>
      </c>
      <c r="AT178" s="191" t="s">
        <v>210</v>
      </c>
      <c r="AU178" s="191" t="s">
        <v>82</v>
      </c>
      <c r="AY178" s="19" t="s">
        <v>208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2112</v>
      </c>
      <c r="BM178" s="191" t="s">
        <v>4488</v>
      </c>
    </row>
    <row r="179" spans="1:65" s="2" customFormat="1" ht="14.45" customHeight="1">
      <c r="A179" s="36"/>
      <c r="B179" s="37"/>
      <c r="C179" s="180" t="s">
        <v>1011</v>
      </c>
      <c r="D179" s="180" t="s">
        <v>210</v>
      </c>
      <c r="E179" s="181" t="s">
        <v>2129</v>
      </c>
      <c r="F179" s="182" t="s">
        <v>2130</v>
      </c>
      <c r="G179" s="183" t="s">
        <v>1776</v>
      </c>
      <c r="H179" s="184">
        <v>1</v>
      </c>
      <c r="I179" s="185"/>
      <c r="J179" s="186">
        <f>ROUND(I179*H179,2)</f>
        <v>0</v>
      </c>
      <c r="K179" s="182" t="s">
        <v>19</v>
      </c>
      <c r="L179" s="41"/>
      <c r="M179" s="187" t="s">
        <v>19</v>
      </c>
      <c r="N179" s="188" t="s">
        <v>43</v>
      </c>
      <c r="O179" s="66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2112</v>
      </c>
      <c r="AT179" s="191" t="s">
        <v>210</v>
      </c>
      <c r="AU179" s="191" t="s">
        <v>82</v>
      </c>
      <c r="AY179" s="19" t="s">
        <v>208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82</v>
      </c>
      <c r="BK179" s="192">
        <f>ROUND(I179*H179,2)</f>
        <v>0</v>
      </c>
      <c r="BL179" s="19" t="s">
        <v>2112</v>
      </c>
      <c r="BM179" s="191" t="s">
        <v>4489</v>
      </c>
    </row>
    <row r="180" spans="1:65" s="2" customFormat="1" ht="14.45" customHeight="1">
      <c r="A180" s="36"/>
      <c r="B180" s="37"/>
      <c r="C180" s="180" t="s">
        <v>1016</v>
      </c>
      <c r="D180" s="180" t="s">
        <v>210</v>
      </c>
      <c r="E180" s="181" t="s">
        <v>2133</v>
      </c>
      <c r="F180" s="182" t="s">
        <v>2134</v>
      </c>
      <c r="G180" s="183" t="s">
        <v>1776</v>
      </c>
      <c r="H180" s="184">
        <v>1</v>
      </c>
      <c r="I180" s="185"/>
      <c r="J180" s="186">
        <f>ROUND(I180*H180,2)</f>
        <v>0</v>
      </c>
      <c r="K180" s="182" t="s">
        <v>19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2112</v>
      </c>
      <c r="AT180" s="191" t="s">
        <v>210</v>
      </c>
      <c r="AU180" s="191" t="s">
        <v>82</v>
      </c>
      <c r="AY180" s="19" t="s">
        <v>208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2112</v>
      </c>
      <c r="BM180" s="191" t="s">
        <v>4490</v>
      </c>
    </row>
    <row r="181" spans="1:65" s="12" customFormat="1" ht="22.9" customHeight="1">
      <c r="B181" s="164"/>
      <c r="C181" s="165"/>
      <c r="D181" s="166" t="s">
        <v>70</v>
      </c>
      <c r="E181" s="178" t="s">
        <v>2136</v>
      </c>
      <c r="F181" s="178" t="s">
        <v>2137</v>
      </c>
      <c r="G181" s="165"/>
      <c r="H181" s="165"/>
      <c r="I181" s="168"/>
      <c r="J181" s="179">
        <f>BK181</f>
        <v>0</v>
      </c>
      <c r="K181" s="165"/>
      <c r="L181" s="170"/>
      <c r="M181" s="171"/>
      <c r="N181" s="172"/>
      <c r="O181" s="172"/>
      <c r="P181" s="173">
        <f>P182</f>
        <v>0</v>
      </c>
      <c r="Q181" s="172"/>
      <c r="R181" s="173">
        <f>R182</f>
        <v>0</v>
      </c>
      <c r="S181" s="172"/>
      <c r="T181" s="174">
        <f>T182</f>
        <v>0</v>
      </c>
      <c r="AR181" s="175" t="s">
        <v>235</v>
      </c>
      <c r="AT181" s="176" t="s">
        <v>70</v>
      </c>
      <c r="AU181" s="176" t="s">
        <v>78</v>
      </c>
      <c r="AY181" s="175" t="s">
        <v>208</v>
      </c>
      <c r="BK181" s="177">
        <f>BK182</f>
        <v>0</v>
      </c>
    </row>
    <row r="182" spans="1:65" s="2" customFormat="1" ht="14.45" customHeight="1">
      <c r="A182" s="36"/>
      <c r="B182" s="37"/>
      <c r="C182" s="180" t="s">
        <v>422</v>
      </c>
      <c r="D182" s="180" t="s">
        <v>210</v>
      </c>
      <c r="E182" s="181" t="s">
        <v>2139</v>
      </c>
      <c r="F182" s="182" t="s">
        <v>2140</v>
      </c>
      <c r="G182" s="183" t="s">
        <v>1776</v>
      </c>
      <c r="H182" s="184">
        <v>1</v>
      </c>
      <c r="I182" s="185"/>
      <c r="J182" s="186">
        <f>ROUND(I182*H182,2)</f>
        <v>0</v>
      </c>
      <c r="K182" s="182" t="s">
        <v>19</v>
      </c>
      <c r="L182" s="41"/>
      <c r="M182" s="252" t="s">
        <v>19</v>
      </c>
      <c r="N182" s="253" t="s">
        <v>43</v>
      </c>
      <c r="O182" s="254"/>
      <c r="P182" s="255">
        <f>O182*H182</f>
        <v>0</v>
      </c>
      <c r="Q182" s="255">
        <v>0</v>
      </c>
      <c r="R182" s="255">
        <f>Q182*H182</f>
        <v>0</v>
      </c>
      <c r="S182" s="255">
        <v>0</v>
      </c>
      <c r="T182" s="25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2112</v>
      </c>
      <c r="AT182" s="191" t="s">
        <v>210</v>
      </c>
      <c r="AU182" s="191" t="s">
        <v>82</v>
      </c>
      <c r="AY182" s="19" t="s">
        <v>208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2112</v>
      </c>
      <c r="BM182" s="191" t="s">
        <v>4491</v>
      </c>
    </row>
    <row r="183" spans="1:65" s="2" customFormat="1" ht="6.95" customHeight="1">
      <c r="A183" s="36"/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41"/>
      <c r="M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</sheetData>
  <sheetProtection algorithmName="SHA-512" hashValue="Grb6ctcnXlLtpSvPViy/9AWttgrqKMEQVfN+eP13FCpVG+Mo38wDp2rUK3yBRV+U5pCzFy+JzrbgdcpGJosvqQ==" saltValue="NQ7gbvUwGlkWHDSPFGJPGy4ewX0pU1Q1ODnCQpXxfltZ5I1XIIOkEU95ekDqFTGclLqFa/5pXjQqZ1UHirq95g==" spinCount="100000" sheet="1" objects="1" scenarios="1" formatColumns="0" formatRows="0" autoFilter="0"/>
  <autoFilter ref="C94:K182" xr:uid="{00000000-0009-0000-0000-000010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138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2" customFormat="1" ht="12" customHeight="1">
      <c r="A8" s="36"/>
      <c r="B8" s="41"/>
      <c r="C8" s="36"/>
      <c r="D8" s="114" t="s">
        <v>155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11" t="s">
        <v>4492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29. 12. 2020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3" t="str">
        <f>'Rekapitulace stavby'!E14</f>
        <v>Vyplň údaj</v>
      </c>
      <c r="F18" s="414"/>
      <c r="G18" s="414"/>
      <c r="H18" s="414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415" t="s">
        <v>19</v>
      </c>
      <c r="F27" s="415"/>
      <c r="G27" s="415"/>
      <c r="H27" s="415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ROUND(J91,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ROUND((SUM(BE91:BE178)),  2)</f>
        <v>0</v>
      </c>
      <c r="G33" s="36"/>
      <c r="H33" s="36"/>
      <c r="I33" s="126">
        <v>0.21</v>
      </c>
      <c r="J33" s="125">
        <f>ROUND(((SUM(BE91:BE178))*I33),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ROUND((SUM(BF91:BF178)),  2)</f>
        <v>0</v>
      </c>
      <c r="G34" s="36"/>
      <c r="H34" s="36"/>
      <c r="I34" s="126">
        <v>0.15</v>
      </c>
      <c r="J34" s="125">
        <f>ROUND(((SUM(BF91:BF178))*I34),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ROUND((SUM(BG91:BG178)),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ROUND((SUM(BH91:BH178)),  2)</f>
        <v>0</v>
      </c>
      <c r="G36" s="36"/>
      <c r="H36" s="36"/>
      <c r="I36" s="126">
        <v>0.15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ROUND((SUM(BI91:BI178)),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157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6" t="str">
        <f>E7</f>
        <v>Stavební úpravy Bratří Mádlů č.p. 191, Nový Bydžov</v>
      </c>
      <c r="F48" s="417"/>
      <c r="G48" s="417"/>
      <c r="H48" s="417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155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72" t="str">
        <f>E9</f>
        <v>SO.03 - OPLOCENÍ</v>
      </c>
      <c r="F50" s="418"/>
      <c r="G50" s="418"/>
      <c r="H50" s="41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Nový Bydžov</v>
      </c>
      <c r="G52" s="38"/>
      <c r="H52" s="38"/>
      <c r="I52" s="31" t="s">
        <v>23</v>
      </c>
      <c r="J52" s="61" t="str">
        <f>IF(J12="","",J12)</f>
        <v>29. 12. 2020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Město Nový Bydžov</v>
      </c>
      <c r="G54" s="38"/>
      <c r="H54" s="38"/>
      <c r="I54" s="31" t="s">
        <v>31</v>
      </c>
      <c r="J54" s="34" t="str">
        <f>E21</f>
        <v>OBRŠÁL ARCHITEKTI s.r.o.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OBRŠÁL ARCHITEKTI s.r.o.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158</v>
      </c>
      <c r="D57" s="139"/>
      <c r="E57" s="139"/>
      <c r="F57" s="139"/>
      <c r="G57" s="139"/>
      <c r="H57" s="139"/>
      <c r="I57" s="139"/>
      <c r="J57" s="140" t="s">
        <v>159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J91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160</v>
      </c>
    </row>
    <row r="60" spans="1:47" s="9" customFormat="1" ht="24.95" customHeight="1">
      <c r="B60" s="142"/>
      <c r="C60" s="143"/>
      <c r="D60" s="144" t="s">
        <v>161</v>
      </c>
      <c r="E60" s="145"/>
      <c r="F60" s="145"/>
      <c r="G60" s="145"/>
      <c r="H60" s="145"/>
      <c r="I60" s="145"/>
      <c r="J60" s="146">
        <f>J92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162</v>
      </c>
      <c r="E61" s="150"/>
      <c r="F61" s="150"/>
      <c r="G61" s="150"/>
      <c r="H61" s="150"/>
      <c r="I61" s="150"/>
      <c r="J61" s="151">
        <f>J93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163</v>
      </c>
      <c r="E62" s="150"/>
      <c r="F62" s="150"/>
      <c r="G62" s="150"/>
      <c r="H62" s="150"/>
      <c r="I62" s="150"/>
      <c r="J62" s="151">
        <f>J119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164</v>
      </c>
      <c r="E63" s="150"/>
      <c r="F63" s="150"/>
      <c r="G63" s="150"/>
      <c r="H63" s="150"/>
      <c r="I63" s="150"/>
      <c r="J63" s="151">
        <f>J124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167</v>
      </c>
      <c r="E64" s="150"/>
      <c r="F64" s="150"/>
      <c r="G64" s="150"/>
      <c r="H64" s="150"/>
      <c r="I64" s="150"/>
      <c r="J64" s="151">
        <f>J133</f>
        <v>0</v>
      </c>
      <c r="K64" s="99"/>
      <c r="L64" s="152"/>
    </row>
    <row r="65" spans="1:31" s="10" customFormat="1" ht="19.899999999999999" customHeight="1">
      <c r="B65" s="148"/>
      <c r="C65" s="99"/>
      <c r="D65" s="149" t="s">
        <v>168</v>
      </c>
      <c r="E65" s="150"/>
      <c r="F65" s="150"/>
      <c r="G65" s="150"/>
      <c r="H65" s="150"/>
      <c r="I65" s="150"/>
      <c r="J65" s="151">
        <f>J150</f>
        <v>0</v>
      </c>
      <c r="K65" s="99"/>
      <c r="L65" s="152"/>
    </row>
    <row r="66" spans="1:31" s="9" customFormat="1" ht="24.95" customHeight="1">
      <c r="B66" s="142"/>
      <c r="C66" s="143"/>
      <c r="D66" s="144" t="s">
        <v>170</v>
      </c>
      <c r="E66" s="145"/>
      <c r="F66" s="145"/>
      <c r="G66" s="145"/>
      <c r="H66" s="145"/>
      <c r="I66" s="145"/>
      <c r="J66" s="146">
        <f>J155</f>
        <v>0</v>
      </c>
      <c r="K66" s="143"/>
      <c r="L66" s="147"/>
    </row>
    <row r="67" spans="1:31" s="10" customFormat="1" ht="19.899999999999999" customHeight="1">
      <c r="B67" s="148"/>
      <c r="C67" s="99"/>
      <c r="D67" s="149" t="s">
        <v>179</v>
      </c>
      <c r="E67" s="150"/>
      <c r="F67" s="150"/>
      <c r="G67" s="150"/>
      <c r="H67" s="150"/>
      <c r="I67" s="150"/>
      <c r="J67" s="151">
        <f>J156</f>
        <v>0</v>
      </c>
      <c r="K67" s="99"/>
      <c r="L67" s="152"/>
    </row>
    <row r="68" spans="1:31" s="9" customFormat="1" ht="24.95" customHeight="1">
      <c r="B68" s="142"/>
      <c r="C68" s="143"/>
      <c r="D68" s="144" t="s">
        <v>189</v>
      </c>
      <c r="E68" s="145"/>
      <c r="F68" s="145"/>
      <c r="G68" s="145"/>
      <c r="H68" s="145"/>
      <c r="I68" s="145"/>
      <c r="J68" s="146">
        <f>J168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192</v>
      </c>
      <c r="E69" s="150"/>
      <c r="F69" s="150"/>
      <c r="G69" s="150"/>
      <c r="H69" s="150"/>
      <c r="I69" s="150"/>
      <c r="J69" s="151">
        <f>J169</f>
        <v>0</v>
      </c>
      <c r="K69" s="99"/>
      <c r="L69" s="152"/>
    </row>
    <row r="70" spans="1:31" s="9" customFormat="1" ht="24.95" customHeight="1">
      <c r="B70" s="142"/>
      <c r="C70" s="143"/>
      <c r="D70" s="144" t="s">
        <v>4493</v>
      </c>
      <c r="E70" s="145"/>
      <c r="F70" s="145"/>
      <c r="G70" s="145"/>
      <c r="H70" s="145"/>
      <c r="I70" s="145"/>
      <c r="J70" s="146">
        <f>J171</f>
        <v>0</v>
      </c>
      <c r="K70" s="143"/>
      <c r="L70" s="147"/>
    </row>
    <row r="71" spans="1:31" s="9" customFormat="1" ht="24.95" customHeight="1">
      <c r="B71" s="142"/>
      <c r="C71" s="143"/>
      <c r="D71" s="144" t="s">
        <v>4494</v>
      </c>
      <c r="E71" s="145"/>
      <c r="F71" s="145"/>
      <c r="G71" s="145"/>
      <c r="H71" s="145"/>
      <c r="I71" s="145"/>
      <c r="J71" s="146">
        <f>J175</f>
        <v>0</v>
      </c>
      <c r="K71" s="143"/>
      <c r="L71" s="147"/>
    </row>
    <row r="72" spans="1:31" s="2" customFormat="1" ht="21.7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pans="1:31" s="2" customFormat="1" ht="6.95" customHeight="1">
      <c r="A77" s="36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4.95" customHeight="1">
      <c r="A78" s="36"/>
      <c r="B78" s="37"/>
      <c r="C78" s="25" t="s">
        <v>193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416" t="str">
        <f>E7</f>
        <v>Stavební úpravy Bratří Mádlů č.p. 191, Nový Bydžov</v>
      </c>
      <c r="F81" s="417"/>
      <c r="G81" s="417"/>
      <c r="H81" s="417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155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72" t="str">
        <f>E9</f>
        <v>SO.03 - OPLOCENÍ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F12</f>
        <v>Nový Bydžov</v>
      </c>
      <c r="G85" s="38"/>
      <c r="H85" s="38"/>
      <c r="I85" s="31" t="s">
        <v>23</v>
      </c>
      <c r="J85" s="61" t="str">
        <f>IF(J12="","",J12)</f>
        <v>29. 12. 2020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25.7" customHeight="1">
      <c r="A87" s="36"/>
      <c r="B87" s="37"/>
      <c r="C87" s="31" t="s">
        <v>25</v>
      </c>
      <c r="D87" s="38"/>
      <c r="E87" s="38"/>
      <c r="F87" s="29" t="str">
        <f>E15</f>
        <v>Město Nový Bydžov</v>
      </c>
      <c r="G87" s="38"/>
      <c r="H87" s="38"/>
      <c r="I87" s="31" t="s">
        <v>31</v>
      </c>
      <c r="J87" s="34" t="str">
        <f>E21</f>
        <v>OBRŠÁL ARCHITEKTI s.r.o.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29</v>
      </c>
      <c r="D88" s="38"/>
      <c r="E88" s="38"/>
      <c r="F88" s="29" t="str">
        <f>IF(E18="","",E18)</f>
        <v>Vyplň údaj</v>
      </c>
      <c r="G88" s="38"/>
      <c r="H88" s="38"/>
      <c r="I88" s="31" t="s">
        <v>34</v>
      </c>
      <c r="J88" s="34" t="str">
        <f>E24</f>
        <v>OBRŠÁL ARCHITEKTI s.r.o.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3"/>
      <c r="B90" s="154"/>
      <c r="C90" s="155" t="s">
        <v>194</v>
      </c>
      <c r="D90" s="156" t="s">
        <v>56</v>
      </c>
      <c r="E90" s="156" t="s">
        <v>52</v>
      </c>
      <c r="F90" s="156" t="s">
        <v>53</v>
      </c>
      <c r="G90" s="156" t="s">
        <v>195</v>
      </c>
      <c r="H90" s="156" t="s">
        <v>196</v>
      </c>
      <c r="I90" s="156" t="s">
        <v>197</v>
      </c>
      <c r="J90" s="156" t="s">
        <v>159</v>
      </c>
      <c r="K90" s="157" t="s">
        <v>198</v>
      </c>
      <c r="L90" s="158"/>
      <c r="M90" s="70" t="s">
        <v>19</v>
      </c>
      <c r="N90" s="71" t="s">
        <v>41</v>
      </c>
      <c r="O90" s="71" t="s">
        <v>199</v>
      </c>
      <c r="P90" s="71" t="s">
        <v>200</v>
      </c>
      <c r="Q90" s="71" t="s">
        <v>201</v>
      </c>
      <c r="R90" s="71" t="s">
        <v>202</v>
      </c>
      <c r="S90" s="71" t="s">
        <v>203</v>
      </c>
      <c r="T90" s="72" t="s">
        <v>204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</row>
    <row r="91" spans="1:65" s="2" customFormat="1" ht="22.9" customHeight="1">
      <c r="A91" s="36"/>
      <c r="B91" s="37"/>
      <c r="C91" s="77" t="s">
        <v>205</v>
      </c>
      <c r="D91" s="38"/>
      <c r="E91" s="38"/>
      <c r="F91" s="38"/>
      <c r="G91" s="38"/>
      <c r="H91" s="38"/>
      <c r="I91" s="38"/>
      <c r="J91" s="159">
        <f>BK91</f>
        <v>0</v>
      </c>
      <c r="K91" s="38"/>
      <c r="L91" s="41"/>
      <c r="M91" s="73"/>
      <c r="N91" s="160"/>
      <c r="O91" s="74"/>
      <c r="P91" s="161">
        <f>P92+P155+P168+P171+P175</f>
        <v>0</v>
      </c>
      <c r="Q91" s="74"/>
      <c r="R91" s="161">
        <f>R92+R155+R168+R171+R175</f>
        <v>33.727272999999997</v>
      </c>
      <c r="S91" s="74"/>
      <c r="T91" s="162">
        <f>T92+T155+T168+T171+T175</f>
        <v>169.5184672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70</v>
      </c>
      <c r="AU91" s="19" t="s">
        <v>160</v>
      </c>
      <c r="BK91" s="163">
        <f>BK92+BK155+BK168+BK171+BK175</f>
        <v>0</v>
      </c>
    </row>
    <row r="92" spans="1:65" s="12" customFormat="1" ht="25.9" customHeight="1">
      <c r="B92" s="164"/>
      <c r="C92" s="165"/>
      <c r="D92" s="166" t="s">
        <v>70</v>
      </c>
      <c r="E92" s="167" t="s">
        <v>206</v>
      </c>
      <c r="F92" s="167" t="s">
        <v>207</v>
      </c>
      <c r="G92" s="165"/>
      <c r="H92" s="165"/>
      <c r="I92" s="168"/>
      <c r="J92" s="169">
        <f>BK92</f>
        <v>0</v>
      </c>
      <c r="K92" s="165"/>
      <c r="L92" s="170"/>
      <c r="M92" s="171"/>
      <c r="N92" s="172"/>
      <c r="O92" s="172"/>
      <c r="P92" s="173">
        <f>P93+P119+P124+P133+P150</f>
        <v>0</v>
      </c>
      <c r="Q92" s="172"/>
      <c r="R92" s="173">
        <f>R93+R119+R124+R133+R150</f>
        <v>33.727272999999997</v>
      </c>
      <c r="S92" s="172"/>
      <c r="T92" s="174">
        <f>T93+T119+T124+T133+T150</f>
        <v>169.5184672</v>
      </c>
      <c r="AR92" s="175" t="s">
        <v>78</v>
      </c>
      <c r="AT92" s="176" t="s">
        <v>70</v>
      </c>
      <c r="AU92" s="176" t="s">
        <v>71</v>
      </c>
      <c r="AY92" s="175" t="s">
        <v>208</v>
      </c>
      <c r="BK92" s="177">
        <f>BK93+BK119+BK124+BK133+BK150</f>
        <v>0</v>
      </c>
    </row>
    <row r="93" spans="1:65" s="12" customFormat="1" ht="22.9" customHeight="1">
      <c r="B93" s="164"/>
      <c r="C93" s="165"/>
      <c r="D93" s="166" t="s">
        <v>70</v>
      </c>
      <c r="E93" s="178" t="s">
        <v>78</v>
      </c>
      <c r="F93" s="178" t="s">
        <v>209</v>
      </c>
      <c r="G93" s="165"/>
      <c r="H93" s="165"/>
      <c r="I93" s="168"/>
      <c r="J93" s="179">
        <f>BK93</f>
        <v>0</v>
      </c>
      <c r="K93" s="165"/>
      <c r="L93" s="170"/>
      <c r="M93" s="171"/>
      <c r="N93" s="172"/>
      <c r="O93" s="172"/>
      <c r="P93" s="173">
        <f>SUM(P94:P118)</f>
        <v>0</v>
      </c>
      <c r="Q93" s="172"/>
      <c r="R93" s="173">
        <f>SUM(R94:R118)</f>
        <v>33.726999999999997</v>
      </c>
      <c r="S93" s="172"/>
      <c r="T93" s="174">
        <f>SUM(T94:T118)</f>
        <v>0</v>
      </c>
      <c r="AR93" s="175" t="s">
        <v>78</v>
      </c>
      <c r="AT93" s="176" t="s">
        <v>70</v>
      </c>
      <c r="AU93" s="176" t="s">
        <v>78</v>
      </c>
      <c r="AY93" s="175" t="s">
        <v>208</v>
      </c>
      <c r="BK93" s="177">
        <f>SUM(BK94:BK118)</f>
        <v>0</v>
      </c>
    </row>
    <row r="94" spans="1:65" s="2" customFormat="1" ht="14.45" customHeight="1">
      <c r="A94" s="36"/>
      <c r="B94" s="37"/>
      <c r="C94" s="180" t="s">
        <v>1003</v>
      </c>
      <c r="D94" s="180" t="s">
        <v>210</v>
      </c>
      <c r="E94" s="181" t="s">
        <v>4495</v>
      </c>
      <c r="F94" s="182" t="s">
        <v>4496</v>
      </c>
      <c r="G94" s="183" t="s">
        <v>213</v>
      </c>
      <c r="H94" s="184">
        <v>77.400000000000006</v>
      </c>
      <c r="I94" s="185"/>
      <c r="J94" s="186">
        <f>ROUND(I94*H94,2)</f>
        <v>0</v>
      </c>
      <c r="K94" s="182" t="s">
        <v>214</v>
      </c>
      <c r="L94" s="41"/>
      <c r="M94" s="187" t="s">
        <v>19</v>
      </c>
      <c r="N94" s="188" t="s">
        <v>43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215</v>
      </c>
      <c r="AT94" s="191" t="s">
        <v>210</v>
      </c>
      <c r="AU94" s="191" t="s">
        <v>82</v>
      </c>
      <c r="AY94" s="19" t="s">
        <v>208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82</v>
      </c>
      <c r="BK94" s="192">
        <f>ROUND(I94*H94,2)</f>
        <v>0</v>
      </c>
      <c r="BL94" s="19" t="s">
        <v>215</v>
      </c>
      <c r="BM94" s="191" t="s">
        <v>4497</v>
      </c>
    </row>
    <row r="95" spans="1:65" s="13" customFormat="1" ht="11.25">
      <c r="B95" s="193"/>
      <c r="C95" s="194"/>
      <c r="D95" s="195" t="s">
        <v>217</v>
      </c>
      <c r="E95" s="196" t="s">
        <v>19</v>
      </c>
      <c r="F95" s="197" t="s">
        <v>4498</v>
      </c>
      <c r="G95" s="194"/>
      <c r="H95" s="198">
        <v>84</v>
      </c>
      <c r="I95" s="199"/>
      <c r="J95" s="194"/>
      <c r="K95" s="194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217</v>
      </c>
      <c r="AU95" s="204" t="s">
        <v>82</v>
      </c>
      <c r="AV95" s="13" t="s">
        <v>82</v>
      </c>
      <c r="AW95" s="13" t="s">
        <v>33</v>
      </c>
      <c r="AX95" s="13" t="s">
        <v>71</v>
      </c>
      <c r="AY95" s="204" t="s">
        <v>208</v>
      </c>
    </row>
    <row r="96" spans="1:65" s="13" customFormat="1" ht="11.25">
      <c r="B96" s="193"/>
      <c r="C96" s="194"/>
      <c r="D96" s="195" t="s">
        <v>217</v>
      </c>
      <c r="E96" s="196" t="s">
        <v>19</v>
      </c>
      <c r="F96" s="197" t="s">
        <v>4499</v>
      </c>
      <c r="G96" s="194"/>
      <c r="H96" s="198">
        <v>-6.6</v>
      </c>
      <c r="I96" s="199"/>
      <c r="J96" s="194"/>
      <c r="K96" s="194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217</v>
      </c>
      <c r="AU96" s="204" t="s">
        <v>82</v>
      </c>
      <c r="AV96" s="13" t="s">
        <v>82</v>
      </c>
      <c r="AW96" s="13" t="s">
        <v>33</v>
      </c>
      <c r="AX96" s="13" t="s">
        <v>71</v>
      </c>
      <c r="AY96" s="204" t="s">
        <v>208</v>
      </c>
    </row>
    <row r="97" spans="1:65" s="14" customFormat="1" ht="11.25">
      <c r="B97" s="205"/>
      <c r="C97" s="206"/>
      <c r="D97" s="195" t="s">
        <v>217</v>
      </c>
      <c r="E97" s="207" t="s">
        <v>19</v>
      </c>
      <c r="F97" s="208" t="s">
        <v>221</v>
      </c>
      <c r="G97" s="206"/>
      <c r="H97" s="209">
        <v>77.400000000000006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217</v>
      </c>
      <c r="AU97" s="215" t="s">
        <v>82</v>
      </c>
      <c r="AV97" s="14" t="s">
        <v>215</v>
      </c>
      <c r="AW97" s="14" t="s">
        <v>33</v>
      </c>
      <c r="AX97" s="14" t="s">
        <v>78</v>
      </c>
      <c r="AY97" s="215" t="s">
        <v>208</v>
      </c>
    </row>
    <row r="98" spans="1:65" s="2" customFormat="1" ht="14.45" customHeight="1">
      <c r="A98" s="36"/>
      <c r="B98" s="37"/>
      <c r="C98" s="180" t="s">
        <v>78</v>
      </c>
      <c r="D98" s="180" t="s">
        <v>210</v>
      </c>
      <c r="E98" s="181" t="s">
        <v>4500</v>
      </c>
      <c r="F98" s="182" t="s">
        <v>4501</v>
      </c>
      <c r="G98" s="183" t="s">
        <v>225</v>
      </c>
      <c r="H98" s="184">
        <v>4.3840000000000003</v>
      </c>
      <c r="I98" s="185"/>
      <c r="J98" s="186">
        <f>ROUND(I98*H98,2)</f>
        <v>0</v>
      </c>
      <c r="K98" s="182" t="s">
        <v>4502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215</v>
      </c>
      <c r="AT98" s="191" t="s">
        <v>210</v>
      </c>
      <c r="AU98" s="191" t="s">
        <v>82</v>
      </c>
      <c r="AY98" s="19" t="s">
        <v>208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82</v>
      </c>
      <c r="BK98" s="192">
        <f>ROUND(I98*H98,2)</f>
        <v>0</v>
      </c>
      <c r="BL98" s="19" t="s">
        <v>215</v>
      </c>
      <c r="BM98" s="191" t="s">
        <v>82</v>
      </c>
    </row>
    <row r="99" spans="1:65" s="13" customFormat="1" ht="11.25">
      <c r="B99" s="193"/>
      <c r="C99" s="194"/>
      <c r="D99" s="195" t="s">
        <v>217</v>
      </c>
      <c r="E99" s="196" t="s">
        <v>19</v>
      </c>
      <c r="F99" s="197" t="s">
        <v>4503</v>
      </c>
      <c r="G99" s="194"/>
      <c r="H99" s="198">
        <v>2.883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217</v>
      </c>
      <c r="AU99" s="204" t="s">
        <v>82</v>
      </c>
      <c r="AV99" s="13" t="s">
        <v>82</v>
      </c>
      <c r="AW99" s="13" t="s">
        <v>33</v>
      </c>
      <c r="AX99" s="13" t="s">
        <v>71</v>
      </c>
      <c r="AY99" s="204" t="s">
        <v>208</v>
      </c>
    </row>
    <row r="100" spans="1:65" s="13" customFormat="1" ht="11.25">
      <c r="B100" s="193"/>
      <c r="C100" s="194"/>
      <c r="D100" s="195" t="s">
        <v>217</v>
      </c>
      <c r="E100" s="196" t="s">
        <v>19</v>
      </c>
      <c r="F100" s="197" t="s">
        <v>4504</v>
      </c>
      <c r="G100" s="194"/>
      <c r="H100" s="198">
        <v>1.5009999999999999</v>
      </c>
      <c r="I100" s="199"/>
      <c r="J100" s="194"/>
      <c r="K100" s="194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217</v>
      </c>
      <c r="AU100" s="204" t="s">
        <v>82</v>
      </c>
      <c r="AV100" s="13" t="s">
        <v>82</v>
      </c>
      <c r="AW100" s="13" t="s">
        <v>33</v>
      </c>
      <c r="AX100" s="13" t="s">
        <v>71</v>
      </c>
      <c r="AY100" s="204" t="s">
        <v>208</v>
      </c>
    </row>
    <row r="101" spans="1:65" s="14" customFormat="1" ht="11.25">
      <c r="B101" s="205"/>
      <c r="C101" s="206"/>
      <c r="D101" s="195" t="s">
        <v>217</v>
      </c>
      <c r="E101" s="207" t="s">
        <v>19</v>
      </c>
      <c r="F101" s="208" t="s">
        <v>221</v>
      </c>
      <c r="G101" s="206"/>
      <c r="H101" s="209">
        <v>4.3840000000000003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217</v>
      </c>
      <c r="AU101" s="215" t="s">
        <v>82</v>
      </c>
      <c r="AV101" s="14" t="s">
        <v>215</v>
      </c>
      <c r="AW101" s="14" t="s">
        <v>33</v>
      </c>
      <c r="AX101" s="14" t="s">
        <v>78</v>
      </c>
      <c r="AY101" s="215" t="s">
        <v>208</v>
      </c>
    </row>
    <row r="102" spans="1:65" s="2" customFormat="1" ht="14.45" customHeight="1">
      <c r="A102" s="36"/>
      <c r="B102" s="37"/>
      <c r="C102" s="180" t="s">
        <v>82</v>
      </c>
      <c r="D102" s="180" t="s">
        <v>210</v>
      </c>
      <c r="E102" s="181" t="s">
        <v>4505</v>
      </c>
      <c r="F102" s="182" t="s">
        <v>4506</v>
      </c>
      <c r="G102" s="183" t="s">
        <v>225</v>
      </c>
      <c r="H102" s="184">
        <v>47.468000000000004</v>
      </c>
      <c r="I102" s="185"/>
      <c r="J102" s="186">
        <f>ROUND(I102*H102,2)</f>
        <v>0</v>
      </c>
      <c r="K102" s="182" t="s">
        <v>4502</v>
      </c>
      <c r="L102" s="41"/>
      <c r="M102" s="187" t="s">
        <v>19</v>
      </c>
      <c r="N102" s="188" t="s">
        <v>43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215</v>
      </c>
      <c r="AT102" s="191" t="s">
        <v>210</v>
      </c>
      <c r="AU102" s="191" t="s">
        <v>82</v>
      </c>
      <c r="AY102" s="19" t="s">
        <v>208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82</v>
      </c>
      <c r="BK102" s="192">
        <f>ROUND(I102*H102,2)</f>
        <v>0</v>
      </c>
      <c r="BL102" s="19" t="s">
        <v>215</v>
      </c>
      <c r="BM102" s="191" t="s">
        <v>215</v>
      </c>
    </row>
    <row r="103" spans="1:65" s="13" customFormat="1" ht="11.25">
      <c r="B103" s="193"/>
      <c r="C103" s="194"/>
      <c r="D103" s="195" t="s">
        <v>217</v>
      </c>
      <c r="E103" s="196" t="s">
        <v>19</v>
      </c>
      <c r="F103" s="197" t="s">
        <v>4507</v>
      </c>
      <c r="G103" s="194"/>
      <c r="H103" s="198">
        <v>23.734000000000002</v>
      </c>
      <c r="I103" s="199"/>
      <c r="J103" s="194"/>
      <c r="K103" s="194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217</v>
      </c>
      <c r="AU103" s="204" t="s">
        <v>82</v>
      </c>
      <c r="AV103" s="13" t="s">
        <v>82</v>
      </c>
      <c r="AW103" s="13" t="s">
        <v>33</v>
      </c>
      <c r="AX103" s="13" t="s">
        <v>71</v>
      </c>
      <c r="AY103" s="204" t="s">
        <v>208</v>
      </c>
    </row>
    <row r="104" spans="1:65" s="13" customFormat="1" ht="11.25">
      <c r="B104" s="193"/>
      <c r="C104" s="194"/>
      <c r="D104" s="195" t="s">
        <v>217</v>
      </c>
      <c r="E104" s="196" t="s">
        <v>19</v>
      </c>
      <c r="F104" s="197" t="s">
        <v>4508</v>
      </c>
      <c r="G104" s="194"/>
      <c r="H104" s="198">
        <v>23.734000000000002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217</v>
      </c>
      <c r="AU104" s="204" t="s">
        <v>82</v>
      </c>
      <c r="AV104" s="13" t="s">
        <v>82</v>
      </c>
      <c r="AW104" s="13" t="s">
        <v>33</v>
      </c>
      <c r="AX104" s="13" t="s">
        <v>71</v>
      </c>
      <c r="AY104" s="204" t="s">
        <v>208</v>
      </c>
    </row>
    <row r="105" spans="1:65" s="14" customFormat="1" ht="11.25">
      <c r="B105" s="205"/>
      <c r="C105" s="206"/>
      <c r="D105" s="195" t="s">
        <v>217</v>
      </c>
      <c r="E105" s="207" t="s">
        <v>19</v>
      </c>
      <c r="F105" s="208" t="s">
        <v>221</v>
      </c>
      <c r="G105" s="206"/>
      <c r="H105" s="209">
        <v>47.468000000000004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217</v>
      </c>
      <c r="AU105" s="215" t="s">
        <v>82</v>
      </c>
      <c r="AV105" s="14" t="s">
        <v>215</v>
      </c>
      <c r="AW105" s="14" t="s">
        <v>33</v>
      </c>
      <c r="AX105" s="14" t="s">
        <v>78</v>
      </c>
      <c r="AY105" s="215" t="s">
        <v>208</v>
      </c>
    </row>
    <row r="106" spans="1:65" s="2" customFormat="1" ht="14.45" customHeight="1">
      <c r="A106" s="36"/>
      <c r="B106" s="37"/>
      <c r="C106" s="180" t="s">
        <v>98</v>
      </c>
      <c r="D106" s="180" t="s">
        <v>210</v>
      </c>
      <c r="E106" s="181" t="s">
        <v>266</v>
      </c>
      <c r="F106" s="182" t="s">
        <v>4509</v>
      </c>
      <c r="G106" s="183" t="s">
        <v>225</v>
      </c>
      <c r="H106" s="184">
        <v>4.3840000000000003</v>
      </c>
      <c r="I106" s="185"/>
      <c r="J106" s="186">
        <f>ROUND(I106*H106,2)</f>
        <v>0</v>
      </c>
      <c r="K106" s="182" t="s">
        <v>4502</v>
      </c>
      <c r="L106" s="41"/>
      <c r="M106" s="187" t="s">
        <v>19</v>
      </c>
      <c r="N106" s="188" t="s">
        <v>43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215</v>
      </c>
      <c r="AT106" s="191" t="s">
        <v>210</v>
      </c>
      <c r="AU106" s="191" t="s">
        <v>82</v>
      </c>
      <c r="AY106" s="19" t="s">
        <v>208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82</v>
      </c>
      <c r="BK106" s="192">
        <f>ROUND(I106*H106,2)</f>
        <v>0</v>
      </c>
      <c r="BL106" s="19" t="s">
        <v>215</v>
      </c>
      <c r="BM106" s="191" t="s">
        <v>243</v>
      </c>
    </row>
    <row r="107" spans="1:65" s="13" customFormat="1" ht="11.25">
      <c r="B107" s="193"/>
      <c r="C107" s="194"/>
      <c r="D107" s="195" t="s">
        <v>217</v>
      </c>
      <c r="E107" s="196" t="s">
        <v>19</v>
      </c>
      <c r="F107" s="197" t="s">
        <v>4510</v>
      </c>
      <c r="G107" s="194"/>
      <c r="H107" s="198">
        <v>4.3840000000000003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217</v>
      </c>
      <c r="AU107" s="204" t="s">
        <v>82</v>
      </c>
      <c r="AV107" s="13" t="s">
        <v>82</v>
      </c>
      <c r="AW107" s="13" t="s">
        <v>33</v>
      </c>
      <c r="AX107" s="13" t="s">
        <v>78</v>
      </c>
      <c r="AY107" s="204" t="s">
        <v>208</v>
      </c>
    </row>
    <row r="108" spans="1:65" s="2" customFormat="1" ht="14.45" customHeight="1">
      <c r="A108" s="36"/>
      <c r="B108" s="37"/>
      <c r="C108" s="180" t="s">
        <v>215</v>
      </c>
      <c r="D108" s="180" t="s">
        <v>210</v>
      </c>
      <c r="E108" s="181" t="s">
        <v>4511</v>
      </c>
      <c r="F108" s="182" t="s">
        <v>4512</v>
      </c>
      <c r="G108" s="183" t="s">
        <v>225</v>
      </c>
      <c r="H108" s="184">
        <v>94.936000000000007</v>
      </c>
      <c r="I108" s="185"/>
      <c r="J108" s="186">
        <f>ROUND(I108*H108,2)</f>
        <v>0</v>
      </c>
      <c r="K108" s="182" t="s">
        <v>4502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215</v>
      </c>
      <c r="AT108" s="191" t="s">
        <v>210</v>
      </c>
      <c r="AU108" s="191" t="s">
        <v>82</v>
      </c>
      <c r="AY108" s="19" t="s">
        <v>208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82</v>
      </c>
      <c r="BK108" s="192">
        <f>ROUND(I108*H108,2)</f>
        <v>0</v>
      </c>
      <c r="BL108" s="19" t="s">
        <v>215</v>
      </c>
      <c r="BM108" s="191" t="s">
        <v>373</v>
      </c>
    </row>
    <row r="109" spans="1:65" s="13" customFormat="1" ht="11.25">
      <c r="B109" s="193"/>
      <c r="C109" s="194"/>
      <c r="D109" s="195" t="s">
        <v>217</v>
      </c>
      <c r="E109" s="196" t="s">
        <v>19</v>
      </c>
      <c r="F109" s="197" t="s">
        <v>4513</v>
      </c>
      <c r="G109" s="194"/>
      <c r="H109" s="198">
        <v>94.936000000000007</v>
      </c>
      <c r="I109" s="199"/>
      <c r="J109" s="194"/>
      <c r="K109" s="194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217</v>
      </c>
      <c r="AU109" s="204" t="s">
        <v>82</v>
      </c>
      <c r="AV109" s="13" t="s">
        <v>82</v>
      </c>
      <c r="AW109" s="13" t="s">
        <v>33</v>
      </c>
      <c r="AX109" s="13" t="s">
        <v>78</v>
      </c>
      <c r="AY109" s="204" t="s">
        <v>208</v>
      </c>
    </row>
    <row r="110" spans="1:65" s="2" customFormat="1" ht="14.45" customHeight="1">
      <c r="A110" s="36"/>
      <c r="B110" s="37"/>
      <c r="C110" s="180" t="s">
        <v>235</v>
      </c>
      <c r="D110" s="180" t="s">
        <v>210</v>
      </c>
      <c r="E110" s="181" t="s">
        <v>4514</v>
      </c>
      <c r="F110" s="182" t="s">
        <v>4515</v>
      </c>
      <c r="G110" s="183" t="s">
        <v>304</v>
      </c>
      <c r="H110" s="184">
        <v>7.891</v>
      </c>
      <c r="I110" s="185"/>
      <c r="J110" s="186">
        <f>ROUND(I110*H110,2)</f>
        <v>0</v>
      </c>
      <c r="K110" s="182" t="s">
        <v>4502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215</v>
      </c>
      <c r="AT110" s="191" t="s">
        <v>210</v>
      </c>
      <c r="AU110" s="191" t="s">
        <v>82</v>
      </c>
      <c r="AY110" s="19" t="s">
        <v>208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82</v>
      </c>
      <c r="BK110" s="192">
        <f>ROUND(I110*H110,2)</f>
        <v>0</v>
      </c>
      <c r="BL110" s="19" t="s">
        <v>215</v>
      </c>
      <c r="BM110" s="191" t="s">
        <v>2157</v>
      </c>
    </row>
    <row r="111" spans="1:65" s="13" customFormat="1" ht="11.25">
      <c r="B111" s="193"/>
      <c r="C111" s="194"/>
      <c r="D111" s="195" t="s">
        <v>217</v>
      </c>
      <c r="E111" s="196" t="s">
        <v>19</v>
      </c>
      <c r="F111" s="197" t="s">
        <v>4516</v>
      </c>
      <c r="G111" s="194"/>
      <c r="H111" s="198">
        <v>7.891</v>
      </c>
      <c r="I111" s="199"/>
      <c r="J111" s="194"/>
      <c r="K111" s="194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217</v>
      </c>
      <c r="AU111" s="204" t="s">
        <v>82</v>
      </c>
      <c r="AV111" s="13" t="s">
        <v>82</v>
      </c>
      <c r="AW111" s="13" t="s">
        <v>33</v>
      </c>
      <c r="AX111" s="13" t="s">
        <v>78</v>
      </c>
      <c r="AY111" s="204" t="s">
        <v>208</v>
      </c>
    </row>
    <row r="112" spans="1:65" s="2" customFormat="1" ht="24.2" customHeight="1">
      <c r="A112" s="36"/>
      <c r="B112" s="37"/>
      <c r="C112" s="180" t="s">
        <v>854</v>
      </c>
      <c r="D112" s="180" t="s">
        <v>210</v>
      </c>
      <c r="E112" s="181" t="s">
        <v>4517</v>
      </c>
      <c r="F112" s="182" t="s">
        <v>4518</v>
      </c>
      <c r="G112" s="183" t="s">
        <v>225</v>
      </c>
      <c r="H112" s="184">
        <v>42.244999999999997</v>
      </c>
      <c r="I112" s="185"/>
      <c r="J112" s="186">
        <f>ROUND(I112*H112,2)</f>
        <v>0</v>
      </c>
      <c r="K112" s="182" t="s">
        <v>214</v>
      </c>
      <c r="L112" s="41"/>
      <c r="M112" s="187" t="s">
        <v>19</v>
      </c>
      <c r="N112" s="188" t="s">
        <v>43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215</v>
      </c>
      <c r="AT112" s="191" t="s">
        <v>210</v>
      </c>
      <c r="AU112" s="191" t="s">
        <v>82</v>
      </c>
      <c r="AY112" s="19" t="s">
        <v>208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82</v>
      </c>
      <c r="BK112" s="192">
        <f>ROUND(I112*H112,2)</f>
        <v>0</v>
      </c>
      <c r="BL112" s="19" t="s">
        <v>215</v>
      </c>
      <c r="BM112" s="191" t="s">
        <v>4519</v>
      </c>
    </row>
    <row r="113" spans="1:65" s="13" customFormat="1" ht="11.25">
      <c r="B113" s="193"/>
      <c r="C113" s="194"/>
      <c r="D113" s="195" t="s">
        <v>217</v>
      </c>
      <c r="E113" s="196" t="s">
        <v>19</v>
      </c>
      <c r="F113" s="197" t="s">
        <v>4520</v>
      </c>
      <c r="G113" s="194"/>
      <c r="H113" s="198">
        <v>35.664000000000001</v>
      </c>
      <c r="I113" s="199"/>
      <c r="J113" s="194"/>
      <c r="K113" s="194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217</v>
      </c>
      <c r="AU113" s="204" t="s">
        <v>82</v>
      </c>
      <c r="AV113" s="13" t="s">
        <v>82</v>
      </c>
      <c r="AW113" s="13" t="s">
        <v>33</v>
      </c>
      <c r="AX113" s="13" t="s">
        <v>71</v>
      </c>
      <c r="AY113" s="204" t="s">
        <v>208</v>
      </c>
    </row>
    <row r="114" spans="1:65" s="13" customFormat="1" ht="11.25">
      <c r="B114" s="193"/>
      <c r="C114" s="194"/>
      <c r="D114" s="195" t="s">
        <v>217</v>
      </c>
      <c r="E114" s="196" t="s">
        <v>19</v>
      </c>
      <c r="F114" s="197" t="s">
        <v>4521</v>
      </c>
      <c r="G114" s="194"/>
      <c r="H114" s="198">
        <v>6.5810000000000004</v>
      </c>
      <c r="I114" s="199"/>
      <c r="J114" s="194"/>
      <c r="K114" s="194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217</v>
      </c>
      <c r="AU114" s="204" t="s">
        <v>82</v>
      </c>
      <c r="AV114" s="13" t="s">
        <v>82</v>
      </c>
      <c r="AW114" s="13" t="s">
        <v>33</v>
      </c>
      <c r="AX114" s="13" t="s">
        <v>71</v>
      </c>
      <c r="AY114" s="204" t="s">
        <v>208</v>
      </c>
    </row>
    <row r="115" spans="1:65" s="14" customFormat="1" ht="11.25">
      <c r="B115" s="205"/>
      <c r="C115" s="206"/>
      <c r="D115" s="195" t="s">
        <v>217</v>
      </c>
      <c r="E115" s="207" t="s">
        <v>19</v>
      </c>
      <c r="F115" s="208" t="s">
        <v>221</v>
      </c>
      <c r="G115" s="206"/>
      <c r="H115" s="209">
        <v>42.244999999999997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217</v>
      </c>
      <c r="AU115" s="215" t="s">
        <v>82</v>
      </c>
      <c r="AV115" s="14" t="s">
        <v>215</v>
      </c>
      <c r="AW115" s="14" t="s">
        <v>33</v>
      </c>
      <c r="AX115" s="14" t="s">
        <v>78</v>
      </c>
      <c r="AY115" s="215" t="s">
        <v>208</v>
      </c>
    </row>
    <row r="116" spans="1:65" s="2" customFormat="1" ht="24.2" customHeight="1">
      <c r="A116" s="36"/>
      <c r="B116" s="37"/>
      <c r="C116" s="180" t="s">
        <v>865</v>
      </c>
      <c r="D116" s="180" t="s">
        <v>210</v>
      </c>
      <c r="E116" s="181" t="s">
        <v>4522</v>
      </c>
      <c r="F116" s="182" t="s">
        <v>4523</v>
      </c>
      <c r="G116" s="183" t="s">
        <v>213</v>
      </c>
      <c r="H116" s="184">
        <v>126.31</v>
      </c>
      <c r="I116" s="185"/>
      <c r="J116" s="186">
        <f>ROUND(I116*H116,2)</f>
        <v>0</v>
      </c>
      <c r="K116" s="182" t="s">
        <v>214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215</v>
      </c>
      <c r="AT116" s="191" t="s">
        <v>210</v>
      </c>
      <c r="AU116" s="191" t="s">
        <v>82</v>
      </c>
      <c r="AY116" s="19" t="s">
        <v>208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82</v>
      </c>
      <c r="BK116" s="192">
        <f>ROUND(I116*H116,2)</f>
        <v>0</v>
      </c>
      <c r="BL116" s="19" t="s">
        <v>215</v>
      </c>
      <c r="BM116" s="191" t="s">
        <v>4524</v>
      </c>
    </row>
    <row r="117" spans="1:65" s="13" customFormat="1" ht="11.25">
      <c r="B117" s="193"/>
      <c r="C117" s="194"/>
      <c r="D117" s="195" t="s">
        <v>217</v>
      </c>
      <c r="E117" s="196" t="s">
        <v>19</v>
      </c>
      <c r="F117" s="197" t="s">
        <v>4525</v>
      </c>
      <c r="G117" s="194"/>
      <c r="H117" s="198">
        <v>126.31</v>
      </c>
      <c r="I117" s="199"/>
      <c r="J117" s="194"/>
      <c r="K117" s="194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217</v>
      </c>
      <c r="AU117" s="204" t="s">
        <v>82</v>
      </c>
      <c r="AV117" s="13" t="s">
        <v>82</v>
      </c>
      <c r="AW117" s="13" t="s">
        <v>33</v>
      </c>
      <c r="AX117" s="13" t="s">
        <v>78</v>
      </c>
      <c r="AY117" s="204" t="s">
        <v>208</v>
      </c>
    </row>
    <row r="118" spans="1:65" s="2" customFormat="1" ht="14.45" customHeight="1">
      <c r="A118" s="36"/>
      <c r="B118" s="37"/>
      <c r="C118" s="226" t="s">
        <v>870</v>
      </c>
      <c r="D118" s="226" t="s">
        <v>370</v>
      </c>
      <c r="E118" s="227" t="s">
        <v>4526</v>
      </c>
      <c r="F118" s="228" t="s">
        <v>4527</v>
      </c>
      <c r="G118" s="229" t="s">
        <v>304</v>
      </c>
      <c r="H118" s="230">
        <v>33.726999999999997</v>
      </c>
      <c r="I118" s="231"/>
      <c r="J118" s="232">
        <f>ROUND(I118*H118,2)</f>
        <v>0</v>
      </c>
      <c r="K118" s="228" t="s">
        <v>214</v>
      </c>
      <c r="L118" s="233"/>
      <c r="M118" s="234" t="s">
        <v>19</v>
      </c>
      <c r="N118" s="235" t="s">
        <v>43</v>
      </c>
      <c r="O118" s="66"/>
      <c r="P118" s="189">
        <f>O118*H118</f>
        <v>0</v>
      </c>
      <c r="Q118" s="189">
        <v>1</v>
      </c>
      <c r="R118" s="189">
        <f>Q118*H118</f>
        <v>33.726999999999997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373</v>
      </c>
      <c r="AT118" s="191" t="s">
        <v>370</v>
      </c>
      <c r="AU118" s="191" t="s">
        <v>82</v>
      </c>
      <c r="AY118" s="19" t="s">
        <v>208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82</v>
      </c>
      <c r="BK118" s="192">
        <f>ROUND(I118*H118,2)</f>
        <v>0</v>
      </c>
      <c r="BL118" s="19" t="s">
        <v>215</v>
      </c>
      <c r="BM118" s="191" t="s">
        <v>4528</v>
      </c>
    </row>
    <row r="119" spans="1:65" s="12" customFormat="1" ht="22.9" customHeight="1">
      <c r="B119" s="164"/>
      <c r="C119" s="165"/>
      <c r="D119" s="166" t="s">
        <v>70</v>
      </c>
      <c r="E119" s="178" t="s">
        <v>82</v>
      </c>
      <c r="F119" s="178" t="s">
        <v>285</v>
      </c>
      <c r="G119" s="165"/>
      <c r="H119" s="165"/>
      <c r="I119" s="168"/>
      <c r="J119" s="179">
        <f>BK119</f>
        <v>0</v>
      </c>
      <c r="K119" s="165"/>
      <c r="L119" s="170"/>
      <c r="M119" s="171"/>
      <c r="N119" s="172"/>
      <c r="O119" s="172"/>
      <c r="P119" s="173">
        <f>SUM(P120:P123)</f>
        <v>0</v>
      </c>
      <c r="Q119" s="172"/>
      <c r="R119" s="173">
        <f>SUM(R120:R123)</f>
        <v>0</v>
      </c>
      <c r="S119" s="172"/>
      <c r="T119" s="174">
        <f>SUM(T120:T123)</f>
        <v>0</v>
      </c>
      <c r="AR119" s="175" t="s">
        <v>78</v>
      </c>
      <c r="AT119" s="176" t="s">
        <v>70</v>
      </c>
      <c r="AU119" s="176" t="s">
        <v>78</v>
      </c>
      <c r="AY119" s="175" t="s">
        <v>208</v>
      </c>
      <c r="BK119" s="177">
        <f>SUM(BK120:BK123)</f>
        <v>0</v>
      </c>
    </row>
    <row r="120" spans="1:65" s="2" customFormat="1" ht="14.45" customHeight="1">
      <c r="A120" s="36"/>
      <c r="B120" s="37"/>
      <c r="C120" s="180" t="s">
        <v>250</v>
      </c>
      <c r="D120" s="180" t="s">
        <v>210</v>
      </c>
      <c r="E120" s="181" t="s">
        <v>315</v>
      </c>
      <c r="F120" s="182" t="s">
        <v>4529</v>
      </c>
      <c r="G120" s="183" t="s">
        <v>225</v>
      </c>
      <c r="H120" s="184">
        <v>4.4850000000000003</v>
      </c>
      <c r="I120" s="185"/>
      <c r="J120" s="186">
        <f>ROUND(I120*H120,2)</f>
        <v>0</v>
      </c>
      <c r="K120" s="182" t="s">
        <v>4502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215</v>
      </c>
      <c r="AT120" s="191" t="s">
        <v>210</v>
      </c>
      <c r="AU120" s="191" t="s">
        <v>82</v>
      </c>
      <c r="AY120" s="19" t="s">
        <v>208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82</v>
      </c>
      <c r="BK120" s="192">
        <f>ROUND(I120*H120,2)</f>
        <v>0</v>
      </c>
      <c r="BL120" s="19" t="s">
        <v>215</v>
      </c>
      <c r="BM120" s="191" t="s">
        <v>739</v>
      </c>
    </row>
    <row r="121" spans="1:65" s="13" customFormat="1" ht="11.25">
      <c r="B121" s="193"/>
      <c r="C121" s="194"/>
      <c r="D121" s="195" t="s">
        <v>217</v>
      </c>
      <c r="E121" s="196" t="s">
        <v>19</v>
      </c>
      <c r="F121" s="197" t="s">
        <v>4530</v>
      </c>
      <c r="G121" s="194"/>
      <c r="H121" s="198">
        <v>2.984</v>
      </c>
      <c r="I121" s="199"/>
      <c r="J121" s="194"/>
      <c r="K121" s="194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217</v>
      </c>
      <c r="AU121" s="204" t="s">
        <v>82</v>
      </c>
      <c r="AV121" s="13" t="s">
        <v>82</v>
      </c>
      <c r="AW121" s="13" t="s">
        <v>33</v>
      </c>
      <c r="AX121" s="13" t="s">
        <v>71</v>
      </c>
      <c r="AY121" s="204" t="s">
        <v>208</v>
      </c>
    </row>
    <row r="122" spans="1:65" s="13" customFormat="1" ht="11.25">
      <c r="B122" s="193"/>
      <c r="C122" s="194"/>
      <c r="D122" s="195" t="s">
        <v>217</v>
      </c>
      <c r="E122" s="196" t="s">
        <v>19</v>
      </c>
      <c r="F122" s="197" t="s">
        <v>4504</v>
      </c>
      <c r="G122" s="194"/>
      <c r="H122" s="198">
        <v>1.5009999999999999</v>
      </c>
      <c r="I122" s="199"/>
      <c r="J122" s="194"/>
      <c r="K122" s="194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217</v>
      </c>
      <c r="AU122" s="204" t="s">
        <v>82</v>
      </c>
      <c r="AV122" s="13" t="s">
        <v>82</v>
      </c>
      <c r="AW122" s="13" t="s">
        <v>33</v>
      </c>
      <c r="AX122" s="13" t="s">
        <v>71</v>
      </c>
      <c r="AY122" s="204" t="s">
        <v>208</v>
      </c>
    </row>
    <row r="123" spans="1:65" s="14" customFormat="1" ht="11.25">
      <c r="B123" s="205"/>
      <c r="C123" s="206"/>
      <c r="D123" s="195" t="s">
        <v>217</v>
      </c>
      <c r="E123" s="207" t="s">
        <v>19</v>
      </c>
      <c r="F123" s="208" t="s">
        <v>221</v>
      </c>
      <c r="G123" s="206"/>
      <c r="H123" s="209">
        <v>4.4850000000000003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217</v>
      </c>
      <c r="AU123" s="215" t="s">
        <v>82</v>
      </c>
      <c r="AV123" s="14" t="s">
        <v>215</v>
      </c>
      <c r="AW123" s="14" t="s">
        <v>33</v>
      </c>
      <c r="AX123" s="14" t="s">
        <v>78</v>
      </c>
      <c r="AY123" s="215" t="s">
        <v>208</v>
      </c>
    </row>
    <row r="124" spans="1:65" s="12" customFormat="1" ht="22.9" customHeight="1">
      <c r="B124" s="164"/>
      <c r="C124" s="165"/>
      <c r="D124" s="166" t="s">
        <v>70</v>
      </c>
      <c r="E124" s="178" t="s">
        <v>98</v>
      </c>
      <c r="F124" s="178" t="s">
        <v>342</v>
      </c>
      <c r="G124" s="165"/>
      <c r="H124" s="165"/>
      <c r="I124" s="168"/>
      <c r="J124" s="179">
        <f>BK124</f>
        <v>0</v>
      </c>
      <c r="K124" s="165"/>
      <c r="L124" s="170"/>
      <c r="M124" s="171"/>
      <c r="N124" s="172"/>
      <c r="O124" s="172"/>
      <c r="P124" s="173">
        <f>SUM(P125:P132)</f>
        <v>0</v>
      </c>
      <c r="Q124" s="172"/>
      <c r="R124" s="173">
        <f>SUM(R125:R132)</f>
        <v>0</v>
      </c>
      <c r="S124" s="172"/>
      <c r="T124" s="174">
        <f>SUM(T125:T132)</f>
        <v>0</v>
      </c>
      <c r="AR124" s="175" t="s">
        <v>78</v>
      </c>
      <c r="AT124" s="176" t="s">
        <v>70</v>
      </c>
      <c r="AU124" s="176" t="s">
        <v>78</v>
      </c>
      <c r="AY124" s="175" t="s">
        <v>208</v>
      </c>
      <c r="BK124" s="177">
        <f>SUM(BK125:BK132)</f>
        <v>0</v>
      </c>
    </row>
    <row r="125" spans="1:65" s="2" customFormat="1" ht="14.45" customHeight="1">
      <c r="A125" s="36"/>
      <c r="B125" s="37"/>
      <c r="C125" s="180" t="s">
        <v>373</v>
      </c>
      <c r="D125" s="180" t="s">
        <v>210</v>
      </c>
      <c r="E125" s="181" t="s">
        <v>4531</v>
      </c>
      <c r="F125" s="182" t="s">
        <v>4532</v>
      </c>
      <c r="G125" s="183" t="s">
        <v>367</v>
      </c>
      <c r="H125" s="184">
        <v>69</v>
      </c>
      <c r="I125" s="185"/>
      <c r="J125" s="186">
        <f>ROUND(I125*H125,2)</f>
        <v>0</v>
      </c>
      <c r="K125" s="182" t="s">
        <v>4502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215</v>
      </c>
      <c r="AT125" s="191" t="s">
        <v>210</v>
      </c>
      <c r="AU125" s="191" t="s">
        <v>82</v>
      </c>
      <c r="AY125" s="19" t="s">
        <v>208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82</v>
      </c>
      <c r="BK125" s="192">
        <f>ROUND(I125*H125,2)</f>
        <v>0</v>
      </c>
      <c r="BL125" s="19" t="s">
        <v>215</v>
      </c>
      <c r="BM125" s="191" t="s">
        <v>1034</v>
      </c>
    </row>
    <row r="126" spans="1:65" s="2" customFormat="1" ht="14.45" customHeight="1">
      <c r="A126" s="36"/>
      <c r="B126" s="37"/>
      <c r="C126" s="180" t="s">
        <v>732</v>
      </c>
      <c r="D126" s="180" t="s">
        <v>210</v>
      </c>
      <c r="E126" s="181" t="s">
        <v>4533</v>
      </c>
      <c r="F126" s="182" t="s">
        <v>4534</v>
      </c>
      <c r="G126" s="183" t="s">
        <v>1636</v>
      </c>
      <c r="H126" s="184">
        <v>51</v>
      </c>
      <c r="I126" s="185"/>
      <c r="J126" s="186">
        <f>ROUND(I126*H126,2)</f>
        <v>0</v>
      </c>
      <c r="K126" s="182" t="s">
        <v>19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215</v>
      </c>
      <c r="AT126" s="191" t="s">
        <v>210</v>
      </c>
      <c r="AU126" s="191" t="s">
        <v>82</v>
      </c>
      <c r="AY126" s="19" t="s">
        <v>208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215</v>
      </c>
      <c r="BM126" s="191" t="s">
        <v>2170</v>
      </c>
    </row>
    <row r="127" spans="1:65" s="2" customFormat="1" ht="14.45" customHeight="1">
      <c r="A127" s="36"/>
      <c r="B127" s="37"/>
      <c r="C127" s="180" t="s">
        <v>895</v>
      </c>
      <c r="D127" s="180" t="s">
        <v>210</v>
      </c>
      <c r="E127" s="181" t="s">
        <v>4535</v>
      </c>
      <c r="F127" s="182" t="s">
        <v>4536</v>
      </c>
      <c r="G127" s="183" t="s">
        <v>367</v>
      </c>
      <c r="H127" s="184">
        <v>1</v>
      </c>
      <c r="I127" s="185"/>
      <c r="J127" s="186">
        <f>ROUND(I127*H127,2)</f>
        <v>0</v>
      </c>
      <c r="K127" s="182" t="s">
        <v>214</v>
      </c>
      <c r="L127" s="41"/>
      <c r="M127" s="187" t="s">
        <v>19</v>
      </c>
      <c r="N127" s="188" t="s">
        <v>43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215</v>
      </c>
      <c r="AT127" s="191" t="s">
        <v>210</v>
      </c>
      <c r="AU127" s="191" t="s">
        <v>82</v>
      </c>
      <c r="AY127" s="19" t="s">
        <v>208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82</v>
      </c>
      <c r="BK127" s="192">
        <f>ROUND(I127*H127,2)</f>
        <v>0</v>
      </c>
      <c r="BL127" s="19" t="s">
        <v>215</v>
      </c>
      <c r="BM127" s="191" t="s">
        <v>4537</v>
      </c>
    </row>
    <row r="128" spans="1:65" s="2" customFormat="1" ht="14.45" customHeight="1">
      <c r="A128" s="36"/>
      <c r="B128" s="37"/>
      <c r="C128" s="180" t="s">
        <v>2174</v>
      </c>
      <c r="D128" s="180" t="s">
        <v>210</v>
      </c>
      <c r="E128" s="181" t="s">
        <v>4538</v>
      </c>
      <c r="F128" s="182" t="s">
        <v>4539</v>
      </c>
      <c r="G128" s="183" t="s">
        <v>367</v>
      </c>
      <c r="H128" s="184">
        <v>51</v>
      </c>
      <c r="I128" s="185"/>
      <c r="J128" s="186">
        <f>ROUND(I128*H128,2)</f>
        <v>0</v>
      </c>
      <c r="K128" s="182" t="s">
        <v>4502</v>
      </c>
      <c r="L128" s="41"/>
      <c r="M128" s="187" t="s">
        <v>19</v>
      </c>
      <c r="N128" s="188" t="s">
        <v>43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215</v>
      </c>
      <c r="AT128" s="191" t="s">
        <v>210</v>
      </c>
      <c r="AU128" s="191" t="s">
        <v>82</v>
      </c>
      <c r="AY128" s="19" t="s">
        <v>208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82</v>
      </c>
      <c r="BK128" s="192">
        <f>ROUND(I128*H128,2)</f>
        <v>0</v>
      </c>
      <c r="BL128" s="19" t="s">
        <v>215</v>
      </c>
      <c r="BM128" s="191" t="s">
        <v>2177</v>
      </c>
    </row>
    <row r="129" spans="1:65" s="2" customFormat="1" ht="14.45" customHeight="1">
      <c r="A129" s="36"/>
      <c r="B129" s="37"/>
      <c r="C129" s="180" t="s">
        <v>2161</v>
      </c>
      <c r="D129" s="180" t="s">
        <v>210</v>
      </c>
      <c r="E129" s="181" t="s">
        <v>4540</v>
      </c>
      <c r="F129" s="182" t="s">
        <v>4541</v>
      </c>
      <c r="G129" s="183" t="s">
        <v>395</v>
      </c>
      <c r="H129" s="184">
        <v>127.5</v>
      </c>
      <c r="I129" s="185"/>
      <c r="J129" s="186">
        <f>ROUND(I129*H129,2)</f>
        <v>0</v>
      </c>
      <c r="K129" s="182" t="s">
        <v>4502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215</v>
      </c>
      <c r="AT129" s="191" t="s">
        <v>210</v>
      </c>
      <c r="AU129" s="191" t="s">
        <v>82</v>
      </c>
      <c r="AY129" s="19" t="s">
        <v>208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215</v>
      </c>
      <c r="BM129" s="191" t="s">
        <v>744</v>
      </c>
    </row>
    <row r="130" spans="1:65" s="13" customFormat="1" ht="11.25">
      <c r="B130" s="193"/>
      <c r="C130" s="194"/>
      <c r="D130" s="195" t="s">
        <v>217</v>
      </c>
      <c r="E130" s="196" t="s">
        <v>19</v>
      </c>
      <c r="F130" s="197" t="s">
        <v>4542</v>
      </c>
      <c r="G130" s="194"/>
      <c r="H130" s="198">
        <v>127.5</v>
      </c>
      <c r="I130" s="199"/>
      <c r="J130" s="194"/>
      <c r="K130" s="194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217</v>
      </c>
      <c r="AU130" s="204" t="s">
        <v>82</v>
      </c>
      <c r="AV130" s="13" t="s">
        <v>82</v>
      </c>
      <c r="AW130" s="13" t="s">
        <v>33</v>
      </c>
      <c r="AX130" s="13" t="s">
        <v>78</v>
      </c>
      <c r="AY130" s="204" t="s">
        <v>208</v>
      </c>
    </row>
    <row r="131" spans="1:65" s="2" customFormat="1" ht="14.45" customHeight="1">
      <c r="A131" s="36"/>
      <c r="B131" s="37"/>
      <c r="C131" s="180" t="s">
        <v>2246</v>
      </c>
      <c r="D131" s="180" t="s">
        <v>210</v>
      </c>
      <c r="E131" s="181" t="s">
        <v>4543</v>
      </c>
      <c r="F131" s="182" t="s">
        <v>4544</v>
      </c>
      <c r="G131" s="183" t="s">
        <v>367</v>
      </c>
      <c r="H131" s="184">
        <v>1</v>
      </c>
      <c r="I131" s="185"/>
      <c r="J131" s="186">
        <f>ROUND(I131*H131,2)</f>
        <v>0</v>
      </c>
      <c r="K131" s="182" t="s">
        <v>214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215</v>
      </c>
      <c r="AT131" s="191" t="s">
        <v>210</v>
      </c>
      <c r="AU131" s="191" t="s">
        <v>82</v>
      </c>
      <c r="AY131" s="19" t="s">
        <v>208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82</v>
      </c>
      <c r="BK131" s="192">
        <f>ROUND(I131*H131,2)</f>
        <v>0</v>
      </c>
      <c r="BL131" s="19" t="s">
        <v>215</v>
      </c>
      <c r="BM131" s="191" t="s">
        <v>4545</v>
      </c>
    </row>
    <row r="132" spans="1:65" s="2" customFormat="1" ht="14.45" customHeight="1">
      <c r="A132" s="36"/>
      <c r="B132" s="37"/>
      <c r="C132" s="180" t="s">
        <v>2202</v>
      </c>
      <c r="D132" s="180" t="s">
        <v>210</v>
      </c>
      <c r="E132" s="181" t="s">
        <v>4546</v>
      </c>
      <c r="F132" s="182" t="s">
        <v>4547</v>
      </c>
      <c r="G132" s="183" t="s">
        <v>367</v>
      </c>
      <c r="H132" s="184">
        <v>1</v>
      </c>
      <c r="I132" s="185"/>
      <c r="J132" s="186">
        <f>ROUND(I132*H132,2)</f>
        <v>0</v>
      </c>
      <c r="K132" s="182" t="s">
        <v>214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215</v>
      </c>
      <c r="AT132" s="191" t="s">
        <v>210</v>
      </c>
      <c r="AU132" s="191" t="s">
        <v>82</v>
      </c>
      <c r="AY132" s="19" t="s">
        <v>208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215</v>
      </c>
      <c r="BM132" s="191" t="s">
        <v>4548</v>
      </c>
    </row>
    <row r="133" spans="1:65" s="12" customFormat="1" ht="22.9" customHeight="1">
      <c r="B133" s="164"/>
      <c r="C133" s="165"/>
      <c r="D133" s="166" t="s">
        <v>70</v>
      </c>
      <c r="E133" s="178" t="s">
        <v>732</v>
      </c>
      <c r="F133" s="178" t="s">
        <v>733</v>
      </c>
      <c r="G133" s="165"/>
      <c r="H133" s="165"/>
      <c r="I133" s="168"/>
      <c r="J133" s="179">
        <f>BK133</f>
        <v>0</v>
      </c>
      <c r="K133" s="165"/>
      <c r="L133" s="170"/>
      <c r="M133" s="171"/>
      <c r="N133" s="172"/>
      <c r="O133" s="172"/>
      <c r="P133" s="173">
        <f>SUM(P134:P149)</f>
        <v>0</v>
      </c>
      <c r="Q133" s="172"/>
      <c r="R133" s="173">
        <f>SUM(R134:R149)</f>
        <v>2.7300000000000002E-4</v>
      </c>
      <c r="S133" s="172"/>
      <c r="T133" s="174">
        <f>SUM(T134:T149)</f>
        <v>169.5184672</v>
      </c>
      <c r="AR133" s="175" t="s">
        <v>78</v>
      </c>
      <c r="AT133" s="176" t="s">
        <v>70</v>
      </c>
      <c r="AU133" s="176" t="s">
        <v>78</v>
      </c>
      <c r="AY133" s="175" t="s">
        <v>208</v>
      </c>
      <c r="BK133" s="177">
        <f>SUM(BK134:BK149)</f>
        <v>0</v>
      </c>
    </row>
    <row r="134" spans="1:65" s="2" customFormat="1" ht="14.45" customHeight="1">
      <c r="A134" s="36"/>
      <c r="B134" s="37"/>
      <c r="C134" s="180" t="s">
        <v>752</v>
      </c>
      <c r="D134" s="180" t="s">
        <v>210</v>
      </c>
      <c r="E134" s="181" t="s">
        <v>4549</v>
      </c>
      <c r="F134" s="182" t="s">
        <v>4550</v>
      </c>
      <c r="G134" s="183" t="s">
        <v>225</v>
      </c>
      <c r="H134" s="184">
        <v>42.244999999999997</v>
      </c>
      <c r="I134" s="185"/>
      <c r="J134" s="186">
        <f>ROUND(I134*H134,2)</f>
        <v>0</v>
      </c>
      <c r="K134" s="182" t="s">
        <v>214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2</v>
      </c>
      <c r="T134" s="190">
        <f>S134*H134</f>
        <v>84.49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215</v>
      </c>
      <c r="AT134" s="191" t="s">
        <v>210</v>
      </c>
      <c r="AU134" s="191" t="s">
        <v>82</v>
      </c>
      <c r="AY134" s="19" t="s">
        <v>208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82</v>
      </c>
      <c r="BK134" s="192">
        <f>ROUND(I134*H134,2)</f>
        <v>0</v>
      </c>
      <c r="BL134" s="19" t="s">
        <v>215</v>
      </c>
      <c r="BM134" s="191" t="s">
        <v>4551</v>
      </c>
    </row>
    <row r="135" spans="1:65" s="13" customFormat="1" ht="11.25">
      <c r="B135" s="193"/>
      <c r="C135" s="194"/>
      <c r="D135" s="195" t="s">
        <v>217</v>
      </c>
      <c r="E135" s="196" t="s">
        <v>19</v>
      </c>
      <c r="F135" s="197" t="s">
        <v>4520</v>
      </c>
      <c r="G135" s="194"/>
      <c r="H135" s="198">
        <v>35.664000000000001</v>
      </c>
      <c r="I135" s="199"/>
      <c r="J135" s="194"/>
      <c r="K135" s="194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217</v>
      </c>
      <c r="AU135" s="204" t="s">
        <v>82</v>
      </c>
      <c r="AV135" s="13" t="s">
        <v>82</v>
      </c>
      <c r="AW135" s="13" t="s">
        <v>33</v>
      </c>
      <c r="AX135" s="13" t="s">
        <v>71</v>
      </c>
      <c r="AY135" s="204" t="s">
        <v>208</v>
      </c>
    </row>
    <row r="136" spans="1:65" s="13" customFormat="1" ht="11.25">
      <c r="B136" s="193"/>
      <c r="C136" s="194"/>
      <c r="D136" s="195" t="s">
        <v>217</v>
      </c>
      <c r="E136" s="196" t="s">
        <v>19</v>
      </c>
      <c r="F136" s="197" t="s">
        <v>4521</v>
      </c>
      <c r="G136" s="194"/>
      <c r="H136" s="198">
        <v>6.5810000000000004</v>
      </c>
      <c r="I136" s="199"/>
      <c r="J136" s="194"/>
      <c r="K136" s="194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217</v>
      </c>
      <c r="AU136" s="204" t="s">
        <v>82</v>
      </c>
      <c r="AV136" s="13" t="s">
        <v>82</v>
      </c>
      <c r="AW136" s="13" t="s">
        <v>33</v>
      </c>
      <c r="AX136" s="13" t="s">
        <v>71</v>
      </c>
      <c r="AY136" s="204" t="s">
        <v>208</v>
      </c>
    </row>
    <row r="137" spans="1:65" s="14" customFormat="1" ht="11.25">
      <c r="B137" s="205"/>
      <c r="C137" s="206"/>
      <c r="D137" s="195" t="s">
        <v>217</v>
      </c>
      <c r="E137" s="207" t="s">
        <v>19</v>
      </c>
      <c r="F137" s="208" t="s">
        <v>221</v>
      </c>
      <c r="G137" s="206"/>
      <c r="H137" s="209">
        <v>42.244999999999997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217</v>
      </c>
      <c r="AU137" s="215" t="s">
        <v>82</v>
      </c>
      <c r="AV137" s="14" t="s">
        <v>215</v>
      </c>
      <c r="AW137" s="14" t="s">
        <v>33</v>
      </c>
      <c r="AX137" s="14" t="s">
        <v>78</v>
      </c>
      <c r="AY137" s="215" t="s">
        <v>208</v>
      </c>
    </row>
    <row r="138" spans="1:65" s="2" customFormat="1" ht="14.45" customHeight="1">
      <c r="A138" s="36"/>
      <c r="B138" s="37"/>
      <c r="C138" s="180" t="s">
        <v>901</v>
      </c>
      <c r="D138" s="180" t="s">
        <v>210</v>
      </c>
      <c r="E138" s="181" t="s">
        <v>4552</v>
      </c>
      <c r="F138" s="182" t="s">
        <v>4553</v>
      </c>
      <c r="G138" s="183" t="s">
        <v>395</v>
      </c>
      <c r="H138" s="184">
        <v>28.84</v>
      </c>
      <c r="I138" s="185"/>
      <c r="J138" s="186">
        <f>ROUND(I138*H138,2)</f>
        <v>0</v>
      </c>
      <c r="K138" s="182" t="s">
        <v>214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1.98E-3</v>
      </c>
      <c r="T138" s="190">
        <f>S138*H138</f>
        <v>5.71032E-2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215</v>
      </c>
      <c r="AT138" s="191" t="s">
        <v>210</v>
      </c>
      <c r="AU138" s="191" t="s">
        <v>82</v>
      </c>
      <c r="AY138" s="19" t="s">
        <v>208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215</v>
      </c>
      <c r="BM138" s="191" t="s">
        <v>4554</v>
      </c>
    </row>
    <row r="139" spans="1:65" s="13" customFormat="1" ht="11.25">
      <c r="B139" s="193"/>
      <c r="C139" s="194"/>
      <c r="D139" s="195" t="s">
        <v>217</v>
      </c>
      <c r="E139" s="196" t="s">
        <v>19</v>
      </c>
      <c r="F139" s="197" t="s">
        <v>4555</v>
      </c>
      <c r="G139" s="194"/>
      <c r="H139" s="198">
        <v>28.84</v>
      </c>
      <c r="I139" s="199"/>
      <c r="J139" s="194"/>
      <c r="K139" s="194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217</v>
      </c>
      <c r="AU139" s="204" t="s">
        <v>82</v>
      </c>
      <c r="AV139" s="13" t="s">
        <v>82</v>
      </c>
      <c r="AW139" s="13" t="s">
        <v>33</v>
      </c>
      <c r="AX139" s="13" t="s">
        <v>78</v>
      </c>
      <c r="AY139" s="204" t="s">
        <v>208</v>
      </c>
    </row>
    <row r="140" spans="1:65" s="2" customFormat="1" ht="14.45" customHeight="1">
      <c r="A140" s="36"/>
      <c r="B140" s="37"/>
      <c r="C140" s="180" t="s">
        <v>907</v>
      </c>
      <c r="D140" s="180" t="s">
        <v>210</v>
      </c>
      <c r="E140" s="181" t="s">
        <v>4556</v>
      </c>
      <c r="F140" s="182" t="s">
        <v>4557</v>
      </c>
      <c r="G140" s="183" t="s">
        <v>367</v>
      </c>
      <c r="H140" s="184">
        <v>1</v>
      </c>
      <c r="I140" s="185"/>
      <c r="J140" s="186">
        <f>ROUND(I140*H140,2)</f>
        <v>0</v>
      </c>
      <c r="K140" s="182" t="s">
        <v>214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0.21</v>
      </c>
      <c r="T140" s="190">
        <f>S140*H140</f>
        <v>0.21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215</v>
      </c>
      <c r="AT140" s="191" t="s">
        <v>210</v>
      </c>
      <c r="AU140" s="191" t="s">
        <v>82</v>
      </c>
      <c r="AY140" s="19" t="s">
        <v>208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82</v>
      </c>
      <c r="BK140" s="192">
        <f>ROUND(I140*H140,2)</f>
        <v>0</v>
      </c>
      <c r="BL140" s="19" t="s">
        <v>215</v>
      </c>
      <c r="BM140" s="191" t="s">
        <v>4558</v>
      </c>
    </row>
    <row r="141" spans="1:65" s="2" customFormat="1" ht="14.45" customHeight="1">
      <c r="A141" s="36"/>
      <c r="B141" s="37"/>
      <c r="C141" s="180" t="s">
        <v>998</v>
      </c>
      <c r="D141" s="180" t="s">
        <v>210</v>
      </c>
      <c r="E141" s="181" t="s">
        <v>4559</v>
      </c>
      <c r="F141" s="182" t="s">
        <v>4560</v>
      </c>
      <c r="G141" s="183" t="s">
        <v>367</v>
      </c>
      <c r="H141" s="184">
        <v>1</v>
      </c>
      <c r="I141" s="185"/>
      <c r="J141" s="186">
        <f>ROUND(I141*H141,2)</f>
        <v>0</v>
      </c>
      <c r="K141" s="182" t="s">
        <v>214</v>
      </c>
      <c r="L141" s="41"/>
      <c r="M141" s="187" t="s">
        <v>19</v>
      </c>
      <c r="N141" s="188" t="s">
        <v>43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0.4</v>
      </c>
      <c r="T141" s="190">
        <f>S141*H141</f>
        <v>0.4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215</v>
      </c>
      <c r="AT141" s="191" t="s">
        <v>210</v>
      </c>
      <c r="AU141" s="191" t="s">
        <v>82</v>
      </c>
      <c r="AY141" s="19" t="s">
        <v>208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215</v>
      </c>
      <c r="BM141" s="191" t="s">
        <v>4561</v>
      </c>
    </row>
    <row r="142" spans="1:65" s="2" customFormat="1" ht="14.45" customHeight="1">
      <c r="A142" s="36"/>
      <c r="B142" s="37"/>
      <c r="C142" s="180" t="s">
        <v>770</v>
      </c>
      <c r="D142" s="180" t="s">
        <v>210</v>
      </c>
      <c r="E142" s="181" t="s">
        <v>974</v>
      </c>
      <c r="F142" s="182" t="s">
        <v>975</v>
      </c>
      <c r="G142" s="183" t="s">
        <v>225</v>
      </c>
      <c r="H142" s="184">
        <v>40.015999999999998</v>
      </c>
      <c r="I142" s="185"/>
      <c r="J142" s="186">
        <f>ROUND(I142*H142,2)</f>
        <v>0</v>
      </c>
      <c r="K142" s="182" t="s">
        <v>214</v>
      </c>
      <c r="L142" s="41"/>
      <c r="M142" s="187" t="s">
        <v>19</v>
      </c>
      <c r="N142" s="188" t="s">
        <v>43</v>
      </c>
      <c r="O142" s="66"/>
      <c r="P142" s="189">
        <f>O142*H142</f>
        <v>0</v>
      </c>
      <c r="Q142" s="189">
        <v>0</v>
      </c>
      <c r="R142" s="189">
        <f>Q142*H142</f>
        <v>0</v>
      </c>
      <c r="S142" s="189">
        <v>2.004</v>
      </c>
      <c r="T142" s="190">
        <f>S142*H142</f>
        <v>80.192064000000002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215</v>
      </c>
      <c r="AT142" s="191" t="s">
        <v>210</v>
      </c>
      <c r="AU142" s="191" t="s">
        <v>82</v>
      </c>
      <c r="AY142" s="19" t="s">
        <v>208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215</v>
      </c>
      <c r="BM142" s="191" t="s">
        <v>4562</v>
      </c>
    </row>
    <row r="143" spans="1:65" s="13" customFormat="1" ht="11.25">
      <c r="B143" s="193"/>
      <c r="C143" s="194"/>
      <c r="D143" s="195" t="s">
        <v>217</v>
      </c>
      <c r="E143" s="196" t="s">
        <v>19</v>
      </c>
      <c r="F143" s="197" t="s">
        <v>4563</v>
      </c>
      <c r="G143" s="194"/>
      <c r="H143" s="198">
        <v>6.593</v>
      </c>
      <c r="I143" s="199"/>
      <c r="J143" s="194"/>
      <c r="K143" s="194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217</v>
      </c>
      <c r="AU143" s="204" t="s">
        <v>82</v>
      </c>
      <c r="AV143" s="13" t="s">
        <v>82</v>
      </c>
      <c r="AW143" s="13" t="s">
        <v>33</v>
      </c>
      <c r="AX143" s="13" t="s">
        <v>71</v>
      </c>
      <c r="AY143" s="204" t="s">
        <v>208</v>
      </c>
    </row>
    <row r="144" spans="1:65" s="13" customFormat="1" ht="11.25">
      <c r="B144" s="193"/>
      <c r="C144" s="194"/>
      <c r="D144" s="195" t="s">
        <v>217</v>
      </c>
      <c r="E144" s="196" t="s">
        <v>19</v>
      </c>
      <c r="F144" s="197" t="s">
        <v>4564</v>
      </c>
      <c r="G144" s="194"/>
      <c r="H144" s="198">
        <v>28.231999999999999</v>
      </c>
      <c r="I144" s="199"/>
      <c r="J144" s="194"/>
      <c r="K144" s="194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217</v>
      </c>
      <c r="AU144" s="204" t="s">
        <v>82</v>
      </c>
      <c r="AV144" s="13" t="s">
        <v>82</v>
      </c>
      <c r="AW144" s="13" t="s">
        <v>33</v>
      </c>
      <c r="AX144" s="13" t="s">
        <v>71</v>
      </c>
      <c r="AY144" s="204" t="s">
        <v>208</v>
      </c>
    </row>
    <row r="145" spans="1:65" s="13" customFormat="1" ht="11.25">
      <c r="B145" s="193"/>
      <c r="C145" s="194"/>
      <c r="D145" s="195" t="s">
        <v>217</v>
      </c>
      <c r="E145" s="196" t="s">
        <v>19</v>
      </c>
      <c r="F145" s="197" t="s">
        <v>4565</v>
      </c>
      <c r="G145" s="194"/>
      <c r="H145" s="198">
        <v>5.1909999999999998</v>
      </c>
      <c r="I145" s="199"/>
      <c r="J145" s="194"/>
      <c r="K145" s="194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217</v>
      </c>
      <c r="AU145" s="204" t="s">
        <v>82</v>
      </c>
      <c r="AV145" s="13" t="s">
        <v>82</v>
      </c>
      <c r="AW145" s="13" t="s">
        <v>33</v>
      </c>
      <c r="AX145" s="13" t="s">
        <v>71</v>
      </c>
      <c r="AY145" s="204" t="s">
        <v>208</v>
      </c>
    </row>
    <row r="146" spans="1:65" s="14" customFormat="1" ht="11.25">
      <c r="B146" s="205"/>
      <c r="C146" s="206"/>
      <c r="D146" s="195" t="s">
        <v>217</v>
      </c>
      <c r="E146" s="207" t="s">
        <v>19</v>
      </c>
      <c r="F146" s="208" t="s">
        <v>221</v>
      </c>
      <c r="G146" s="206"/>
      <c r="H146" s="209">
        <v>40.015999999999998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217</v>
      </c>
      <c r="AU146" s="215" t="s">
        <v>82</v>
      </c>
      <c r="AV146" s="14" t="s">
        <v>215</v>
      </c>
      <c r="AW146" s="14" t="s">
        <v>33</v>
      </c>
      <c r="AX146" s="14" t="s">
        <v>78</v>
      </c>
      <c r="AY146" s="215" t="s">
        <v>208</v>
      </c>
    </row>
    <row r="147" spans="1:65" s="2" customFormat="1" ht="14.45" customHeight="1">
      <c r="A147" s="36"/>
      <c r="B147" s="37"/>
      <c r="C147" s="180" t="s">
        <v>744</v>
      </c>
      <c r="D147" s="180" t="s">
        <v>210</v>
      </c>
      <c r="E147" s="181" t="s">
        <v>4566</v>
      </c>
      <c r="F147" s="182" t="s">
        <v>4567</v>
      </c>
      <c r="G147" s="183" t="s">
        <v>225</v>
      </c>
      <c r="H147" s="184">
        <v>1.73</v>
      </c>
      <c r="I147" s="185"/>
      <c r="J147" s="186">
        <f>ROUND(I147*H147,2)</f>
        <v>0</v>
      </c>
      <c r="K147" s="182" t="s">
        <v>214</v>
      </c>
      <c r="L147" s="41"/>
      <c r="M147" s="187" t="s">
        <v>19</v>
      </c>
      <c r="N147" s="188" t="s">
        <v>43</v>
      </c>
      <c r="O147" s="66"/>
      <c r="P147" s="189">
        <f>O147*H147</f>
        <v>0</v>
      </c>
      <c r="Q147" s="189">
        <v>1E-4</v>
      </c>
      <c r="R147" s="189">
        <f>Q147*H147</f>
        <v>1.73E-4</v>
      </c>
      <c r="S147" s="189">
        <v>2.41</v>
      </c>
      <c r="T147" s="190">
        <f>S147*H147</f>
        <v>4.1692999999999998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215</v>
      </c>
      <c r="AT147" s="191" t="s">
        <v>210</v>
      </c>
      <c r="AU147" s="191" t="s">
        <v>82</v>
      </c>
      <c r="AY147" s="19" t="s">
        <v>208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82</v>
      </c>
      <c r="BK147" s="192">
        <f>ROUND(I147*H147,2)</f>
        <v>0</v>
      </c>
      <c r="BL147" s="19" t="s">
        <v>215</v>
      </c>
      <c r="BM147" s="191" t="s">
        <v>4568</v>
      </c>
    </row>
    <row r="148" spans="1:65" s="13" customFormat="1" ht="11.25">
      <c r="B148" s="193"/>
      <c r="C148" s="194"/>
      <c r="D148" s="195" t="s">
        <v>217</v>
      </c>
      <c r="E148" s="196" t="s">
        <v>19</v>
      </c>
      <c r="F148" s="197" t="s">
        <v>4569</v>
      </c>
      <c r="G148" s="194"/>
      <c r="H148" s="198">
        <v>1.73</v>
      </c>
      <c r="I148" s="199"/>
      <c r="J148" s="194"/>
      <c r="K148" s="194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217</v>
      </c>
      <c r="AU148" s="204" t="s">
        <v>82</v>
      </c>
      <c r="AV148" s="13" t="s">
        <v>82</v>
      </c>
      <c r="AW148" s="13" t="s">
        <v>33</v>
      </c>
      <c r="AX148" s="13" t="s">
        <v>78</v>
      </c>
      <c r="AY148" s="204" t="s">
        <v>208</v>
      </c>
    </row>
    <row r="149" spans="1:65" s="2" customFormat="1" ht="14.45" customHeight="1">
      <c r="A149" s="36"/>
      <c r="B149" s="37"/>
      <c r="C149" s="180" t="s">
        <v>2376</v>
      </c>
      <c r="D149" s="180" t="s">
        <v>210</v>
      </c>
      <c r="E149" s="181" t="s">
        <v>4570</v>
      </c>
      <c r="F149" s="182" t="s">
        <v>4571</v>
      </c>
      <c r="G149" s="183" t="s">
        <v>990</v>
      </c>
      <c r="H149" s="184">
        <v>1</v>
      </c>
      <c r="I149" s="185"/>
      <c r="J149" s="186">
        <f>ROUND(I149*H149,2)</f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1E-4</v>
      </c>
      <c r="R149" s="189">
        <f>Q149*H149</f>
        <v>1E-4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215</v>
      </c>
      <c r="AT149" s="191" t="s">
        <v>210</v>
      </c>
      <c r="AU149" s="191" t="s">
        <v>82</v>
      </c>
      <c r="AY149" s="19" t="s">
        <v>208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82</v>
      </c>
      <c r="BK149" s="192">
        <f>ROUND(I149*H149,2)</f>
        <v>0</v>
      </c>
      <c r="BL149" s="19" t="s">
        <v>215</v>
      </c>
      <c r="BM149" s="191" t="s">
        <v>4572</v>
      </c>
    </row>
    <row r="150" spans="1:65" s="12" customFormat="1" ht="22.9" customHeight="1">
      <c r="B150" s="164"/>
      <c r="C150" s="165"/>
      <c r="D150" s="166" t="s">
        <v>70</v>
      </c>
      <c r="E150" s="178" t="s">
        <v>992</v>
      </c>
      <c r="F150" s="178" t="s">
        <v>993</v>
      </c>
      <c r="G150" s="165"/>
      <c r="H150" s="165"/>
      <c r="I150" s="168"/>
      <c r="J150" s="179">
        <f>BK150</f>
        <v>0</v>
      </c>
      <c r="K150" s="165"/>
      <c r="L150" s="170"/>
      <c r="M150" s="171"/>
      <c r="N150" s="172"/>
      <c r="O150" s="172"/>
      <c r="P150" s="173">
        <f>SUM(P151:P154)</f>
        <v>0</v>
      </c>
      <c r="Q150" s="172"/>
      <c r="R150" s="173">
        <f>SUM(R151:R154)</f>
        <v>0</v>
      </c>
      <c r="S150" s="172"/>
      <c r="T150" s="174">
        <f>SUM(T151:T154)</f>
        <v>0</v>
      </c>
      <c r="AR150" s="175" t="s">
        <v>78</v>
      </c>
      <c r="AT150" s="176" t="s">
        <v>70</v>
      </c>
      <c r="AU150" s="176" t="s">
        <v>78</v>
      </c>
      <c r="AY150" s="175" t="s">
        <v>208</v>
      </c>
      <c r="BK150" s="177">
        <f>SUM(BK151:BK154)</f>
        <v>0</v>
      </c>
    </row>
    <row r="151" spans="1:65" s="2" customFormat="1" ht="14.45" customHeight="1">
      <c r="A151" s="36"/>
      <c r="B151" s="37"/>
      <c r="C151" s="180" t="s">
        <v>840</v>
      </c>
      <c r="D151" s="180" t="s">
        <v>210</v>
      </c>
      <c r="E151" s="181" t="s">
        <v>4573</v>
      </c>
      <c r="F151" s="182" t="s">
        <v>4574</v>
      </c>
      <c r="G151" s="183" t="s">
        <v>304</v>
      </c>
      <c r="H151" s="184">
        <v>169.518</v>
      </c>
      <c r="I151" s="185"/>
      <c r="J151" s="186">
        <f>ROUND(I151*H151,2)</f>
        <v>0</v>
      </c>
      <c r="K151" s="182" t="s">
        <v>214</v>
      </c>
      <c r="L151" s="41"/>
      <c r="M151" s="187" t="s">
        <v>19</v>
      </c>
      <c r="N151" s="188" t="s">
        <v>43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215</v>
      </c>
      <c r="AT151" s="191" t="s">
        <v>210</v>
      </c>
      <c r="AU151" s="191" t="s">
        <v>82</v>
      </c>
      <c r="AY151" s="19" t="s">
        <v>208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215</v>
      </c>
      <c r="BM151" s="191" t="s">
        <v>4575</v>
      </c>
    </row>
    <row r="152" spans="1:65" s="2" customFormat="1" ht="14.45" customHeight="1">
      <c r="A152" s="36"/>
      <c r="B152" s="37"/>
      <c r="C152" s="180" t="s">
        <v>829</v>
      </c>
      <c r="D152" s="180" t="s">
        <v>210</v>
      </c>
      <c r="E152" s="181" t="s">
        <v>995</v>
      </c>
      <c r="F152" s="182" t="s">
        <v>996</v>
      </c>
      <c r="G152" s="183" t="s">
        <v>304</v>
      </c>
      <c r="H152" s="184">
        <v>169.518</v>
      </c>
      <c r="I152" s="185"/>
      <c r="J152" s="186">
        <f>ROUND(I152*H152,2)</f>
        <v>0</v>
      </c>
      <c r="K152" s="182" t="s">
        <v>214</v>
      </c>
      <c r="L152" s="41"/>
      <c r="M152" s="187" t="s">
        <v>19</v>
      </c>
      <c r="N152" s="188" t="s">
        <v>43</v>
      </c>
      <c r="O152" s="66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215</v>
      </c>
      <c r="AT152" s="191" t="s">
        <v>210</v>
      </c>
      <c r="AU152" s="191" t="s">
        <v>82</v>
      </c>
      <c r="AY152" s="19" t="s">
        <v>208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215</v>
      </c>
      <c r="BM152" s="191" t="s">
        <v>4576</v>
      </c>
    </row>
    <row r="153" spans="1:65" s="2" customFormat="1" ht="24.2" customHeight="1">
      <c r="A153" s="36"/>
      <c r="B153" s="37"/>
      <c r="C153" s="180" t="s">
        <v>835</v>
      </c>
      <c r="D153" s="180" t="s">
        <v>210</v>
      </c>
      <c r="E153" s="181" t="s">
        <v>999</v>
      </c>
      <c r="F153" s="182" t="s">
        <v>1000</v>
      </c>
      <c r="G153" s="183" t="s">
        <v>304</v>
      </c>
      <c r="H153" s="184">
        <v>1864.6980000000001</v>
      </c>
      <c r="I153" s="185"/>
      <c r="J153" s="186">
        <f>ROUND(I153*H153,2)</f>
        <v>0</v>
      </c>
      <c r="K153" s="182" t="s">
        <v>214</v>
      </c>
      <c r="L153" s="41"/>
      <c r="M153" s="187" t="s">
        <v>19</v>
      </c>
      <c r="N153" s="188" t="s">
        <v>43</v>
      </c>
      <c r="O153" s="66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215</v>
      </c>
      <c r="AT153" s="191" t="s">
        <v>210</v>
      </c>
      <c r="AU153" s="191" t="s">
        <v>82</v>
      </c>
      <c r="AY153" s="19" t="s">
        <v>208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82</v>
      </c>
      <c r="BK153" s="192">
        <f>ROUND(I153*H153,2)</f>
        <v>0</v>
      </c>
      <c r="BL153" s="19" t="s">
        <v>215</v>
      </c>
      <c r="BM153" s="191" t="s">
        <v>4577</v>
      </c>
    </row>
    <row r="154" spans="1:65" s="13" customFormat="1" ht="11.25">
      <c r="B154" s="193"/>
      <c r="C154" s="194"/>
      <c r="D154" s="195" t="s">
        <v>217</v>
      </c>
      <c r="E154" s="196" t="s">
        <v>19</v>
      </c>
      <c r="F154" s="197" t="s">
        <v>4578</v>
      </c>
      <c r="G154" s="194"/>
      <c r="H154" s="198">
        <v>1864.6980000000001</v>
      </c>
      <c r="I154" s="199"/>
      <c r="J154" s="194"/>
      <c r="K154" s="194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217</v>
      </c>
      <c r="AU154" s="204" t="s">
        <v>82</v>
      </c>
      <c r="AV154" s="13" t="s">
        <v>82</v>
      </c>
      <c r="AW154" s="13" t="s">
        <v>33</v>
      </c>
      <c r="AX154" s="13" t="s">
        <v>78</v>
      </c>
      <c r="AY154" s="204" t="s">
        <v>208</v>
      </c>
    </row>
    <row r="155" spans="1:65" s="12" customFormat="1" ht="25.9" customHeight="1">
      <c r="B155" s="164"/>
      <c r="C155" s="165"/>
      <c r="D155" s="166" t="s">
        <v>70</v>
      </c>
      <c r="E155" s="167" t="s">
        <v>1027</v>
      </c>
      <c r="F155" s="167" t="s">
        <v>1028</v>
      </c>
      <c r="G155" s="165"/>
      <c r="H155" s="165"/>
      <c r="I155" s="168"/>
      <c r="J155" s="169">
        <f>BK155</f>
        <v>0</v>
      </c>
      <c r="K155" s="165"/>
      <c r="L155" s="170"/>
      <c r="M155" s="171"/>
      <c r="N155" s="172"/>
      <c r="O155" s="172"/>
      <c r="P155" s="173">
        <f>P156</f>
        <v>0</v>
      </c>
      <c r="Q155" s="172"/>
      <c r="R155" s="173">
        <f>R156</f>
        <v>0</v>
      </c>
      <c r="S155" s="172"/>
      <c r="T155" s="174">
        <f>T156</f>
        <v>0</v>
      </c>
      <c r="AR155" s="175" t="s">
        <v>82</v>
      </c>
      <c r="AT155" s="176" t="s">
        <v>70</v>
      </c>
      <c r="AU155" s="176" t="s">
        <v>71</v>
      </c>
      <c r="AY155" s="175" t="s">
        <v>208</v>
      </c>
      <c r="BK155" s="177">
        <f>BK156</f>
        <v>0</v>
      </c>
    </row>
    <row r="156" spans="1:65" s="12" customFormat="1" ht="22.9" customHeight="1">
      <c r="B156" s="164"/>
      <c r="C156" s="165"/>
      <c r="D156" s="166" t="s">
        <v>70</v>
      </c>
      <c r="E156" s="178" t="s">
        <v>1771</v>
      </c>
      <c r="F156" s="178" t="s">
        <v>1772</v>
      </c>
      <c r="G156" s="165"/>
      <c r="H156" s="165"/>
      <c r="I156" s="168"/>
      <c r="J156" s="179">
        <f>BK156</f>
        <v>0</v>
      </c>
      <c r="K156" s="165"/>
      <c r="L156" s="170"/>
      <c r="M156" s="171"/>
      <c r="N156" s="172"/>
      <c r="O156" s="172"/>
      <c r="P156" s="173">
        <f>SUM(P157:P167)</f>
        <v>0</v>
      </c>
      <c r="Q156" s="172"/>
      <c r="R156" s="173">
        <f>SUM(R157:R167)</f>
        <v>0</v>
      </c>
      <c r="S156" s="172"/>
      <c r="T156" s="174">
        <f>SUM(T157:T167)</f>
        <v>0</v>
      </c>
      <c r="AR156" s="175" t="s">
        <v>82</v>
      </c>
      <c r="AT156" s="176" t="s">
        <v>70</v>
      </c>
      <c r="AU156" s="176" t="s">
        <v>78</v>
      </c>
      <c r="AY156" s="175" t="s">
        <v>208</v>
      </c>
      <c r="BK156" s="177">
        <f>SUM(BK157:BK167)</f>
        <v>0</v>
      </c>
    </row>
    <row r="157" spans="1:65" s="2" customFormat="1" ht="14.45" customHeight="1">
      <c r="A157" s="36"/>
      <c r="B157" s="37"/>
      <c r="C157" s="180" t="s">
        <v>734</v>
      </c>
      <c r="D157" s="180" t="s">
        <v>210</v>
      </c>
      <c r="E157" s="181" t="s">
        <v>4579</v>
      </c>
      <c r="F157" s="182" t="s">
        <v>4580</v>
      </c>
      <c r="G157" s="183" t="s">
        <v>1636</v>
      </c>
      <c r="H157" s="184">
        <v>69</v>
      </c>
      <c r="I157" s="185"/>
      <c r="J157" s="186">
        <f>ROUND(I157*H157,2)</f>
        <v>0</v>
      </c>
      <c r="K157" s="182" t="s">
        <v>19</v>
      </c>
      <c r="L157" s="41"/>
      <c r="M157" s="187" t="s">
        <v>19</v>
      </c>
      <c r="N157" s="188" t="s">
        <v>43</v>
      </c>
      <c r="O157" s="66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1034</v>
      </c>
      <c r="AT157" s="191" t="s">
        <v>210</v>
      </c>
      <c r="AU157" s="191" t="s">
        <v>82</v>
      </c>
      <c r="AY157" s="19" t="s">
        <v>208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82</v>
      </c>
      <c r="BK157" s="192">
        <f>ROUND(I157*H157,2)</f>
        <v>0</v>
      </c>
      <c r="BL157" s="19" t="s">
        <v>1034</v>
      </c>
      <c r="BM157" s="191" t="s">
        <v>752</v>
      </c>
    </row>
    <row r="158" spans="1:65" s="13" customFormat="1" ht="11.25">
      <c r="B158" s="193"/>
      <c r="C158" s="194"/>
      <c r="D158" s="195" t="s">
        <v>217</v>
      </c>
      <c r="E158" s="196" t="s">
        <v>19</v>
      </c>
      <c r="F158" s="197" t="s">
        <v>4581</v>
      </c>
      <c r="G158" s="194"/>
      <c r="H158" s="198">
        <v>55</v>
      </c>
      <c r="I158" s="199"/>
      <c r="J158" s="194"/>
      <c r="K158" s="194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217</v>
      </c>
      <c r="AU158" s="204" t="s">
        <v>82</v>
      </c>
      <c r="AV158" s="13" t="s">
        <v>82</v>
      </c>
      <c r="AW158" s="13" t="s">
        <v>33</v>
      </c>
      <c r="AX158" s="13" t="s">
        <v>71</v>
      </c>
      <c r="AY158" s="204" t="s">
        <v>208</v>
      </c>
    </row>
    <row r="159" spans="1:65" s="13" customFormat="1" ht="11.25">
      <c r="B159" s="193"/>
      <c r="C159" s="194"/>
      <c r="D159" s="195" t="s">
        <v>217</v>
      </c>
      <c r="E159" s="196" t="s">
        <v>19</v>
      </c>
      <c r="F159" s="197" t="s">
        <v>4582</v>
      </c>
      <c r="G159" s="194"/>
      <c r="H159" s="198">
        <v>14</v>
      </c>
      <c r="I159" s="199"/>
      <c r="J159" s="194"/>
      <c r="K159" s="194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217</v>
      </c>
      <c r="AU159" s="204" t="s">
        <v>82</v>
      </c>
      <c r="AV159" s="13" t="s">
        <v>82</v>
      </c>
      <c r="AW159" s="13" t="s">
        <v>33</v>
      </c>
      <c r="AX159" s="13" t="s">
        <v>71</v>
      </c>
      <c r="AY159" s="204" t="s">
        <v>208</v>
      </c>
    </row>
    <row r="160" spans="1:65" s="14" customFormat="1" ht="11.25">
      <c r="B160" s="205"/>
      <c r="C160" s="206"/>
      <c r="D160" s="195" t="s">
        <v>217</v>
      </c>
      <c r="E160" s="207" t="s">
        <v>19</v>
      </c>
      <c r="F160" s="208" t="s">
        <v>221</v>
      </c>
      <c r="G160" s="206"/>
      <c r="H160" s="209">
        <v>69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217</v>
      </c>
      <c r="AU160" s="215" t="s">
        <v>82</v>
      </c>
      <c r="AV160" s="14" t="s">
        <v>215</v>
      </c>
      <c r="AW160" s="14" t="s">
        <v>33</v>
      </c>
      <c r="AX160" s="14" t="s">
        <v>78</v>
      </c>
      <c r="AY160" s="215" t="s">
        <v>208</v>
      </c>
    </row>
    <row r="161" spans="1:65" s="2" customFormat="1" ht="14.45" customHeight="1">
      <c r="A161" s="36"/>
      <c r="B161" s="37"/>
      <c r="C161" s="180" t="s">
        <v>739</v>
      </c>
      <c r="D161" s="180" t="s">
        <v>210</v>
      </c>
      <c r="E161" s="181" t="s">
        <v>4583</v>
      </c>
      <c r="F161" s="182" t="s">
        <v>4584</v>
      </c>
      <c r="G161" s="183" t="s">
        <v>1636</v>
      </c>
      <c r="H161" s="184">
        <v>51</v>
      </c>
      <c r="I161" s="185"/>
      <c r="J161" s="186">
        <f>ROUND(I161*H161,2)</f>
        <v>0</v>
      </c>
      <c r="K161" s="182" t="s">
        <v>19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1034</v>
      </c>
      <c r="AT161" s="191" t="s">
        <v>210</v>
      </c>
      <c r="AU161" s="191" t="s">
        <v>82</v>
      </c>
      <c r="AY161" s="19" t="s">
        <v>208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82</v>
      </c>
      <c r="BK161" s="192">
        <f>ROUND(I161*H161,2)</f>
        <v>0</v>
      </c>
      <c r="BL161" s="19" t="s">
        <v>1034</v>
      </c>
      <c r="BM161" s="191" t="s">
        <v>973</v>
      </c>
    </row>
    <row r="162" spans="1:65" s="2" customFormat="1" ht="14.45" customHeight="1">
      <c r="A162" s="36"/>
      <c r="B162" s="37"/>
      <c r="C162" s="180" t="s">
        <v>8</v>
      </c>
      <c r="D162" s="180" t="s">
        <v>210</v>
      </c>
      <c r="E162" s="181" t="s">
        <v>4585</v>
      </c>
      <c r="F162" s="182" t="s">
        <v>4586</v>
      </c>
      <c r="G162" s="183" t="s">
        <v>1636</v>
      </c>
      <c r="H162" s="184">
        <v>55</v>
      </c>
      <c r="I162" s="185"/>
      <c r="J162" s="186">
        <f>ROUND(I162*H162,2)</f>
        <v>0</v>
      </c>
      <c r="K162" s="182" t="s">
        <v>19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1034</v>
      </c>
      <c r="AT162" s="191" t="s">
        <v>210</v>
      </c>
      <c r="AU162" s="191" t="s">
        <v>82</v>
      </c>
      <c r="AY162" s="19" t="s">
        <v>208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1034</v>
      </c>
      <c r="BM162" s="191" t="s">
        <v>998</v>
      </c>
    </row>
    <row r="163" spans="1:65" s="2" customFormat="1" ht="14.45" customHeight="1">
      <c r="A163" s="36"/>
      <c r="B163" s="37"/>
      <c r="C163" s="180" t="s">
        <v>1034</v>
      </c>
      <c r="D163" s="180" t="s">
        <v>210</v>
      </c>
      <c r="E163" s="181" t="s">
        <v>4587</v>
      </c>
      <c r="F163" s="182" t="s">
        <v>4588</v>
      </c>
      <c r="G163" s="183" t="s">
        <v>1636</v>
      </c>
      <c r="H163" s="184">
        <v>1</v>
      </c>
      <c r="I163" s="185"/>
      <c r="J163" s="186">
        <f>ROUND(I163*H163,2)</f>
        <v>0</v>
      </c>
      <c r="K163" s="182" t="s">
        <v>19</v>
      </c>
      <c r="L163" s="41"/>
      <c r="M163" s="187" t="s">
        <v>19</v>
      </c>
      <c r="N163" s="188" t="s">
        <v>43</v>
      </c>
      <c r="O163" s="66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1034</v>
      </c>
      <c r="AT163" s="191" t="s">
        <v>210</v>
      </c>
      <c r="AU163" s="191" t="s">
        <v>82</v>
      </c>
      <c r="AY163" s="19" t="s">
        <v>208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82</v>
      </c>
      <c r="BK163" s="192">
        <f>ROUND(I163*H163,2)</f>
        <v>0</v>
      </c>
      <c r="BL163" s="19" t="s">
        <v>1034</v>
      </c>
      <c r="BM163" s="191" t="s">
        <v>829</v>
      </c>
    </row>
    <row r="164" spans="1:65" s="13" customFormat="1" ht="11.25">
      <c r="B164" s="193"/>
      <c r="C164" s="194"/>
      <c r="D164" s="195" t="s">
        <v>217</v>
      </c>
      <c r="E164" s="196" t="s">
        <v>19</v>
      </c>
      <c r="F164" s="197" t="s">
        <v>78</v>
      </c>
      <c r="G164" s="194"/>
      <c r="H164" s="198">
        <v>1</v>
      </c>
      <c r="I164" s="199"/>
      <c r="J164" s="194"/>
      <c r="K164" s="194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217</v>
      </c>
      <c r="AU164" s="204" t="s">
        <v>82</v>
      </c>
      <c r="AV164" s="13" t="s">
        <v>82</v>
      </c>
      <c r="AW164" s="13" t="s">
        <v>33</v>
      </c>
      <c r="AX164" s="13" t="s">
        <v>78</v>
      </c>
      <c r="AY164" s="204" t="s">
        <v>208</v>
      </c>
    </row>
    <row r="165" spans="1:65" s="2" customFormat="1" ht="24.2" customHeight="1">
      <c r="A165" s="36"/>
      <c r="B165" s="37"/>
      <c r="C165" s="180" t="s">
        <v>878</v>
      </c>
      <c r="D165" s="180" t="s">
        <v>210</v>
      </c>
      <c r="E165" s="181" t="s">
        <v>4589</v>
      </c>
      <c r="F165" s="182" t="s">
        <v>4590</v>
      </c>
      <c r="G165" s="183" t="s">
        <v>1636</v>
      </c>
      <c r="H165" s="184">
        <v>1</v>
      </c>
      <c r="I165" s="185"/>
      <c r="J165" s="186">
        <f>ROUND(I165*H165,2)</f>
        <v>0</v>
      </c>
      <c r="K165" s="182" t="s">
        <v>19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1034</v>
      </c>
      <c r="AT165" s="191" t="s">
        <v>210</v>
      </c>
      <c r="AU165" s="191" t="s">
        <v>82</v>
      </c>
      <c r="AY165" s="19" t="s">
        <v>208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82</v>
      </c>
      <c r="BK165" s="192">
        <f>ROUND(I165*H165,2)</f>
        <v>0</v>
      </c>
      <c r="BL165" s="19" t="s">
        <v>1034</v>
      </c>
      <c r="BM165" s="191" t="s">
        <v>4591</v>
      </c>
    </row>
    <row r="166" spans="1:65" s="13" customFormat="1" ht="11.25">
      <c r="B166" s="193"/>
      <c r="C166" s="194"/>
      <c r="D166" s="195" t="s">
        <v>217</v>
      </c>
      <c r="E166" s="196" t="s">
        <v>19</v>
      </c>
      <c r="F166" s="197" t="s">
        <v>78</v>
      </c>
      <c r="G166" s="194"/>
      <c r="H166" s="198">
        <v>1</v>
      </c>
      <c r="I166" s="199"/>
      <c r="J166" s="194"/>
      <c r="K166" s="194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217</v>
      </c>
      <c r="AU166" s="204" t="s">
        <v>82</v>
      </c>
      <c r="AV166" s="13" t="s">
        <v>82</v>
      </c>
      <c r="AW166" s="13" t="s">
        <v>33</v>
      </c>
      <c r="AX166" s="13" t="s">
        <v>78</v>
      </c>
      <c r="AY166" s="204" t="s">
        <v>208</v>
      </c>
    </row>
    <row r="167" spans="1:65" s="2" customFormat="1" ht="14.45" customHeight="1">
      <c r="A167" s="36"/>
      <c r="B167" s="37"/>
      <c r="C167" s="180" t="s">
        <v>2192</v>
      </c>
      <c r="D167" s="180" t="s">
        <v>210</v>
      </c>
      <c r="E167" s="181" t="s">
        <v>4482</v>
      </c>
      <c r="F167" s="182" t="s">
        <v>4592</v>
      </c>
      <c r="G167" s="183" t="s">
        <v>1091</v>
      </c>
      <c r="H167" s="240"/>
      <c r="I167" s="185"/>
      <c r="J167" s="186">
        <f>ROUND(I167*H167,2)</f>
        <v>0</v>
      </c>
      <c r="K167" s="182" t="s">
        <v>4502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1034</v>
      </c>
      <c r="AT167" s="191" t="s">
        <v>210</v>
      </c>
      <c r="AU167" s="191" t="s">
        <v>82</v>
      </c>
      <c r="AY167" s="19" t="s">
        <v>208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1034</v>
      </c>
      <c r="BM167" s="191" t="s">
        <v>840</v>
      </c>
    </row>
    <row r="168" spans="1:65" s="12" customFormat="1" ht="25.9" customHeight="1">
      <c r="B168" s="164"/>
      <c r="C168" s="165"/>
      <c r="D168" s="166" t="s">
        <v>70</v>
      </c>
      <c r="E168" s="167" t="s">
        <v>2105</v>
      </c>
      <c r="F168" s="167" t="s">
        <v>2106</v>
      </c>
      <c r="G168" s="165"/>
      <c r="H168" s="165"/>
      <c r="I168" s="168"/>
      <c r="J168" s="169">
        <f>BK168</f>
        <v>0</v>
      </c>
      <c r="K168" s="165"/>
      <c r="L168" s="170"/>
      <c r="M168" s="171"/>
      <c r="N168" s="172"/>
      <c r="O168" s="172"/>
      <c r="P168" s="173">
        <f>P169</f>
        <v>0</v>
      </c>
      <c r="Q168" s="172"/>
      <c r="R168" s="173">
        <f>R169</f>
        <v>0</v>
      </c>
      <c r="S168" s="172"/>
      <c r="T168" s="174">
        <f>T169</f>
        <v>0</v>
      </c>
      <c r="AR168" s="175" t="s">
        <v>235</v>
      </c>
      <c r="AT168" s="176" t="s">
        <v>70</v>
      </c>
      <c r="AU168" s="176" t="s">
        <v>71</v>
      </c>
      <c r="AY168" s="175" t="s">
        <v>208</v>
      </c>
      <c r="BK168" s="177">
        <f>BK169</f>
        <v>0</v>
      </c>
    </row>
    <row r="169" spans="1:65" s="12" customFormat="1" ht="22.9" customHeight="1">
      <c r="B169" s="164"/>
      <c r="C169" s="165"/>
      <c r="D169" s="166" t="s">
        <v>70</v>
      </c>
      <c r="E169" s="178" t="s">
        <v>2136</v>
      </c>
      <c r="F169" s="178" t="s">
        <v>2137</v>
      </c>
      <c r="G169" s="165"/>
      <c r="H169" s="165"/>
      <c r="I169" s="168"/>
      <c r="J169" s="179">
        <f>BK169</f>
        <v>0</v>
      </c>
      <c r="K169" s="165"/>
      <c r="L169" s="170"/>
      <c r="M169" s="171"/>
      <c r="N169" s="172"/>
      <c r="O169" s="172"/>
      <c r="P169" s="173">
        <f>P170</f>
        <v>0</v>
      </c>
      <c r="Q169" s="172"/>
      <c r="R169" s="173">
        <f>R170</f>
        <v>0</v>
      </c>
      <c r="S169" s="172"/>
      <c r="T169" s="174">
        <f>T170</f>
        <v>0</v>
      </c>
      <c r="AR169" s="175" t="s">
        <v>235</v>
      </c>
      <c r="AT169" s="176" t="s">
        <v>70</v>
      </c>
      <c r="AU169" s="176" t="s">
        <v>78</v>
      </c>
      <c r="AY169" s="175" t="s">
        <v>208</v>
      </c>
      <c r="BK169" s="177">
        <f>BK170</f>
        <v>0</v>
      </c>
    </row>
    <row r="170" spans="1:65" s="2" customFormat="1" ht="14.45" customHeight="1">
      <c r="A170" s="36"/>
      <c r="B170" s="37"/>
      <c r="C170" s="180" t="s">
        <v>514</v>
      </c>
      <c r="D170" s="180" t="s">
        <v>210</v>
      </c>
      <c r="E170" s="181" t="s">
        <v>2139</v>
      </c>
      <c r="F170" s="182" t="s">
        <v>2140</v>
      </c>
      <c r="G170" s="183" t="s">
        <v>1776</v>
      </c>
      <c r="H170" s="184">
        <v>1</v>
      </c>
      <c r="I170" s="185"/>
      <c r="J170" s="186">
        <f>ROUND(I170*H170,2)</f>
        <v>0</v>
      </c>
      <c r="K170" s="182" t="s">
        <v>19</v>
      </c>
      <c r="L170" s="41"/>
      <c r="M170" s="187" t="s">
        <v>19</v>
      </c>
      <c r="N170" s="188" t="s">
        <v>43</v>
      </c>
      <c r="O170" s="66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2112</v>
      </c>
      <c r="AT170" s="191" t="s">
        <v>210</v>
      </c>
      <c r="AU170" s="191" t="s">
        <v>82</v>
      </c>
      <c r="AY170" s="19" t="s">
        <v>208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82</v>
      </c>
      <c r="BK170" s="192">
        <f>ROUND(I170*H170,2)</f>
        <v>0</v>
      </c>
      <c r="BL170" s="19" t="s">
        <v>2112</v>
      </c>
      <c r="BM170" s="191" t="s">
        <v>4593</v>
      </c>
    </row>
    <row r="171" spans="1:65" s="12" customFormat="1" ht="25.9" customHeight="1">
      <c r="B171" s="164"/>
      <c r="C171" s="165"/>
      <c r="D171" s="166" t="s">
        <v>70</v>
      </c>
      <c r="E171" s="167" t="s">
        <v>2107</v>
      </c>
      <c r="F171" s="167" t="s">
        <v>2108</v>
      </c>
      <c r="G171" s="165"/>
      <c r="H171" s="165"/>
      <c r="I171" s="168"/>
      <c r="J171" s="169">
        <f>BK171</f>
        <v>0</v>
      </c>
      <c r="K171" s="165"/>
      <c r="L171" s="170"/>
      <c r="M171" s="171"/>
      <c r="N171" s="172"/>
      <c r="O171" s="172"/>
      <c r="P171" s="173">
        <f>SUM(P172:P174)</f>
        <v>0</v>
      </c>
      <c r="Q171" s="172"/>
      <c r="R171" s="173">
        <f>SUM(R172:R174)</f>
        <v>0</v>
      </c>
      <c r="S171" s="172"/>
      <c r="T171" s="174">
        <f>SUM(T172:T174)</f>
        <v>0</v>
      </c>
      <c r="AR171" s="175" t="s">
        <v>235</v>
      </c>
      <c r="AT171" s="176" t="s">
        <v>70</v>
      </c>
      <c r="AU171" s="176" t="s">
        <v>71</v>
      </c>
      <c r="AY171" s="175" t="s">
        <v>208</v>
      </c>
      <c r="BK171" s="177">
        <f>SUM(BK172:BK174)</f>
        <v>0</v>
      </c>
    </row>
    <row r="172" spans="1:65" s="2" customFormat="1" ht="14.45" customHeight="1">
      <c r="A172" s="36"/>
      <c r="B172" s="37"/>
      <c r="C172" s="180" t="s">
        <v>1007</v>
      </c>
      <c r="D172" s="180" t="s">
        <v>210</v>
      </c>
      <c r="E172" s="181" t="s">
        <v>2110</v>
      </c>
      <c r="F172" s="182" t="s">
        <v>2111</v>
      </c>
      <c r="G172" s="183" t="s">
        <v>1776</v>
      </c>
      <c r="H172" s="184">
        <v>1</v>
      </c>
      <c r="I172" s="185"/>
      <c r="J172" s="186">
        <f>ROUND(I172*H172,2)</f>
        <v>0</v>
      </c>
      <c r="K172" s="182" t="s">
        <v>19</v>
      </c>
      <c r="L172" s="41"/>
      <c r="M172" s="187" t="s">
        <v>19</v>
      </c>
      <c r="N172" s="188" t="s">
        <v>43</v>
      </c>
      <c r="O172" s="66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2112</v>
      </c>
      <c r="AT172" s="191" t="s">
        <v>210</v>
      </c>
      <c r="AU172" s="191" t="s">
        <v>78</v>
      </c>
      <c r="AY172" s="19" t="s">
        <v>208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82</v>
      </c>
      <c r="BK172" s="192">
        <f>ROUND(I172*H172,2)</f>
        <v>0</v>
      </c>
      <c r="BL172" s="19" t="s">
        <v>2112</v>
      </c>
      <c r="BM172" s="191" t="s">
        <v>4594</v>
      </c>
    </row>
    <row r="173" spans="1:65" s="2" customFormat="1" ht="14.45" customHeight="1">
      <c r="A173" s="36"/>
      <c r="B173" s="37"/>
      <c r="C173" s="180" t="s">
        <v>1011</v>
      </c>
      <c r="D173" s="180" t="s">
        <v>210</v>
      </c>
      <c r="E173" s="181" t="s">
        <v>2115</v>
      </c>
      <c r="F173" s="182" t="s">
        <v>2116</v>
      </c>
      <c r="G173" s="183" t="s">
        <v>1776</v>
      </c>
      <c r="H173" s="184">
        <v>1</v>
      </c>
      <c r="I173" s="185"/>
      <c r="J173" s="186">
        <f>ROUND(I173*H173,2)</f>
        <v>0</v>
      </c>
      <c r="K173" s="182" t="s">
        <v>19</v>
      </c>
      <c r="L173" s="41"/>
      <c r="M173" s="187" t="s">
        <v>19</v>
      </c>
      <c r="N173" s="188" t="s">
        <v>43</v>
      </c>
      <c r="O173" s="66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2112</v>
      </c>
      <c r="AT173" s="191" t="s">
        <v>210</v>
      </c>
      <c r="AU173" s="191" t="s">
        <v>78</v>
      </c>
      <c r="AY173" s="19" t="s">
        <v>208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82</v>
      </c>
      <c r="BK173" s="192">
        <f>ROUND(I173*H173,2)</f>
        <v>0</v>
      </c>
      <c r="BL173" s="19" t="s">
        <v>2112</v>
      </c>
      <c r="BM173" s="191" t="s">
        <v>4595</v>
      </c>
    </row>
    <row r="174" spans="1:65" s="2" customFormat="1" ht="14.45" customHeight="1">
      <c r="A174" s="36"/>
      <c r="B174" s="37"/>
      <c r="C174" s="180" t="s">
        <v>1016</v>
      </c>
      <c r="D174" s="180" t="s">
        <v>210</v>
      </c>
      <c r="E174" s="181" t="s">
        <v>2119</v>
      </c>
      <c r="F174" s="182" t="s">
        <v>2120</v>
      </c>
      <c r="G174" s="183" t="s">
        <v>1776</v>
      </c>
      <c r="H174" s="184">
        <v>1</v>
      </c>
      <c r="I174" s="185"/>
      <c r="J174" s="186">
        <f>ROUND(I174*H174,2)</f>
        <v>0</v>
      </c>
      <c r="K174" s="182" t="s">
        <v>19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2112</v>
      </c>
      <c r="AT174" s="191" t="s">
        <v>210</v>
      </c>
      <c r="AU174" s="191" t="s">
        <v>78</v>
      </c>
      <c r="AY174" s="19" t="s">
        <v>208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82</v>
      </c>
      <c r="BK174" s="192">
        <f>ROUND(I174*H174,2)</f>
        <v>0</v>
      </c>
      <c r="BL174" s="19" t="s">
        <v>2112</v>
      </c>
      <c r="BM174" s="191" t="s">
        <v>4596</v>
      </c>
    </row>
    <row r="175" spans="1:65" s="12" customFormat="1" ht="25.9" customHeight="1">
      <c r="B175" s="164"/>
      <c r="C175" s="165"/>
      <c r="D175" s="166" t="s">
        <v>70</v>
      </c>
      <c r="E175" s="167" t="s">
        <v>2122</v>
      </c>
      <c r="F175" s="167" t="s">
        <v>2123</v>
      </c>
      <c r="G175" s="165"/>
      <c r="H175" s="165"/>
      <c r="I175" s="168"/>
      <c r="J175" s="169">
        <f>BK175</f>
        <v>0</v>
      </c>
      <c r="K175" s="165"/>
      <c r="L175" s="170"/>
      <c r="M175" s="171"/>
      <c r="N175" s="172"/>
      <c r="O175" s="172"/>
      <c r="P175" s="173">
        <f>SUM(P176:P178)</f>
        <v>0</v>
      </c>
      <c r="Q175" s="172"/>
      <c r="R175" s="173">
        <f>SUM(R176:R178)</f>
        <v>0</v>
      </c>
      <c r="S175" s="172"/>
      <c r="T175" s="174">
        <f>SUM(T176:T178)</f>
        <v>0</v>
      </c>
      <c r="AR175" s="175" t="s">
        <v>235</v>
      </c>
      <c r="AT175" s="176" t="s">
        <v>70</v>
      </c>
      <c r="AU175" s="176" t="s">
        <v>71</v>
      </c>
      <c r="AY175" s="175" t="s">
        <v>208</v>
      </c>
      <c r="BK175" s="177">
        <f>SUM(BK176:BK178)</f>
        <v>0</v>
      </c>
    </row>
    <row r="176" spans="1:65" s="2" customFormat="1" ht="14.45" customHeight="1">
      <c r="A176" s="36"/>
      <c r="B176" s="37"/>
      <c r="C176" s="180" t="s">
        <v>422</v>
      </c>
      <c r="D176" s="180" t="s">
        <v>210</v>
      </c>
      <c r="E176" s="181" t="s">
        <v>2125</v>
      </c>
      <c r="F176" s="182" t="s">
        <v>2126</v>
      </c>
      <c r="G176" s="183" t="s">
        <v>1776</v>
      </c>
      <c r="H176" s="184">
        <v>1</v>
      </c>
      <c r="I176" s="185"/>
      <c r="J176" s="186">
        <f>ROUND(I176*H176,2)</f>
        <v>0</v>
      </c>
      <c r="K176" s="182" t="s">
        <v>19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2112</v>
      </c>
      <c r="AT176" s="191" t="s">
        <v>210</v>
      </c>
      <c r="AU176" s="191" t="s">
        <v>78</v>
      </c>
      <c r="AY176" s="19" t="s">
        <v>208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82</v>
      </c>
      <c r="BK176" s="192">
        <f>ROUND(I176*H176,2)</f>
        <v>0</v>
      </c>
      <c r="BL176" s="19" t="s">
        <v>2112</v>
      </c>
      <c r="BM176" s="191" t="s">
        <v>4597</v>
      </c>
    </row>
    <row r="177" spans="1:65" s="2" customFormat="1" ht="14.45" customHeight="1">
      <c r="A177" s="36"/>
      <c r="B177" s="37"/>
      <c r="C177" s="180" t="s">
        <v>456</v>
      </c>
      <c r="D177" s="180" t="s">
        <v>210</v>
      </c>
      <c r="E177" s="181" t="s">
        <v>2129</v>
      </c>
      <c r="F177" s="182" t="s">
        <v>2130</v>
      </c>
      <c r="G177" s="183" t="s">
        <v>1776</v>
      </c>
      <c r="H177" s="184">
        <v>1</v>
      </c>
      <c r="I177" s="185"/>
      <c r="J177" s="186">
        <f>ROUND(I177*H177,2)</f>
        <v>0</v>
      </c>
      <c r="K177" s="182" t="s">
        <v>19</v>
      </c>
      <c r="L177" s="41"/>
      <c r="M177" s="187" t="s">
        <v>19</v>
      </c>
      <c r="N177" s="188" t="s">
        <v>43</v>
      </c>
      <c r="O177" s="66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2112</v>
      </c>
      <c r="AT177" s="191" t="s">
        <v>210</v>
      </c>
      <c r="AU177" s="191" t="s">
        <v>78</v>
      </c>
      <c r="AY177" s="19" t="s">
        <v>208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82</v>
      </c>
      <c r="BK177" s="192">
        <f>ROUND(I177*H177,2)</f>
        <v>0</v>
      </c>
      <c r="BL177" s="19" t="s">
        <v>2112</v>
      </c>
      <c r="BM177" s="191" t="s">
        <v>4598</v>
      </c>
    </row>
    <row r="178" spans="1:65" s="2" customFormat="1" ht="14.45" customHeight="1">
      <c r="A178" s="36"/>
      <c r="B178" s="37"/>
      <c r="C178" s="180" t="s">
        <v>2395</v>
      </c>
      <c r="D178" s="180" t="s">
        <v>210</v>
      </c>
      <c r="E178" s="181" t="s">
        <v>2133</v>
      </c>
      <c r="F178" s="182" t="s">
        <v>2134</v>
      </c>
      <c r="G178" s="183" t="s">
        <v>1776</v>
      </c>
      <c r="H178" s="184">
        <v>1</v>
      </c>
      <c r="I178" s="185"/>
      <c r="J178" s="186">
        <f>ROUND(I178*H178,2)</f>
        <v>0</v>
      </c>
      <c r="K178" s="182" t="s">
        <v>19</v>
      </c>
      <c r="L178" s="41"/>
      <c r="M178" s="252" t="s">
        <v>19</v>
      </c>
      <c r="N178" s="253" t="s">
        <v>43</v>
      </c>
      <c r="O178" s="254"/>
      <c r="P178" s="255">
        <f>O178*H178</f>
        <v>0</v>
      </c>
      <c r="Q178" s="255">
        <v>0</v>
      </c>
      <c r="R178" s="255">
        <f>Q178*H178</f>
        <v>0</v>
      </c>
      <c r="S178" s="255">
        <v>0</v>
      </c>
      <c r="T178" s="25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2112</v>
      </c>
      <c r="AT178" s="191" t="s">
        <v>210</v>
      </c>
      <c r="AU178" s="191" t="s">
        <v>78</v>
      </c>
      <c r="AY178" s="19" t="s">
        <v>208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2112</v>
      </c>
      <c r="BM178" s="191" t="s">
        <v>4599</v>
      </c>
    </row>
    <row r="179" spans="1:65" s="2" customFormat="1" ht="6.95" customHeight="1">
      <c r="A179" s="36"/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41"/>
      <c r="M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</sheetData>
  <sheetProtection algorithmName="SHA-512" hashValue="Pn/UnnqNw9Lb2QROft09kvtHF6cys8aJXjRu5QcUahGtAiquix3RSZSGChFYoFnlxCIS8Dfr4IzmPfthO+kBgg==" saltValue="6czeEKRvKDlAHOTGK0C28YuquzAYrEZe+SfX/lBMKWgzWYhtQ3tzEVOYEuSUOfERQBVb0UJhtcAPCod6+NfwtA==" spinCount="100000" sheet="1" objects="1" scenarios="1" formatColumns="0" formatRows="0" autoFilter="0"/>
  <autoFilter ref="C90:K178" xr:uid="{00000000-0009-0000-0000-00001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141</v>
      </c>
      <c r="AZ2" s="262" t="s">
        <v>4600</v>
      </c>
      <c r="BA2" s="262" t="s">
        <v>4601</v>
      </c>
      <c r="BB2" s="262" t="s">
        <v>213</v>
      </c>
      <c r="BC2" s="262" t="s">
        <v>4602</v>
      </c>
      <c r="BD2" s="262" t="s">
        <v>82</v>
      </c>
    </row>
    <row r="3" spans="1:5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  <c r="AZ3" s="262" t="s">
        <v>4603</v>
      </c>
      <c r="BA3" s="262" t="s">
        <v>4604</v>
      </c>
      <c r="BB3" s="262" t="s">
        <v>213</v>
      </c>
      <c r="BC3" s="262" t="s">
        <v>4605</v>
      </c>
      <c r="BD3" s="262" t="s">
        <v>82</v>
      </c>
    </row>
    <row r="4" spans="1:5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56" s="1" customFormat="1" ht="6.95" customHeight="1">
      <c r="B5" s="22"/>
      <c r="L5" s="22"/>
    </row>
    <row r="6" spans="1:56" s="1" customFormat="1" ht="12" customHeight="1">
      <c r="B6" s="22"/>
      <c r="D6" s="114" t="s">
        <v>16</v>
      </c>
      <c r="L6" s="22"/>
    </row>
    <row r="7" spans="1:5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56" s="2" customFormat="1" ht="12" customHeight="1">
      <c r="A8" s="36"/>
      <c r="B8" s="41"/>
      <c r="C8" s="36"/>
      <c r="D8" s="114" t="s">
        <v>155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56" s="2" customFormat="1" ht="16.5" customHeight="1">
      <c r="A9" s="36"/>
      <c r="B9" s="41"/>
      <c r="C9" s="36"/>
      <c r="D9" s="36"/>
      <c r="E9" s="411" t="s">
        <v>4606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5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29. 12. 2020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tr">
        <f>IF('Rekapitulace stavby'!AN10="","",'Rekapitulace stavby'!AN10)</f>
        <v/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05" t="str">
        <f>IF('Rekapitulace stavby'!E11="","",'Rekapitulace stavby'!E11)</f>
        <v>Město Nový Bydžov</v>
      </c>
      <c r="F15" s="36"/>
      <c r="G15" s="36"/>
      <c r="H15" s="36"/>
      <c r="I15" s="114" t="s">
        <v>28</v>
      </c>
      <c r="J15" s="105" t="str">
        <f>IF('Rekapitulace stavby'!AN11="","",'Rekapitulace stavby'!AN11)</f>
        <v/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3" t="str">
        <f>'Rekapitulace stavby'!E14</f>
        <v>Vyplň údaj</v>
      </c>
      <c r="F18" s="414"/>
      <c r="G18" s="414"/>
      <c r="H18" s="414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tr">
        <f>IF('Rekapitulace stavby'!AN16="","",'Rekapitulace stavby'!AN16)</f>
        <v/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>OBRŠÁL ARCHITEKTI s.r.o.</v>
      </c>
      <c r="F21" s="36"/>
      <c r="G21" s="36"/>
      <c r="H21" s="36"/>
      <c r="I21" s="114" t="s">
        <v>28</v>
      </c>
      <c r="J21" s="105" t="str">
        <f>IF('Rekapitulace stavby'!AN17="","",'Rekapitulace stavby'!AN17)</f>
        <v/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tr">
        <f>IF('Rekapitulace stavby'!AN19="","",'Rekapitulace stavby'!AN19)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>OBRŠÁL ARCHITEKTI s.r.o.</v>
      </c>
      <c r="F24" s="36"/>
      <c r="G24" s="36"/>
      <c r="H24" s="36"/>
      <c r="I24" s="114" t="s">
        <v>28</v>
      </c>
      <c r="J24" s="105" t="str">
        <f>IF('Rekapitulace stavby'!AN20="","",'Rekapitulace stavby'!AN20)</f>
        <v/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415" t="s">
        <v>19</v>
      </c>
      <c r="F27" s="415"/>
      <c r="G27" s="415"/>
      <c r="H27" s="415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ROUND(J91,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ROUND((SUM(BE91:BE191)),  2)</f>
        <v>0</v>
      </c>
      <c r="G33" s="36"/>
      <c r="H33" s="36"/>
      <c r="I33" s="126">
        <v>0.21</v>
      </c>
      <c r="J33" s="125">
        <f>ROUND(((SUM(BE91:BE191))*I33),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ROUND((SUM(BF91:BF191)),  2)</f>
        <v>0</v>
      </c>
      <c r="G34" s="36"/>
      <c r="H34" s="36"/>
      <c r="I34" s="126">
        <v>0.15</v>
      </c>
      <c r="J34" s="125">
        <f>ROUND(((SUM(BF91:BF191))*I34),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ROUND((SUM(BG91:BG191)),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ROUND((SUM(BH91:BH191)),  2)</f>
        <v>0</v>
      </c>
      <c r="G36" s="36"/>
      <c r="H36" s="36"/>
      <c r="I36" s="126">
        <v>0.15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ROUND((SUM(BI91:BI191)),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157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6" t="str">
        <f>E7</f>
        <v>Stavební úpravy Bratří Mádlů č.p. 191, Nový Bydžov</v>
      </c>
      <c r="F48" s="417"/>
      <c r="G48" s="417"/>
      <c r="H48" s="417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155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72" t="str">
        <f>E9</f>
        <v>SO.04 - ZPEVNĚNÉ PLOCHY</v>
      </c>
      <c r="F50" s="418"/>
      <c r="G50" s="418"/>
      <c r="H50" s="41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Nový Bydžov</v>
      </c>
      <c r="G52" s="38"/>
      <c r="H52" s="38"/>
      <c r="I52" s="31" t="s">
        <v>23</v>
      </c>
      <c r="J52" s="61" t="str">
        <f>IF(J12="","",J12)</f>
        <v>29. 12. 2020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Město Nový Bydžov</v>
      </c>
      <c r="G54" s="38"/>
      <c r="H54" s="38"/>
      <c r="I54" s="31" t="s">
        <v>31</v>
      </c>
      <c r="J54" s="34" t="str">
        <f>E21</f>
        <v>OBRŠÁL ARCHITEKTI s.r.o.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OBRŠÁL ARCHITEKTI s.r.o.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158</v>
      </c>
      <c r="D57" s="139"/>
      <c r="E57" s="139"/>
      <c r="F57" s="139"/>
      <c r="G57" s="139"/>
      <c r="H57" s="139"/>
      <c r="I57" s="139"/>
      <c r="J57" s="140" t="s">
        <v>159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J91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160</v>
      </c>
    </row>
    <row r="60" spans="1:47" s="9" customFormat="1" ht="24.95" customHeight="1">
      <c r="B60" s="142"/>
      <c r="C60" s="143"/>
      <c r="D60" s="144" t="s">
        <v>161</v>
      </c>
      <c r="E60" s="145"/>
      <c r="F60" s="145"/>
      <c r="G60" s="145"/>
      <c r="H60" s="145"/>
      <c r="I60" s="145"/>
      <c r="J60" s="146">
        <f>J92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4403</v>
      </c>
      <c r="E61" s="150"/>
      <c r="F61" s="150"/>
      <c r="G61" s="150"/>
      <c r="H61" s="150"/>
      <c r="I61" s="150"/>
      <c r="J61" s="151">
        <f>J93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3621</v>
      </c>
      <c r="E62" s="150"/>
      <c r="F62" s="150"/>
      <c r="G62" s="150"/>
      <c r="H62" s="150"/>
      <c r="I62" s="150"/>
      <c r="J62" s="151">
        <f>J121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166</v>
      </c>
      <c r="E63" s="150"/>
      <c r="F63" s="150"/>
      <c r="G63" s="150"/>
      <c r="H63" s="150"/>
      <c r="I63" s="150"/>
      <c r="J63" s="151">
        <f>J144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3622</v>
      </c>
      <c r="E64" s="150"/>
      <c r="F64" s="150"/>
      <c r="G64" s="150"/>
      <c r="H64" s="150"/>
      <c r="I64" s="150"/>
      <c r="J64" s="151">
        <f>J148</f>
        <v>0</v>
      </c>
      <c r="K64" s="99"/>
      <c r="L64" s="152"/>
    </row>
    <row r="65" spans="1:31" s="10" customFormat="1" ht="19.899999999999999" customHeight="1">
      <c r="B65" s="148"/>
      <c r="C65" s="99"/>
      <c r="D65" s="149" t="s">
        <v>167</v>
      </c>
      <c r="E65" s="150"/>
      <c r="F65" s="150"/>
      <c r="G65" s="150"/>
      <c r="H65" s="150"/>
      <c r="I65" s="150"/>
      <c r="J65" s="151">
        <f>J151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168</v>
      </c>
      <c r="E66" s="150"/>
      <c r="F66" s="150"/>
      <c r="G66" s="150"/>
      <c r="H66" s="150"/>
      <c r="I66" s="150"/>
      <c r="J66" s="151">
        <f>J173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169</v>
      </c>
      <c r="E67" s="150"/>
      <c r="F67" s="150"/>
      <c r="G67" s="150"/>
      <c r="H67" s="150"/>
      <c r="I67" s="150"/>
      <c r="J67" s="151">
        <f>J179</f>
        <v>0</v>
      </c>
      <c r="K67" s="99"/>
      <c r="L67" s="152"/>
    </row>
    <row r="68" spans="1:31" s="9" customFormat="1" ht="24.95" customHeight="1">
      <c r="B68" s="142"/>
      <c r="C68" s="143"/>
      <c r="D68" s="144" t="s">
        <v>189</v>
      </c>
      <c r="E68" s="145"/>
      <c r="F68" s="145"/>
      <c r="G68" s="145"/>
      <c r="H68" s="145"/>
      <c r="I68" s="145"/>
      <c r="J68" s="146">
        <f>J181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190</v>
      </c>
      <c r="E69" s="150"/>
      <c r="F69" s="150"/>
      <c r="G69" s="150"/>
      <c r="H69" s="150"/>
      <c r="I69" s="150"/>
      <c r="J69" s="151">
        <f>J182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191</v>
      </c>
      <c r="E70" s="150"/>
      <c r="F70" s="150"/>
      <c r="G70" s="150"/>
      <c r="H70" s="150"/>
      <c r="I70" s="150"/>
      <c r="J70" s="151">
        <f>J186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192</v>
      </c>
      <c r="E71" s="150"/>
      <c r="F71" s="150"/>
      <c r="G71" s="150"/>
      <c r="H71" s="150"/>
      <c r="I71" s="150"/>
      <c r="J71" s="151">
        <f>J190</f>
        <v>0</v>
      </c>
      <c r="K71" s="99"/>
      <c r="L71" s="152"/>
    </row>
    <row r="72" spans="1:31" s="2" customFormat="1" ht="21.7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pans="1:31" s="2" customFormat="1" ht="6.95" customHeight="1">
      <c r="A77" s="36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4.95" customHeight="1">
      <c r="A78" s="36"/>
      <c r="B78" s="37"/>
      <c r="C78" s="25" t="s">
        <v>193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416" t="str">
        <f>E7</f>
        <v>Stavební úpravy Bratří Mádlů č.p. 191, Nový Bydžov</v>
      </c>
      <c r="F81" s="417"/>
      <c r="G81" s="417"/>
      <c r="H81" s="417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155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72" t="str">
        <f>E9</f>
        <v>SO.04 - ZPEVNĚNÉ PLOCHY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F12</f>
        <v>Nový Bydžov</v>
      </c>
      <c r="G85" s="38"/>
      <c r="H85" s="38"/>
      <c r="I85" s="31" t="s">
        <v>23</v>
      </c>
      <c r="J85" s="61" t="str">
        <f>IF(J12="","",J12)</f>
        <v>29. 12. 2020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25.7" customHeight="1">
      <c r="A87" s="36"/>
      <c r="B87" s="37"/>
      <c r="C87" s="31" t="s">
        <v>25</v>
      </c>
      <c r="D87" s="38"/>
      <c r="E87" s="38"/>
      <c r="F87" s="29" t="str">
        <f>E15</f>
        <v>Město Nový Bydžov</v>
      </c>
      <c r="G87" s="38"/>
      <c r="H87" s="38"/>
      <c r="I87" s="31" t="s">
        <v>31</v>
      </c>
      <c r="J87" s="34" t="str">
        <f>E21</f>
        <v>OBRŠÁL ARCHITEKTI s.r.o.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29</v>
      </c>
      <c r="D88" s="38"/>
      <c r="E88" s="38"/>
      <c r="F88" s="29" t="str">
        <f>IF(E18="","",E18)</f>
        <v>Vyplň údaj</v>
      </c>
      <c r="G88" s="38"/>
      <c r="H88" s="38"/>
      <c r="I88" s="31" t="s">
        <v>34</v>
      </c>
      <c r="J88" s="34" t="str">
        <f>E24</f>
        <v>OBRŠÁL ARCHITEKTI s.r.o.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3"/>
      <c r="B90" s="154"/>
      <c r="C90" s="155" t="s">
        <v>194</v>
      </c>
      <c r="D90" s="156" t="s">
        <v>56</v>
      </c>
      <c r="E90" s="156" t="s">
        <v>52</v>
      </c>
      <c r="F90" s="156" t="s">
        <v>53</v>
      </c>
      <c r="G90" s="156" t="s">
        <v>195</v>
      </c>
      <c r="H90" s="156" t="s">
        <v>196</v>
      </c>
      <c r="I90" s="156" t="s">
        <v>197</v>
      </c>
      <c r="J90" s="156" t="s">
        <v>159</v>
      </c>
      <c r="K90" s="157" t="s">
        <v>198</v>
      </c>
      <c r="L90" s="158"/>
      <c r="M90" s="70" t="s">
        <v>19</v>
      </c>
      <c r="N90" s="71" t="s">
        <v>41</v>
      </c>
      <c r="O90" s="71" t="s">
        <v>199</v>
      </c>
      <c r="P90" s="71" t="s">
        <v>200</v>
      </c>
      <c r="Q90" s="71" t="s">
        <v>201</v>
      </c>
      <c r="R90" s="71" t="s">
        <v>202</v>
      </c>
      <c r="S90" s="71" t="s">
        <v>203</v>
      </c>
      <c r="T90" s="72" t="s">
        <v>204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</row>
    <row r="91" spans="1:65" s="2" customFormat="1" ht="22.9" customHeight="1">
      <c r="A91" s="36"/>
      <c r="B91" s="37"/>
      <c r="C91" s="77" t="s">
        <v>205</v>
      </c>
      <c r="D91" s="38"/>
      <c r="E91" s="38"/>
      <c r="F91" s="38"/>
      <c r="G91" s="38"/>
      <c r="H91" s="38"/>
      <c r="I91" s="38"/>
      <c r="J91" s="159">
        <f>BK91</f>
        <v>0</v>
      </c>
      <c r="K91" s="38"/>
      <c r="L91" s="41"/>
      <c r="M91" s="73"/>
      <c r="N91" s="160"/>
      <c r="O91" s="74"/>
      <c r="P91" s="161">
        <f>P92+P181</f>
        <v>0</v>
      </c>
      <c r="Q91" s="74"/>
      <c r="R91" s="161">
        <f>R92+R181</f>
        <v>206.8887886</v>
      </c>
      <c r="S91" s="74"/>
      <c r="T91" s="162">
        <f>T92+T181</f>
        <v>384.39516000000003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70</v>
      </c>
      <c r="AU91" s="19" t="s">
        <v>160</v>
      </c>
      <c r="BK91" s="163">
        <f>BK92+BK181</f>
        <v>0</v>
      </c>
    </row>
    <row r="92" spans="1:65" s="12" customFormat="1" ht="25.9" customHeight="1">
      <c r="B92" s="164"/>
      <c r="C92" s="165"/>
      <c r="D92" s="166" t="s">
        <v>70</v>
      </c>
      <c r="E92" s="167" t="s">
        <v>206</v>
      </c>
      <c r="F92" s="167" t="s">
        <v>207</v>
      </c>
      <c r="G92" s="165"/>
      <c r="H92" s="165"/>
      <c r="I92" s="168"/>
      <c r="J92" s="169">
        <f>BK92</f>
        <v>0</v>
      </c>
      <c r="K92" s="165"/>
      <c r="L92" s="170"/>
      <c r="M92" s="171"/>
      <c r="N92" s="172"/>
      <c r="O92" s="172"/>
      <c r="P92" s="173">
        <f>P93+P121+P144+P148+P151+P173+P179</f>
        <v>0</v>
      </c>
      <c r="Q92" s="172"/>
      <c r="R92" s="173">
        <f>R93+R121+R144+R148+R151+R173+R179</f>
        <v>206.8887886</v>
      </c>
      <c r="S92" s="172"/>
      <c r="T92" s="174">
        <f>T93+T121+T144+T148+T151+T173+T179</f>
        <v>384.39516000000003</v>
      </c>
      <c r="AR92" s="175" t="s">
        <v>78</v>
      </c>
      <c r="AT92" s="176" t="s">
        <v>70</v>
      </c>
      <c r="AU92" s="176" t="s">
        <v>71</v>
      </c>
      <c r="AY92" s="175" t="s">
        <v>208</v>
      </c>
      <c r="BK92" s="177">
        <f>BK93+BK121+BK144+BK148+BK151+BK173+BK179</f>
        <v>0</v>
      </c>
    </row>
    <row r="93" spans="1:65" s="12" customFormat="1" ht="22.9" customHeight="1">
      <c r="B93" s="164"/>
      <c r="C93" s="165"/>
      <c r="D93" s="166" t="s">
        <v>70</v>
      </c>
      <c r="E93" s="178" t="s">
        <v>78</v>
      </c>
      <c r="F93" s="178" t="s">
        <v>4404</v>
      </c>
      <c r="G93" s="165"/>
      <c r="H93" s="165"/>
      <c r="I93" s="168"/>
      <c r="J93" s="179">
        <f>BK93</f>
        <v>0</v>
      </c>
      <c r="K93" s="165"/>
      <c r="L93" s="170"/>
      <c r="M93" s="171"/>
      <c r="N93" s="172"/>
      <c r="O93" s="172"/>
      <c r="P93" s="173">
        <f>SUM(P94:P120)</f>
        <v>0</v>
      </c>
      <c r="Q93" s="172"/>
      <c r="R93" s="173">
        <f>SUM(R94:R120)</f>
        <v>0</v>
      </c>
      <c r="S93" s="172"/>
      <c r="T93" s="174">
        <f>SUM(T94:T120)</f>
        <v>384.39516000000003</v>
      </c>
      <c r="AR93" s="175" t="s">
        <v>78</v>
      </c>
      <c r="AT93" s="176" t="s">
        <v>70</v>
      </c>
      <c r="AU93" s="176" t="s">
        <v>78</v>
      </c>
      <c r="AY93" s="175" t="s">
        <v>208</v>
      </c>
      <c r="BK93" s="177">
        <f>SUM(BK94:BK120)</f>
        <v>0</v>
      </c>
    </row>
    <row r="94" spans="1:65" s="2" customFormat="1" ht="24.2" customHeight="1">
      <c r="A94" s="36"/>
      <c r="B94" s="37"/>
      <c r="C94" s="180" t="s">
        <v>1270</v>
      </c>
      <c r="D94" s="180" t="s">
        <v>210</v>
      </c>
      <c r="E94" s="181" t="s">
        <v>4607</v>
      </c>
      <c r="F94" s="182" t="s">
        <v>4608</v>
      </c>
      <c r="G94" s="183" t="s">
        <v>213</v>
      </c>
      <c r="H94" s="184">
        <v>181.51</v>
      </c>
      <c r="I94" s="185"/>
      <c r="J94" s="186">
        <f>ROUND(I94*H94,2)</f>
        <v>0</v>
      </c>
      <c r="K94" s="182" t="s">
        <v>214</v>
      </c>
      <c r="L94" s="41"/>
      <c r="M94" s="187" t="s">
        <v>19</v>
      </c>
      <c r="N94" s="188" t="s">
        <v>43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0.29499999999999998</v>
      </c>
      <c r="T94" s="190">
        <f>S94*H94</f>
        <v>53.545449999999995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215</v>
      </c>
      <c r="AT94" s="191" t="s">
        <v>210</v>
      </c>
      <c r="AU94" s="191" t="s">
        <v>82</v>
      </c>
      <c r="AY94" s="19" t="s">
        <v>208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82</v>
      </c>
      <c r="BK94" s="192">
        <f>ROUND(I94*H94,2)</f>
        <v>0</v>
      </c>
      <c r="BL94" s="19" t="s">
        <v>215</v>
      </c>
      <c r="BM94" s="191" t="s">
        <v>4609</v>
      </c>
    </row>
    <row r="95" spans="1:65" s="13" customFormat="1" ht="11.25">
      <c r="B95" s="193"/>
      <c r="C95" s="194"/>
      <c r="D95" s="195" t="s">
        <v>217</v>
      </c>
      <c r="E95" s="196" t="s">
        <v>19</v>
      </c>
      <c r="F95" s="197" t="s">
        <v>4610</v>
      </c>
      <c r="G95" s="194"/>
      <c r="H95" s="198">
        <v>181.51</v>
      </c>
      <c r="I95" s="199"/>
      <c r="J95" s="194"/>
      <c r="K95" s="194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217</v>
      </c>
      <c r="AU95" s="204" t="s">
        <v>82</v>
      </c>
      <c r="AV95" s="13" t="s">
        <v>82</v>
      </c>
      <c r="AW95" s="13" t="s">
        <v>33</v>
      </c>
      <c r="AX95" s="13" t="s">
        <v>78</v>
      </c>
      <c r="AY95" s="204" t="s">
        <v>208</v>
      </c>
    </row>
    <row r="96" spans="1:65" s="2" customFormat="1" ht="24.2" customHeight="1">
      <c r="A96" s="36"/>
      <c r="B96" s="37"/>
      <c r="C96" s="180" t="s">
        <v>1298</v>
      </c>
      <c r="D96" s="180" t="s">
        <v>210</v>
      </c>
      <c r="E96" s="181" t="s">
        <v>4611</v>
      </c>
      <c r="F96" s="182" t="s">
        <v>4612</v>
      </c>
      <c r="G96" s="183" t="s">
        <v>213</v>
      </c>
      <c r="H96" s="184">
        <v>181.51</v>
      </c>
      <c r="I96" s="185"/>
      <c r="J96" s="186">
        <f>ROUND(I96*H96,2)</f>
        <v>0</v>
      </c>
      <c r="K96" s="182" t="s">
        <v>214</v>
      </c>
      <c r="L96" s="41"/>
      <c r="M96" s="187" t="s">
        <v>19</v>
      </c>
      <c r="N96" s="188" t="s">
        <v>43</v>
      </c>
      <c r="O96" s="66"/>
      <c r="P96" s="189">
        <f>O96*H96</f>
        <v>0</v>
      </c>
      <c r="Q96" s="189">
        <v>0</v>
      </c>
      <c r="R96" s="189">
        <f>Q96*H96</f>
        <v>0</v>
      </c>
      <c r="S96" s="189">
        <v>0.44</v>
      </c>
      <c r="T96" s="190">
        <f>S96*H96</f>
        <v>79.864400000000003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215</v>
      </c>
      <c r="AT96" s="191" t="s">
        <v>210</v>
      </c>
      <c r="AU96" s="191" t="s">
        <v>82</v>
      </c>
      <c r="AY96" s="19" t="s">
        <v>208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82</v>
      </c>
      <c r="BK96" s="192">
        <f>ROUND(I96*H96,2)</f>
        <v>0</v>
      </c>
      <c r="BL96" s="19" t="s">
        <v>215</v>
      </c>
      <c r="BM96" s="191" t="s">
        <v>4613</v>
      </c>
    </row>
    <row r="97" spans="1:65" s="2" customFormat="1" ht="37.9" customHeight="1">
      <c r="A97" s="36"/>
      <c r="B97" s="37"/>
      <c r="C97" s="180" t="s">
        <v>2026</v>
      </c>
      <c r="D97" s="180" t="s">
        <v>210</v>
      </c>
      <c r="E97" s="181" t="s">
        <v>4614</v>
      </c>
      <c r="F97" s="182" t="s">
        <v>4615</v>
      </c>
      <c r="G97" s="183" t="s">
        <v>213</v>
      </c>
      <c r="H97" s="184">
        <v>239.74700000000001</v>
      </c>
      <c r="I97" s="185"/>
      <c r="J97" s="186">
        <f>ROUND(I97*H97,2)</f>
        <v>0</v>
      </c>
      <c r="K97" s="182" t="s">
        <v>214</v>
      </c>
      <c r="L97" s="41"/>
      <c r="M97" s="187" t="s">
        <v>19</v>
      </c>
      <c r="N97" s="188" t="s">
        <v>43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0.63</v>
      </c>
      <c r="T97" s="190">
        <f>S97*H97</f>
        <v>151.04061000000002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215</v>
      </c>
      <c r="AT97" s="191" t="s">
        <v>210</v>
      </c>
      <c r="AU97" s="191" t="s">
        <v>82</v>
      </c>
      <c r="AY97" s="19" t="s">
        <v>208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82</v>
      </c>
      <c r="BK97" s="192">
        <f>ROUND(I97*H97,2)</f>
        <v>0</v>
      </c>
      <c r="BL97" s="19" t="s">
        <v>215</v>
      </c>
      <c r="BM97" s="191" t="s">
        <v>4616</v>
      </c>
    </row>
    <row r="98" spans="1:65" s="13" customFormat="1" ht="11.25">
      <c r="B98" s="193"/>
      <c r="C98" s="194"/>
      <c r="D98" s="195" t="s">
        <v>217</v>
      </c>
      <c r="E98" s="196" t="s">
        <v>19</v>
      </c>
      <c r="F98" s="197" t="s">
        <v>4617</v>
      </c>
      <c r="G98" s="194"/>
      <c r="H98" s="198">
        <v>239.74700000000001</v>
      </c>
      <c r="I98" s="199"/>
      <c r="J98" s="194"/>
      <c r="K98" s="194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217</v>
      </c>
      <c r="AU98" s="204" t="s">
        <v>82</v>
      </c>
      <c r="AV98" s="13" t="s">
        <v>82</v>
      </c>
      <c r="AW98" s="13" t="s">
        <v>33</v>
      </c>
      <c r="AX98" s="13" t="s">
        <v>78</v>
      </c>
      <c r="AY98" s="204" t="s">
        <v>208</v>
      </c>
    </row>
    <row r="99" spans="1:65" s="2" customFormat="1" ht="24.2" customHeight="1">
      <c r="A99" s="36"/>
      <c r="B99" s="37"/>
      <c r="C99" s="180" t="s">
        <v>1495</v>
      </c>
      <c r="D99" s="180" t="s">
        <v>210</v>
      </c>
      <c r="E99" s="181" t="s">
        <v>4618</v>
      </c>
      <c r="F99" s="182" t="s">
        <v>4619</v>
      </c>
      <c r="G99" s="183" t="s">
        <v>395</v>
      </c>
      <c r="H99" s="184">
        <v>47.85</v>
      </c>
      <c r="I99" s="185"/>
      <c r="J99" s="186">
        <f>ROUND(I99*H99,2)</f>
        <v>0</v>
      </c>
      <c r="K99" s="182" t="s">
        <v>214</v>
      </c>
      <c r="L99" s="41"/>
      <c r="M99" s="187" t="s">
        <v>19</v>
      </c>
      <c r="N99" s="188" t="s">
        <v>43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0.23</v>
      </c>
      <c r="T99" s="190">
        <f>S99*H99</f>
        <v>11.005500000000001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215</v>
      </c>
      <c r="AT99" s="191" t="s">
        <v>210</v>
      </c>
      <c r="AU99" s="191" t="s">
        <v>82</v>
      </c>
      <c r="AY99" s="19" t="s">
        <v>208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82</v>
      </c>
      <c r="BK99" s="192">
        <f>ROUND(I99*H99,2)</f>
        <v>0</v>
      </c>
      <c r="BL99" s="19" t="s">
        <v>215</v>
      </c>
      <c r="BM99" s="191" t="s">
        <v>4620</v>
      </c>
    </row>
    <row r="100" spans="1:65" s="2" customFormat="1" ht="24.2" customHeight="1">
      <c r="A100" s="36"/>
      <c r="B100" s="37"/>
      <c r="C100" s="180" t="s">
        <v>936</v>
      </c>
      <c r="D100" s="180" t="s">
        <v>210</v>
      </c>
      <c r="E100" s="181" t="s">
        <v>3629</v>
      </c>
      <c r="F100" s="182" t="s">
        <v>4621</v>
      </c>
      <c r="G100" s="183" t="s">
        <v>395</v>
      </c>
      <c r="H100" s="184">
        <v>48.44</v>
      </c>
      <c r="I100" s="185"/>
      <c r="J100" s="186">
        <f>ROUND(I100*H100,2)</f>
        <v>0</v>
      </c>
      <c r="K100" s="182" t="s">
        <v>214</v>
      </c>
      <c r="L100" s="41"/>
      <c r="M100" s="187" t="s">
        <v>19</v>
      </c>
      <c r="N100" s="188" t="s">
        <v>43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0.43</v>
      </c>
      <c r="T100" s="190">
        <f>S100*H100</f>
        <v>20.8292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215</v>
      </c>
      <c r="AT100" s="191" t="s">
        <v>210</v>
      </c>
      <c r="AU100" s="191" t="s">
        <v>82</v>
      </c>
      <c r="AY100" s="19" t="s">
        <v>208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82</v>
      </c>
      <c r="BK100" s="192">
        <f>ROUND(I100*H100,2)</f>
        <v>0</v>
      </c>
      <c r="BL100" s="19" t="s">
        <v>215</v>
      </c>
      <c r="BM100" s="191" t="s">
        <v>4622</v>
      </c>
    </row>
    <row r="101" spans="1:65" s="2" customFormat="1" ht="24.2" customHeight="1">
      <c r="A101" s="36"/>
      <c r="B101" s="37"/>
      <c r="C101" s="180" t="s">
        <v>2403</v>
      </c>
      <c r="D101" s="180" t="s">
        <v>210</v>
      </c>
      <c r="E101" s="181" t="s">
        <v>4623</v>
      </c>
      <c r="F101" s="182" t="s">
        <v>4624</v>
      </c>
      <c r="G101" s="183" t="s">
        <v>395</v>
      </c>
      <c r="H101" s="184">
        <v>139</v>
      </c>
      <c r="I101" s="185"/>
      <c r="J101" s="186">
        <f>ROUND(I101*H101,2)</f>
        <v>0</v>
      </c>
      <c r="K101" s="182" t="s">
        <v>19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0.49</v>
      </c>
      <c r="T101" s="190">
        <f>S101*H101</f>
        <v>68.11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215</v>
      </c>
      <c r="AT101" s="191" t="s">
        <v>210</v>
      </c>
      <c r="AU101" s="191" t="s">
        <v>82</v>
      </c>
      <c r="AY101" s="19" t="s">
        <v>208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82</v>
      </c>
      <c r="BK101" s="192">
        <f>ROUND(I101*H101,2)</f>
        <v>0</v>
      </c>
      <c r="BL101" s="19" t="s">
        <v>215</v>
      </c>
      <c r="BM101" s="191" t="s">
        <v>4625</v>
      </c>
    </row>
    <row r="102" spans="1:65" s="13" customFormat="1" ht="11.25">
      <c r="B102" s="193"/>
      <c r="C102" s="194"/>
      <c r="D102" s="195" t="s">
        <v>217</v>
      </c>
      <c r="E102" s="196" t="s">
        <v>19</v>
      </c>
      <c r="F102" s="197" t="s">
        <v>4626</v>
      </c>
      <c r="G102" s="194"/>
      <c r="H102" s="198">
        <v>139</v>
      </c>
      <c r="I102" s="199"/>
      <c r="J102" s="194"/>
      <c r="K102" s="194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217</v>
      </c>
      <c r="AU102" s="204" t="s">
        <v>82</v>
      </c>
      <c r="AV102" s="13" t="s">
        <v>82</v>
      </c>
      <c r="AW102" s="13" t="s">
        <v>33</v>
      </c>
      <c r="AX102" s="13" t="s">
        <v>78</v>
      </c>
      <c r="AY102" s="204" t="s">
        <v>208</v>
      </c>
    </row>
    <row r="103" spans="1:65" s="2" customFormat="1" ht="14.45" customHeight="1">
      <c r="A103" s="36"/>
      <c r="B103" s="37"/>
      <c r="C103" s="180" t="s">
        <v>732</v>
      </c>
      <c r="D103" s="180" t="s">
        <v>210</v>
      </c>
      <c r="E103" s="181" t="s">
        <v>2155</v>
      </c>
      <c r="F103" s="182" t="s">
        <v>2156</v>
      </c>
      <c r="G103" s="183" t="s">
        <v>225</v>
      </c>
      <c r="H103" s="184">
        <v>14.055</v>
      </c>
      <c r="I103" s="185"/>
      <c r="J103" s="186">
        <f>ROUND(I103*H103,2)</f>
        <v>0</v>
      </c>
      <c r="K103" s="182" t="s">
        <v>214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215</v>
      </c>
      <c r="AT103" s="191" t="s">
        <v>210</v>
      </c>
      <c r="AU103" s="191" t="s">
        <v>82</v>
      </c>
      <c r="AY103" s="19" t="s">
        <v>208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82</v>
      </c>
      <c r="BK103" s="192">
        <f>ROUND(I103*H103,2)</f>
        <v>0</v>
      </c>
      <c r="BL103" s="19" t="s">
        <v>215</v>
      </c>
      <c r="BM103" s="191" t="s">
        <v>2170</v>
      </c>
    </row>
    <row r="104" spans="1:65" s="13" customFormat="1" ht="11.25">
      <c r="B104" s="193"/>
      <c r="C104" s="194"/>
      <c r="D104" s="195" t="s">
        <v>217</v>
      </c>
      <c r="E104" s="196" t="s">
        <v>19</v>
      </c>
      <c r="F104" s="197" t="s">
        <v>4627</v>
      </c>
      <c r="G104" s="194"/>
      <c r="H104" s="198">
        <v>14.055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217</v>
      </c>
      <c r="AU104" s="204" t="s">
        <v>82</v>
      </c>
      <c r="AV104" s="13" t="s">
        <v>82</v>
      </c>
      <c r="AW104" s="13" t="s">
        <v>33</v>
      </c>
      <c r="AX104" s="13" t="s">
        <v>78</v>
      </c>
      <c r="AY104" s="204" t="s">
        <v>208</v>
      </c>
    </row>
    <row r="105" spans="1:65" s="2" customFormat="1" ht="14.45" customHeight="1">
      <c r="A105" s="36"/>
      <c r="B105" s="37"/>
      <c r="C105" s="180" t="s">
        <v>931</v>
      </c>
      <c r="D105" s="180" t="s">
        <v>210</v>
      </c>
      <c r="E105" s="181" t="s">
        <v>4407</v>
      </c>
      <c r="F105" s="182" t="s">
        <v>4408</v>
      </c>
      <c r="G105" s="183" t="s">
        <v>225</v>
      </c>
      <c r="H105" s="184">
        <v>206.20599999999999</v>
      </c>
      <c r="I105" s="185"/>
      <c r="J105" s="186">
        <f>ROUND(I105*H105,2)</f>
        <v>0</v>
      </c>
      <c r="K105" s="182" t="s">
        <v>214</v>
      </c>
      <c r="L105" s="41"/>
      <c r="M105" s="187" t="s">
        <v>19</v>
      </c>
      <c r="N105" s="188" t="s">
        <v>43</v>
      </c>
      <c r="O105" s="66"/>
      <c r="P105" s="189">
        <f>O105*H105</f>
        <v>0</v>
      </c>
      <c r="Q105" s="189">
        <v>0</v>
      </c>
      <c r="R105" s="189">
        <f>Q105*H105</f>
        <v>0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215</v>
      </c>
      <c r="AT105" s="191" t="s">
        <v>210</v>
      </c>
      <c r="AU105" s="191" t="s">
        <v>82</v>
      </c>
      <c r="AY105" s="19" t="s">
        <v>208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82</v>
      </c>
      <c r="BK105" s="192">
        <f>ROUND(I105*H105,2)</f>
        <v>0</v>
      </c>
      <c r="BL105" s="19" t="s">
        <v>215</v>
      </c>
      <c r="BM105" s="191" t="s">
        <v>4628</v>
      </c>
    </row>
    <row r="106" spans="1:65" s="13" customFormat="1" ht="11.25">
      <c r="B106" s="193"/>
      <c r="C106" s="194"/>
      <c r="D106" s="195" t="s">
        <v>217</v>
      </c>
      <c r="E106" s="196" t="s">
        <v>4600</v>
      </c>
      <c r="F106" s="197" t="s">
        <v>4629</v>
      </c>
      <c r="G106" s="194"/>
      <c r="H106" s="198">
        <v>156.87899999999999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217</v>
      </c>
      <c r="AU106" s="204" t="s">
        <v>82</v>
      </c>
      <c r="AV106" s="13" t="s">
        <v>82</v>
      </c>
      <c r="AW106" s="13" t="s">
        <v>33</v>
      </c>
      <c r="AX106" s="13" t="s">
        <v>71</v>
      </c>
      <c r="AY106" s="204" t="s">
        <v>208</v>
      </c>
    </row>
    <row r="107" spans="1:65" s="13" customFormat="1" ht="11.25">
      <c r="B107" s="193"/>
      <c r="C107" s="194"/>
      <c r="D107" s="195" t="s">
        <v>217</v>
      </c>
      <c r="E107" s="196" t="s">
        <v>19</v>
      </c>
      <c r="F107" s="197" t="s">
        <v>4630</v>
      </c>
      <c r="G107" s="194"/>
      <c r="H107" s="198">
        <v>5.149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217</v>
      </c>
      <c r="AU107" s="204" t="s">
        <v>82</v>
      </c>
      <c r="AV107" s="13" t="s">
        <v>82</v>
      </c>
      <c r="AW107" s="13" t="s">
        <v>33</v>
      </c>
      <c r="AX107" s="13" t="s">
        <v>71</v>
      </c>
      <c r="AY107" s="204" t="s">
        <v>208</v>
      </c>
    </row>
    <row r="108" spans="1:65" s="13" customFormat="1" ht="11.25">
      <c r="B108" s="193"/>
      <c r="C108" s="194"/>
      <c r="D108" s="195" t="s">
        <v>217</v>
      </c>
      <c r="E108" s="196" t="s">
        <v>4603</v>
      </c>
      <c r="F108" s="197" t="s">
        <v>4631</v>
      </c>
      <c r="G108" s="194"/>
      <c r="H108" s="198">
        <v>40.302999999999997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217</v>
      </c>
      <c r="AU108" s="204" t="s">
        <v>82</v>
      </c>
      <c r="AV108" s="13" t="s">
        <v>82</v>
      </c>
      <c r="AW108" s="13" t="s">
        <v>33</v>
      </c>
      <c r="AX108" s="13" t="s">
        <v>71</v>
      </c>
      <c r="AY108" s="204" t="s">
        <v>208</v>
      </c>
    </row>
    <row r="109" spans="1:65" s="13" customFormat="1" ht="11.25">
      <c r="B109" s="193"/>
      <c r="C109" s="194"/>
      <c r="D109" s="195" t="s">
        <v>217</v>
      </c>
      <c r="E109" s="196" t="s">
        <v>19</v>
      </c>
      <c r="F109" s="197" t="s">
        <v>4632</v>
      </c>
      <c r="G109" s="194"/>
      <c r="H109" s="198">
        <v>3.875</v>
      </c>
      <c r="I109" s="199"/>
      <c r="J109" s="194"/>
      <c r="K109" s="194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217</v>
      </c>
      <c r="AU109" s="204" t="s">
        <v>82</v>
      </c>
      <c r="AV109" s="13" t="s">
        <v>82</v>
      </c>
      <c r="AW109" s="13" t="s">
        <v>33</v>
      </c>
      <c r="AX109" s="13" t="s">
        <v>71</v>
      </c>
      <c r="AY109" s="204" t="s">
        <v>208</v>
      </c>
    </row>
    <row r="110" spans="1:65" s="14" customFormat="1" ht="11.25">
      <c r="B110" s="205"/>
      <c r="C110" s="206"/>
      <c r="D110" s="195" t="s">
        <v>217</v>
      </c>
      <c r="E110" s="207" t="s">
        <v>19</v>
      </c>
      <c r="F110" s="208" t="s">
        <v>221</v>
      </c>
      <c r="G110" s="206"/>
      <c r="H110" s="209">
        <v>206.20599999999999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217</v>
      </c>
      <c r="AU110" s="215" t="s">
        <v>82</v>
      </c>
      <c r="AV110" s="14" t="s">
        <v>215</v>
      </c>
      <c r="AW110" s="14" t="s">
        <v>33</v>
      </c>
      <c r="AX110" s="14" t="s">
        <v>78</v>
      </c>
      <c r="AY110" s="215" t="s">
        <v>208</v>
      </c>
    </row>
    <row r="111" spans="1:65" s="2" customFormat="1" ht="37.9" customHeight="1">
      <c r="A111" s="36"/>
      <c r="B111" s="37"/>
      <c r="C111" s="180" t="s">
        <v>913</v>
      </c>
      <c r="D111" s="180" t="s">
        <v>210</v>
      </c>
      <c r="E111" s="181" t="s">
        <v>266</v>
      </c>
      <c r="F111" s="182" t="s">
        <v>267</v>
      </c>
      <c r="G111" s="183" t="s">
        <v>225</v>
      </c>
      <c r="H111" s="184">
        <v>206.20599999999999</v>
      </c>
      <c r="I111" s="185"/>
      <c r="J111" s="186">
        <f>ROUND(I111*H111,2)</f>
        <v>0</v>
      </c>
      <c r="K111" s="182" t="s">
        <v>214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215</v>
      </c>
      <c r="AT111" s="191" t="s">
        <v>210</v>
      </c>
      <c r="AU111" s="191" t="s">
        <v>82</v>
      </c>
      <c r="AY111" s="19" t="s">
        <v>208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82</v>
      </c>
      <c r="BK111" s="192">
        <f>ROUND(I111*H111,2)</f>
        <v>0</v>
      </c>
      <c r="BL111" s="19" t="s">
        <v>215</v>
      </c>
      <c r="BM111" s="191" t="s">
        <v>4633</v>
      </c>
    </row>
    <row r="112" spans="1:65" s="2" customFormat="1" ht="37.9" customHeight="1">
      <c r="A112" s="36"/>
      <c r="B112" s="37"/>
      <c r="C112" s="180" t="s">
        <v>2256</v>
      </c>
      <c r="D112" s="180" t="s">
        <v>210</v>
      </c>
      <c r="E112" s="181" t="s">
        <v>272</v>
      </c>
      <c r="F112" s="182" t="s">
        <v>273</v>
      </c>
      <c r="G112" s="183" t="s">
        <v>225</v>
      </c>
      <c r="H112" s="184">
        <v>412.41199999999998</v>
      </c>
      <c r="I112" s="185"/>
      <c r="J112" s="186">
        <f>ROUND(I112*H112,2)</f>
        <v>0</v>
      </c>
      <c r="K112" s="182" t="s">
        <v>214</v>
      </c>
      <c r="L112" s="41"/>
      <c r="M112" s="187" t="s">
        <v>19</v>
      </c>
      <c r="N112" s="188" t="s">
        <v>43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215</v>
      </c>
      <c r="AT112" s="191" t="s">
        <v>210</v>
      </c>
      <c r="AU112" s="191" t="s">
        <v>82</v>
      </c>
      <c r="AY112" s="19" t="s">
        <v>208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82</v>
      </c>
      <c r="BK112" s="192">
        <f>ROUND(I112*H112,2)</f>
        <v>0</v>
      </c>
      <c r="BL112" s="19" t="s">
        <v>215</v>
      </c>
      <c r="BM112" s="191" t="s">
        <v>4634</v>
      </c>
    </row>
    <row r="113" spans="1:65" s="13" customFormat="1" ht="11.25">
      <c r="B113" s="193"/>
      <c r="C113" s="194"/>
      <c r="D113" s="195" t="s">
        <v>217</v>
      </c>
      <c r="E113" s="194"/>
      <c r="F113" s="197" t="s">
        <v>4635</v>
      </c>
      <c r="G113" s="194"/>
      <c r="H113" s="198">
        <v>412.41199999999998</v>
      </c>
      <c r="I113" s="199"/>
      <c r="J113" s="194"/>
      <c r="K113" s="194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217</v>
      </c>
      <c r="AU113" s="204" t="s">
        <v>82</v>
      </c>
      <c r="AV113" s="13" t="s">
        <v>82</v>
      </c>
      <c r="AW113" s="13" t="s">
        <v>4</v>
      </c>
      <c r="AX113" s="13" t="s">
        <v>78</v>
      </c>
      <c r="AY113" s="204" t="s">
        <v>208</v>
      </c>
    </row>
    <row r="114" spans="1:65" s="2" customFormat="1" ht="24.2" customHeight="1">
      <c r="A114" s="36"/>
      <c r="B114" s="37"/>
      <c r="C114" s="180" t="s">
        <v>1213</v>
      </c>
      <c r="D114" s="180" t="s">
        <v>210</v>
      </c>
      <c r="E114" s="181" t="s">
        <v>4636</v>
      </c>
      <c r="F114" s="182" t="s">
        <v>4637</v>
      </c>
      <c r="G114" s="183" t="s">
        <v>304</v>
      </c>
      <c r="H114" s="184">
        <v>371.17099999999999</v>
      </c>
      <c r="I114" s="185"/>
      <c r="J114" s="186">
        <f>ROUND(I114*H114,2)</f>
        <v>0</v>
      </c>
      <c r="K114" s="182" t="s">
        <v>214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215</v>
      </c>
      <c r="AT114" s="191" t="s">
        <v>210</v>
      </c>
      <c r="AU114" s="191" t="s">
        <v>82</v>
      </c>
      <c r="AY114" s="19" t="s">
        <v>208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82</v>
      </c>
      <c r="BK114" s="192">
        <f>ROUND(I114*H114,2)</f>
        <v>0</v>
      </c>
      <c r="BL114" s="19" t="s">
        <v>215</v>
      </c>
      <c r="BM114" s="191" t="s">
        <v>4638</v>
      </c>
    </row>
    <row r="115" spans="1:65" s="13" customFormat="1" ht="11.25">
      <c r="B115" s="193"/>
      <c r="C115" s="194"/>
      <c r="D115" s="195" t="s">
        <v>217</v>
      </c>
      <c r="E115" s="196" t="s">
        <v>19</v>
      </c>
      <c r="F115" s="197" t="s">
        <v>4639</v>
      </c>
      <c r="G115" s="194"/>
      <c r="H115" s="198">
        <v>371.17099999999999</v>
      </c>
      <c r="I115" s="199"/>
      <c r="J115" s="194"/>
      <c r="K115" s="194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217</v>
      </c>
      <c r="AU115" s="204" t="s">
        <v>82</v>
      </c>
      <c r="AV115" s="13" t="s">
        <v>82</v>
      </c>
      <c r="AW115" s="13" t="s">
        <v>33</v>
      </c>
      <c r="AX115" s="13" t="s">
        <v>78</v>
      </c>
      <c r="AY115" s="204" t="s">
        <v>208</v>
      </c>
    </row>
    <row r="116" spans="1:65" s="2" customFormat="1" ht="24.2" customHeight="1">
      <c r="A116" s="36"/>
      <c r="B116" s="37"/>
      <c r="C116" s="180" t="s">
        <v>538</v>
      </c>
      <c r="D116" s="180" t="s">
        <v>210</v>
      </c>
      <c r="E116" s="181" t="s">
        <v>4415</v>
      </c>
      <c r="F116" s="182" t="s">
        <v>4416</v>
      </c>
      <c r="G116" s="183" t="s">
        <v>225</v>
      </c>
      <c r="H116" s="184">
        <v>412.41199999999998</v>
      </c>
      <c r="I116" s="185"/>
      <c r="J116" s="186">
        <f>ROUND(I116*H116,2)</f>
        <v>0</v>
      </c>
      <c r="K116" s="182" t="s">
        <v>214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215</v>
      </c>
      <c r="AT116" s="191" t="s">
        <v>210</v>
      </c>
      <c r="AU116" s="191" t="s">
        <v>82</v>
      </c>
      <c r="AY116" s="19" t="s">
        <v>208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82</v>
      </c>
      <c r="BK116" s="192">
        <f>ROUND(I116*H116,2)</f>
        <v>0</v>
      </c>
      <c r="BL116" s="19" t="s">
        <v>215</v>
      </c>
      <c r="BM116" s="191" t="s">
        <v>4640</v>
      </c>
    </row>
    <row r="117" spans="1:65" s="13" customFormat="1" ht="11.25">
      <c r="B117" s="193"/>
      <c r="C117" s="194"/>
      <c r="D117" s="195" t="s">
        <v>217</v>
      </c>
      <c r="E117" s="196" t="s">
        <v>19</v>
      </c>
      <c r="F117" s="197" t="s">
        <v>4641</v>
      </c>
      <c r="G117" s="194"/>
      <c r="H117" s="198">
        <v>206.20599999999999</v>
      </c>
      <c r="I117" s="199"/>
      <c r="J117" s="194"/>
      <c r="K117" s="194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217</v>
      </c>
      <c r="AU117" s="204" t="s">
        <v>82</v>
      </c>
      <c r="AV117" s="13" t="s">
        <v>82</v>
      </c>
      <c r="AW117" s="13" t="s">
        <v>33</v>
      </c>
      <c r="AX117" s="13" t="s">
        <v>71</v>
      </c>
      <c r="AY117" s="204" t="s">
        <v>208</v>
      </c>
    </row>
    <row r="118" spans="1:65" s="13" customFormat="1" ht="11.25">
      <c r="B118" s="193"/>
      <c r="C118" s="194"/>
      <c r="D118" s="195" t="s">
        <v>217</v>
      </c>
      <c r="E118" s="196" t="s">
        <v>19</v>
      </c>
      <c r="F118" s="197" t="s">
        <v>4642</v>
      </c>
      <c r="G118" s="194"/>
      <c r="H118" s="198">
        <v>206.20599999999999</v>
      </c>
      <c r="I118" s="199"/>
      <c r="J118" s="194"/>
      <c r="K118" s="194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217</v>
      </c>
      <c r="AU118" s="204" t="s">
        <v>82</v>
      </c>
      <c r="AV118" s="13" t="s">
        <v>82</v>
      </c>
      <c r="AW118" s="13" t="s">
        <v>33</v>
      </c>
      <c r="AX118" s="13" t="s">
        <v>71</v>
      </c>
      <c r="AY118" s="204" t="s">
        <v>208</v>
      </c>
    </row>
    <row r="119" spans="1:65" s="14" customFormat="1" ht="11.25">
      <c r="B119" s="205"/>
      <c r="C119" s="206"/>
      <c r="D119" s="195" t="s">
        <v>217</v>
      </c>
      <c r="E119" s="207" t="s">
        <v>19</v>
      </c>
      <c r="F119" s="208" t="s">
        <v>221</v>
      </c>
      <c r="G119" s="206"/>
      <c r="H119" s="209">
        <v>412.41199999999998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217</v>
      </c>
      <c r="AU119" s="215" t="s">
        <v>82</v>
      </c>
      <c r="AV119" s="14" t="s">
        <v>215</v>
      </c>
      <c r="AW119" s="14" t="s">
        <v>33</v>
      </c>
      <c r="AX119" s="14" t="s">
        <v>78</v>
      </c>
      <c r="AY119" s="215" t="s">
        <v>208</v>
      </c>
    </row>
    <row r="120" spans="1:65" s="2" customFormat="1" ht="14.45" customHeight="1">
      <c r="A120" s="36"/>
      <c r="B120" s="37"/>
      <c r="C120" s="180" t="s">
        <v>924</v>
      </c>
      <c r="D120" s="180" t="s">
        <v>210</v>
      </c>
      <c r="E120" s="181" t="s">
        <v>4420</v>
      </c>
      <c r="F120" s="182" t="s">
        <v>4421</v>
      </c>
      <c r="G120" s="183" t="s">
        <v>213</v>
      </c>
      <c r="H120" s="184">
        <v>206.20599999999999</v>
      </c>
      <c r="I120" s="185"/>
      <c r="J120" s="186">
        <f>ROUND(I120*H120,2)</f>
        <v>0</v>
      </c>
      <c r="K120" s="182" t="s">
        <v>214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215</v>
      </c>
      <c r="AT120" s="191" t="s">
        <v>210</v>
      </c>
      <c r="AU120" s="191" t="s">
        <v>82</v>
      </c>
      <c r="AY120" s="19" t="s">
        <v>208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82</v>
      </c>
      <c r="BK120" s="192">
        <f>ROUND(I120*H120,2)</f>
        <v>0</v>
      </c>
      <c r="BL120" s="19" t="s">
        <v>215</v>
      </c>
      <c r="BM120" s="191" t="s">
        <v>4643</v>
      </c>
    </row>
    <row r="121" spans="1:65" s="12" customFormat="1" ht="22.9" customHeight="1">
      <c r="B121" s="164"/>
      <c r="C121" s="165"/>
      <c r="D121" s="166" t="s">
        <v>70</v>
      </c>
      <c r="E121" s="178" t="s">
        <v>235</v>
      </c>
      <c r="F121" s="178" t="s">
        <v>3694</v>
      </c>
      <c r="G121" s="165"/>
      <c r="H121" s="165"/>
      <c r="I121" s="168"/>
      <c r="J121" s="179">
        <f>BK121</f>
        <v>0</v>
      </c>
      <c r="K121" s="165"/>
      <c r="L121" s="170"/>
      <c r="M121" s="171"/>
      <c r="N121" s="172"/>
      <c r="O121" s="172"/>
      <c r="P121" s="173">
        <f>SUM(P122:P143)</f>
        <v>0</v>
      </c>
      <c r="Q121" s="172"/>
      <c r="R121" s="173">
        <f>SUM(R122:R143)</f>
        <v>125.6777846</v>
      </c>
      <c r="S121" s="172"/>
      <c r="T121" s="174">
        <f>SUM(T122:T143)</f>
        <v>0</v>
      </c>
      <c r="AR121" s="175" t="s">
        <v>78</v>
      </c>
      <c r="AT121" s="176" t="s">
        <v>70</v>
      </c>
      <c r="AU121" s="176" t="s">
        <v>78</v>
      </c>
      <c r="AY121" s="175" t="s">
        <v>208</v>
      </c>
      <c r="BK121" s="177">
        <f>SUM(BK122:BK143)</f>
        <v>0</v>
      </c>
    </row>
    <row r="122" spans="1:65" s="2" customFormat="1" ht="14.45" customHeight="1">
      <c r="A122" s="36"/>
      <c r="B122" s="37"/>
      <c r="C122" s="180" t="s">
        <v>1873</v>
      </c>
      <c r="D122" s="180" t="s">
        <v>210</v>
      </c>
      <c r="E122" s="181" t="s">
        <v>4644</v>
      </c>
      <c r="F122" s="182" t="s">
        <v>4645</v>
      </c>
      <c r="G122" s="183" t="s">
        <v>213</v>
      </c>
      <c r="H122" s="184">
        <v>394.36399999999998</v>
      </c>
      <c r="I122" s="185"/>
      <c r="J122" s="186">
        <f>ROUND(I122*H122,2)</f>
        <v>0</v>
      </c>
      <c r="K122" s="182" t="s">
        <v>214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215</v>
      </c>
      <c r="AT122" s="191" t="s">
        <v>210</v>
      </c>
      <c r="AU122" s="191" t="s">
        <v>82</v>
      </c>
      <c r="AY122" s="19" t="s">
        <v>208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82</v>
      </c>
      <c r="BK122" s="192">
        <f>ROUND(I122*H122,2)</f>
        <v>0</v>
      </c>
      <c r="BL122" s="19" t="s">
        <v>215</v>
      </c>
      <c r="BM122" s="191" t="s">
        <v>4646</v>
      </c>
    </row>
    <row r="123" spans="1:65" s="13" customFormat="1" ht="11.25">
      <c r="B123" s="193"/>
      <c r="C123" s="194"/>
      <c r="D123" s="195" t="s">
        <v>217</v>
      </c>
      <c r="E123" s="196" t="s">
        <v>19</v>
      </c>
      <c r="F123" s="197" t="s">
        <v>4647</v>
      </c>
      <c r="G123" s="194"/>
      <c r="H123" s="198">
        <v>394.36399999999998</v>
      </c>
      <c r="I123" s="199"/>
      <c r="J123" s="194"/>
      <c r="K123" s="194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217</v>
      </c>
      <c r="AU123" s="204" t="s">
        <v>82</v>
      </c>
      <c r="AV123" s="13" t="s">
        <v>82</v>
      </c>
      <c r="AW123" s="13" t="s">
        <v>33</v>
      </c>
      <c r="AX123" s="13" t="s">
        <v>78</v>
      </c>
      <c r="AY123" s="204" t="s">
        <v>208</v>
      </c>
    </row>
    <row r="124" spans="1:65" s="2" customFormat="1" ht="14.45" customHeight="1">
      <c r="A124" s="36"/>
      <c r="B124" s="37"/>
      <c r="C124" s="180" t="s">
        <v>1892</v>
      </c>
      <c r="D124" s="180" t="s">
        <v>210</v>
      </c>
      <c r="E124" s="181" t="s">
        <v>4430</v>
      </c>
      <c r="F124" s="182" t="s">
        <v>4431</v>
      </c>
      <c r="G124" s="183" t="s">
        <v>213</v>
      </c>
      <c r="H124" s="184">
        <v>156.35</v>
      </c>
      <c r="I124" s="185"/>
      <c r="J124" s="186">
        <f>ROUND(I124*H124,2)</f>
        <v>0</v>
      </c>
      <c r="K124" s="182" t="s">
        <v>214</v>
      </c>
      <c r="L124" s="41"/>
      <c r="M124" s="187" t="s">
        <v>19</v>
      </c>
      <c r="N124" s="188" t="s">
        <v>43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215</v>
      </c>
      <c r="AT124" s="191" t="s">
        <v>210</v>
      </c>
      <c r="AU124" s="191" t="s">
        <v>82</v>
      </c>
      <c r="AY124" s="19" t="s">
        <v>208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82</v>
      </c>
      <c r="BK124" s="192">
        <f>ROUND(I124*H124,2)</f>
        <v>0</v>
      </c>
      <c r="BL124" s="19" t="s">
        <v>215</v>
      </c>
      <c r="BM124" s="191" t="s">
        <v>4648</v>
      </c>
    </row>
    <row r="125" spans="1:65" s="13" customFormat="1" ht="11.25">
      <c r="B125" s="193"/>
      <c r="C125" s="194"/>
      <c r="D125" s="195" t="s">
        <v>217</v>
      </c>
      <c r="E125" s="196" t="s">
        <v>19</v>
      </c>
      <c r="F125" s="197" t="s">
        <v>4649</v>
      </c>
      <c r="G125" s="194"/>
      <c r="H125" s="198">
        <v>156.35</v>
      </c>
      <c r="I125" s="199"/>
      <c r="J125" s="194"/>
      <c r="K125" s="194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217</v>
      </c>
      <c r="AU125" s="204" t="s">
        <v>82</v>
      </c>
      <c r="AV125" s="13" t="s">
        <v>82</v>
      </c>
      <c r="AW125" s="13" t="s">
        <v>33</v>
      </c>
      <c r="AX125" s="13" t="s">
        <v>78</v>
      </c>
      <c r="AY125" s="204" t="s">
        <v>208</v>
      </c>
    </row>
    <row r="126" spans="1:65" s="2" customFormat="1" ht="37.9" customHeight="1">
      <c r="A126" s="36"/>
      <c r="B126" s="37"/>
      <c r="C126" s="180" t="s">
        <v>1850</v>
      </c>
      <c r="D126" s="180" t="s">
        <v>210</v>
      </c>
      <c r="E126" s="181" t="s">
        <v>4433</v>
      </c>
      <c r="F126" s="182" t="s">
        <v>4434</v>
      </c>
      <c r="G126" s="183" t="s">
        <v>213</v>
      </c>
      <c r="H126" s="184">
        <v>172.44</v>
      </c>
      <c r="I126" s="185"/>
      <c r="J126" s="186">
        <f>ROUND(I126*H126,2)</f>
        <v>0</v>
      </c>
      <c r="K126" s="182" t="s">
        <v>214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8.5650000000000004E-2</v>
      </c>
      <c r="R126" s="189">
        <f>Q126*H126</f>
        <v>14.769486000000001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215</v>
      </c>
      <c r="AT126" s="191" t="s">
        <v>210</v>
      </c>
      <c r="AU126" s="191" t="s">
        <v>82</v>
      </c>
      <c r="AY126" s="19" t="s">
        <v>208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215</v>
      </c>
      <c r="BM126" s="191" t="s">
        <v>4650</v>
      </c>
    </row>
    <row r="127" spans="1:65" s="13" customFormat="1" ht="11.25">
      <c r="B127" s="193"/>
      <c r="C127" s="194"/>
      <c r="D127" s="195" t="s">
        <v>217</v>
      </c>
      <c r="E127" s="196" t="s">
        <v>19</v>
      </c>
      <c r="F127" s="197" t="s">
        <v>4651</v>
      </c>
      <c r="G127" s="194"/>
      <c r="H127" s="198">
        <v>172.44</v>
      </c>
      <c r="I127" s="199"/>
      <c r="J127" s="194"/>
      <c r="K127" s="194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217</v>
      </c>
      <c r="AU127" s="204" t="s">
        <v>82</v>
      </c>
      <c r="AV127" s="13" t="s">
        <v>82</v>
      </c>
      <c r="AW127" s="13" t="s">
        <v>33</v>
      </c>
      <c r="AX127" s="13" t="s">
        <v>78</v>
      </c>
      <c r="AY127" s="204" t="s">
        <v>208</v>
      </c>
    </row>
    <row r="128" spans="1:65" s="2" customFormat="1" ht="14.45" customHeight="1">
      <c r="A128" s="36"/>
      <c r="B128" s="37"/>
      <c r="C128" s="226" t="s">
        <v>1854</v>
      </c>
      <c r="D128" s="226" t="s">
        <v>370</v>
      </c>
      <c r="E128" s="227" t="s">
        <v>4437</v>
      </c>
      <c r="F128" s="228" t="s">
        <v>4438</v>
      </c>
      <c r="G128" s="229" t="s">
        <v>213</v>
      </c>
      <c r="H128" s="230">
        <v>175.88900000000001</v>
      </c>
      <c r="I128" s="231"/>
      <c r="J128" s="232">
        <f>ROUND(I128*H128,2)</f>
        <v>0</v>
      </c>
      <c r="K128" s="228" t="s">
        <v>214</v>
      </c>
      <c r="L128" s="233"/>
      <c r="M128" s="234" t="s">
        <v>19</v>
      </c>
      <c r="N128" s="235" t="s">
        <v>43</v>
      </c>
      <c r="O128" s="66"/>
      <c r="P128" s="189">
        <f>O128*H128</f>
        <v>0</v>
      </c>
      <c r="Q128" s="189">
        <v>0.16500000000000001</v>
      </c>
      <c r="R128" s="189">
        <f>Q128*H128</f>
        <v>29.021685000000002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373</v>
      </c>
      <c r="AT128" s="191" t="s">
        <v>370</v>
      </c>
      <c r="AU128" s="191" t="s">
        <v>82</v>
      </c>
      <c r="AY128" s="19" t="s">
        <v>208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82</v>
      </c>
      <c r="BK128" s="192">
        <f>ROUND(I128*H128,2)</f>
        <v>0</v>
      </c>
      <c r="BL128" s="19" t="s">
        <v>215</v>
      </c>
      <c r="BM128" s="191" t="s">
        <v>4652</v>
      </c>
    </row>
    <row r="129" spans="1:65" s="13" customFormat="1" ht="11.25">
      <c r="B129" s="193"/>
      <c r="C129" s="194"/>
      <c r="D129" s="195" t="s">
        <v>217</v>
      </c>
      <c r="E129" s="194"/>
      <c r="F129" s="197" t="s">
        <v>4653</v>
      </c>
      <c r="G129" s="194"/>
      <c r="H129" s="198">
        <v>175.88900000000001</v>
      </c>
      <c r="I129" s="199"/>
      <c r="J129" s="194"/>
      <c r="K129" s="194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217</v>
      </c>
      <c r="AU129" s="204" t="s">
        <v>82</v>
      </c>
      <c r="AV129" s="13" t="s">
        <v>82</v>
      </c>
      <c r="AW129" s="13" t="s">
        <v>4</v>
      </c>
      <c r="AX129" s="13" t="s">
        <v>78</v>
      </c>
      <c r="AY129" s="204" t="s">
        <v>208</v>
      </c>
    </row>
    <row r="130" spans="1:65" s="2" customFormat="1" ht="37.9" customHeight="1">
      <c r="A130" s="36"/>
      <c r="B130" s="37"/>
      <c r="C130" s="180" t="s">
        <v>2500</v>
      </c>
      <c r="D130" s="180" t="s">
        <v>210</v>
      </c>
      <c r="E130" s="181" t="s">
        <v>4654</v>
      </c>
      <c r="F130" s="182" t="s">
        <v>4655</v>
      </c>
      <c r="G130" s="183" t="s">
        <v>213</v>
      </c>
      <c r="H130" s="184">
        <v>254.28</v>
      </c>
      <c r="I130" s="185"/>
      <c r="J130" s="186">
        <f>ROUND(I130*H130,2)</f>
        <v>0</v>
      </c>
      <c r="K130" s="182" t="s">
        <v>214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0.10362</v>
      </c>
      <c r="R130" s="189">
        <f>Q130*H130</f>
        <v>26.348493600000001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215</v>
      </c>
      <c r="AT130" s="191" t="s">
        <v>210</v>
      </c>
      <c r="AU130" s="191" t="s">
        <v>82</v>
      </c>
      <c r="AY130" s="19" t="s">
        <v>208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82</v>
      </c>
      <c r="BK130" s="192">
        <f>ROUND(I130*H130,2)</f>
        <v>0</v>
      </c>
      <c r="BL130" s="19" t="s">
        <v>215</v>
      </c>
      <c r="BM130" s="191" t="s">
        <v>4656</v>
      </c>
    </row>
    <row r="131" spans="1:65" s="13" customFormat="1" ht="11.25">
      <c r="B131" s="193"/>
      <c r="C131" s="194"/>
      <c r="D131" s="195" t="s">
        <v>217</v>
      </c>
      <c r="E131" s="196" t="s">
        <v>19</v>
      </c>
      <c r="F131" s="197" t="s">
        <v>4657</v>
      </c>
      <c r="G131" s="194"/>
      <c r="H131" s="198">
        <v>254.28</v>
      </c>
      <c r="I131" s="199"/>
      <c r="J131" s="194"/>
      <c r="K131" s="194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217</v>
      </c>
      <c r="AU131" s="204" t="s">
        <v>82</v>
      </c>
      <c r="AV131" s="13" t="s">
        <v>82</v>
      </c>
      <c r="AW131" s="13" t="s">
        <v>33</v>
      </c>
      <c r="AX131" s="13" t="s">
        <v>78</v>
      </c>
      <c r="AY131" s="204" t="s">
        <v>208</v>
      </c>
    </row>
    <row r="132" spans="1:65" s="2" customFormat="1" ht="14.45" customHeight="1">
      <c r="A132" s="36"/>
      <c r="B132" s="37"/>
      <c r="C132" s="226" t="s">
        <v>1863</v>
      </c>
      <c r="D132" s="226" t="s">
        <v>370</v>
      </c>
      <c r="E132" s="227" t="s">
        <v>4658</v>
      </c>
      <c r="F132" s="228" t="s">
        <v>4659</v>
      </c>
      <c r="G132" s="229" t="s">
        <v>213</v>
      </c>
      <c r="H132" s="230">
        <v>259.36599999999999</v>
      </c>
      <c r="I132" s="231"/>
      <c r="J132" s="232">
        <f>ROUND(I132*H132,2)</f>
        <v>0</v>
      </c>
      <c r="K132" s="228" t="s">
        <v>214</v>
      </c>
      <c r="L132" s="233"/>
      <c r="M132" s="234" t="s">
        <v>19</v>
      </c>
      <c r="N132" s="235" t="s">
        <v>43</v>
      </c>
      <c r="O132" s="66"/>
      <c r="P132" s="189">
        <f>O132*H132</f>
        <v>0</v>
      </c>
      <c r="Q132" s="189">
        <v>0.152</v>
      </c>
      <c r="R132" s="189">
        <f>Q132*H132</f>
        <v>39.423631999999998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373</v>
      </c>
      <c r="AT132" s="191" t="s">
        <v>370</v>
      </c>
      <c r="AU132" s="191" t="s">
        <v>82</v>
      </c>
      <c r="AY132" s="19" t="s">
        <v>208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215</v>
      </c>
      <c r="BM132" s="191" t="s">
        <v>4660</v>
      </c>
    </row>
    <row r="133" spans="1:65" s="13" customFormat="1" ht="11.25">
      <c r="B133" s="193"/>
      <c r="C133" s="194"/>
      <c r="D133" s="195" t="s">
        <v>217</v>
      </c>
      <c r="E133" s="194"/>
      <c r="F133" s="197" t="s">
        <v>4661</v>
      </c>
      <c r="G133" s="194"/>
      <c r="H133" s="198">
        <v>259.36599999999999</v>
      </c>
      <c r="I133" s="199"/>
      <c r="J133" s="194"/>
      <c r="K133" s="194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217</v>
      </c>
      <c r="AU133" s="204" t="s">
        <v>82</v>
      </c>
      <c r="AV133" s="13" t="s">
        <v>82</v>
      </c>
      <c r="AW133" s="13" t="s">
        <v>4</v>
      </c>
      <c r="AX133" s="13" t="s">
        <v>78</v>
      </c>
      <c r="AY133" s="204" t="s">
        <v>208</v>
      </c>
    </row>
    <row r="134" spans="1:65" s="2" customFormat="1" ht="37.9" customHeight="1">
      <c r="A134" s="36"/>
      <c r="B134" s="37"/>
      <c r="C134" s="180" t="s">
        <v>1868</v>
      </c>
      <c r="D134" s="180" t="s">
        <v>210</v>
      </c>
      <c r="E134" s="181" t="s">
        <v>4662</v>
      </c>
      <c r="F134" s="182" t="s">
        <v>4663</v>
      </c>
      <c r="G134" s="183" t="s">
        <v>213</v>
      </c>
      <c r="H134" s="184">
        <v>94.71</v>
      </c>
      <c r="I134" s="185"/>
      <c r="J134" s="186">
        <f>ROUND(I134*H134,2)</f>
        <v>0</v>
      </c>
      <c r="K134" s="182" t="s">
        <v>214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9.8000000000000004E-2</v>
      </c>
      <c r="R134" s="189">
        <f>Q134*H134</f>
        <v>9.2815799999999999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215</v>
      </c>
      <c r="AT134" s="191" t="s">
        <v>210</v>
      </c>
      <c r="AU134" s="191" t="s">
        <v>82</v>
      </c>
      <c r="AY134" s="19" t="s">
        <v>208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82</v>
      </c>
      <c r="BK134" s="192">
        <f>ROUND(I134*H134,2)</f>
        <v>0</v>
      </c>
      <c r="BL134" s="19" t="s">
        <v>215</v>
      </c>
      <c r="BM134" s="191" t="s">
        <v>4664</v>
      </c>
    </row>
    <row r="135" spans="1:65" s="13" customFormat="1" ht="11.25">
      <c r="B135" s="193"/>
      <c r="C135" s="194"/>
      <c r="D135" s="195" t="s">
        <v>217</v>
      </c>
      <c r="E135" s="196" t="s">
        <v>19</v>
      </c>
      <c r="F135" s="197" t="s">
        <v>4665</v>
      </c>
      <c r="G135" s="194"/>
      <c r="H135" s="198">
        <v>94.71</v>
      </c>
      <c r="I135" s="199"/>
      <c r="J135" s="194"/>
      <c r="K135" s="194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217</v>
      </c>
      <c r="AU135" s="204" t="s">
        <v>82</v>
      </c>
      <c r="AV135" s="13" t="s">
        <v>82</v>
      </c>
      <c r="AW135" s="13" t="s">
        <v>33</v>
      </c>
      <c r="AX135" s="13" t="s">
        <v>78</v>
      </c>
      <c r="AY135" s="204" t="s">
        <v>208</v>
      </c>
    </row>
    <row r="136" spans="1:65" s="2" customFormat="1" ht="14.45" customHeight="1">
      <c r="A136" s="36"/>
      <c r="B136" s="37"/>
      <c r="C136" s="226" t="s">
        <v>1898</v>
      </c>
      <c r="D136" s="226" t="s">
        <v>370</v>
      </c>
      <c r="E136" s="227" t="s">
        <v>4666</v>
      </c>
      <c r="F136" s="228" t="s">
        <v>4667</v>
      </c>
      <c r="G136" s="229" t="s">
        <v>213</v>
      </c>
      <c r="H136" s="230">
        <v>2.472</v>
      </c>
      <c r="I136" s="231"/>
      <c r="J136" s="232">
        <f>ROUND(I136*H136,2)</f>
        <v>0</v>
      </c>
      <c r="K136" s="228" t="s">
        <v>214</v>
      </c>
      <c r="L136" s="233"/>
      <c r="M136" s="234" t="s">
        <v>19</v>
      </c>
      <c r="N136" s="235" t="s">
        <v>43</v>
      </c>
      <c r="O136" s="66"/>
      <c r="P136" s="189">
        <f>O136*H136</f>
        <v>0</v>
      </c>
      <c r="Q136" s="189">
        <v>0.17499999999999999</v>
      </c>
      <c r="R136" s="189">
        <f>Q136*H136</f>
        <v>0.43259999999999998</v>
      </c>
      <c r="S136" s="189">
        <v>0</v>
      </c>
      <c r="T136" s="19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373</v>
      </c>
      <c r="AT136" s="191" t="s">
        <v>370</v>
      </c>
      <c r="AU136" s="191" t="s">
        <v>82</v>
      </c>
      <c r="AY136" s="19" t="s">
        <v>208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82</v>
      </c>
      <c r="BK136" s="192">
        <f>ROUND(I136*H136,2)</f>
        <v>0</v>
      </c>
      <c r="BL136" s="19" t="s">
        <v>215</v>
      </c>
      <c r="BM136" s="191" t="s">
        <v>4668</v>
      </c>
    </row>
    <row r="137" spans="1:65" s="13" customFormat="1" ht="11.25">
      <c r="B137" s="193"/>
      <c r="C137" s="194"/>
      <c r="D137" s="195" t="s">
        <v>217</v>
      </c>
      <c r="E137" s="196" t="s">
        <v>19</v>
      </c>
      <c r="F137" s="197" t="s">
        <v>4669</v>
      </c>
      <c r="G137" s="194"/>
      <c r="H137" s="198">
        <v>2.4</v>
      </c>
      <c r="I137" s="199"/>
      <c r="J137" s="194"/>
      <c r="K137" s="194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217</v>
      </c>
      <c r="AU137" s="204" t="s">
        <v>82</v>
      </c>
      <c r="AV137" s="13" t="s">
        <v>82</v>
      </c>
      <c r="AW137" s="13" t="s">
        <v>33</v>
      </c>
      <c r="AX137" s="13" t="s">
        <v>78</v>
      </c>
      <c r="AY137" s="204" t="s">
        <v>208</v>
      </c>
    </row>
    <row r="138" spans="1:65" s="13" customFormat="1" ht="11.25">
      <c r="B138" s="193"/>
      <c r="C138" s="194"/>
      <c r="D138" s="195" t="s">
        <v>217</v>
      </c>
      <c r="E138" s="194"/>
      <c r="F138" s="197" t="s">
        <v>4670</v>
      </c>
      <c r="G138" s="194"/>
      <c r="H138" s="198">
        <v>2.472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217</v>
      </c>
      <c r="AU138" s="204" t="s">
        <v>82</v>
      </c>
      <c r="AV138" s="13" t="s">
        <v>82</v>
      </c>
      <c r="AW138" s="13" t="s">
        <v>4</v>
      </c>
      <c r="AX138" s="13" t="s">
        <v>78</v>
      </c>
      <c r="AY138" s="204" t="s">
        <v>208</v>
      </c>
    </row>
    <row r="139" spans="1:65" s="2" customFormat="1" ht="14.45" customHeight="1">
      <c r="A139" s="36"/>
      <c r="B139" s="37"/>
      <c r="C139" s="226" t="s">
        <v>1905</v>
      </c>
      <c r="D139" s="226" t="s">
        <v>370</v>
      </c>
      <c r="E139" s="227" t="s">
        <v>4440</v>
      </c>
      <c r="F139" s="228" t="s">
        <v>4441</v>
      </c>
      <c r="G139" s="229" t="s">
        <v>304</v>
      </c>
      <c r="H139" s="230">
        <v>3.7919999999999998</v>
      </c>
      <c r="I139" s="231"/>
      <c r="J139" s="232">
        <f>ROUND(I139*H139,2)</f>
        <v>0</v>
      </c>
      <c r="K139" s="228" t="s">
        <v>214</v>
      </c>
      <c r="L139" s="233"/>
      <c r="M139" s="234" t="s">
        <v>19</v>
      </c>
      <c r="N139" s="235" t="s">
        <v>43</v>
      </c>
      <c r="O139" s="66"/>
      <c r="P139" s="189">
        <f>O139*H139</f>
        <v>0</v>
      </c>
      <c r="Q139" s="189">
        <v>1</v>
      </c>
      <c r="R139" s="189">
        <f>Q139*H139</f>
        <v>3.7919999999999998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373</v>
      </c>
      <c r="AT139" s="191" t="s">
        <v>370</v>
      </c>
      <c r="AU139" s="191" t="s">
        <v>82</v>
      </c>
      <c r="AY139" s="19" t="s">
        <v>208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82</v>
      </c>
      <c r="BK139" s="192">
        <f>ROUND(I139*H139,2)</f>
        <v>0</v>
      </c>
      <c r="BL139" s="19" t="s">
        <v>215</v>
      </c>
      <c r="BM139" s="191" t="s">
        <v>4671</v>
      </c>
    </row>
    <row r="140" spans="1:65" s="13" customFormat="1" ht="11.25">
      <c r="B140" s="193"/>
      <c r="C140" s="194"/>
      <c r="D140" s="195" t="s">
        <v>217</v>
      </c>
      <c r="E140" s="196" t="s">
        <v>19</v>
      </c>
      <c r="F140" s="197" t="s">
        <v>4672</v>
      </c>
      <c r="G140" s="194"/>
      <c r="H140" s="198">
        <v>3.6819999999999999</v>
      </c>
      <c r="I140" s="199"/>
      <c r="J140" s="194"/>
      <c r="K140" s="194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217</v>
      </c>
      <c r="AU140" s="204" t="s">
        <v>82</v>
      </c>
      <c r="AV140" s="13" t="s">
        <v>82</v>
      </c>
      <c r="AW140" s="13" t="s">
        <v>33</v>
      </c>
      <c r="AX140" s="13" t="s">
        <v>78</v>
      </c>
      <c r="AY140" s="204" t="s">
        <v>208</v>
      </c>
    </row>
    <row r="141" spans="1:65" s="13" customFormat="1" ht="11.25">
      <c r="B141" s="193"/>
      <c r="C141" s="194"/>
      <c r="D141" s="195" t="s">
        <v>217</v>
      </c>
      <c r="E141" s="194"/>
      <c r="F141" s="197" t="s">
        <v>4673</v>
      </c>
      <c r="G141" s="194"/>
      <c r="H141" s="198">
        <v>3.7919999999999998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217</v>
      </c>
      <c r="AU141" s="204" t="s">
        <v>82</v>
      </c>
      <c r="AV141" s="13" t="s">
        <v>82</v>
      </c>
      <c r="AW141" s="13" t="s">
        <v>4</v>
      </c>
      <c r="AX141" s="13" t="s">
        <v>78</v>
      </c>
      <c r="AY141" s="204" t="s">
        <v>208</v>
      </c>
    </row>
    <row r="142" spans="1:65" s="2" customFormat="1" ht="14.45" customHeight="1">
      <c r="A142" s="36"/>
      <c r="B142" s="37"/>
      <c r="C142" s="226" t="s">
        <v>1910</v>
      </c>
      <c r="D142" s="226" t="s">
        <v>370</v>
      </c>
      <c r="E142" s="227" t="s">
        <v>4674</v>
      </c>
      <c r="F142" s="228" t="s">
        <v>4675</v>
      </c>
      <c r="G142" s="229" t="s">
        <v>213</v>
      </c>
      <c r="H142" s="230">
        <v>96.603999999999999</v>
      </c>
      <c r="I142" s="231"/>
      <c r="J142" s="232">
        <f>ROUND(I142*H142,2)</f>
        <v>0</v>
      </c>
      <c r="K142" s="228" t="s">
        <v>214</v>
      </c>
      <c r="L142" s="233"/>
      <c r="M142" s="234" t="s">
        <v>19</v>
      </c>
      <c r="N142" s="235" t="s">
        <v>43</v>
      </c>
      <c r="O142" s="66"/>
      <c r="P142" s="189">
        <f>O142*H142</f>
        <v>0</v>
      </c>
      <c r="Q142" s="189">
        <v>2.7E-2</v>
      </c>
      <c r="R142" s="189">
        <f>Q142*H142</f>
        <v>2.6083080000000001</v>
      </c>
      <c r="S142" s="189">
        <v>0</v>
      </c>
      <c r="T142" s="19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373</v>
      </c>
      <c r="AT142" s="191" t="s">
        <v>370</v>
      </c>
      <c r="AU142" s="191" t="s">
        <v>82</v>
      </c>
      <c r="AY142" s="19" t="s">
        <v>208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215</v>
      </c>
      <c r="BM142" s="191" t="s">
        <v>4676</v>
      </c>
    </row>
    <row r="143" spans="1:65" s="13" customFormat="1" ht="11.25">
      <c r="B143" s="193"/>
      <c r="C143" s="194"/>
      <c r="D143" s="195" t="s">
        <v>217</v>
      </c>
      <c r="E143" s="194"/>
      <c r="F143" s="197" t="s">
        <v>4677</v>
      </c>
      <c r="G143" s="194"/>
      <c r="H143" s="198">
        <v>96.603999999999999</v>
      </c>
      <c r="I143" s="199"/>
      <c r="J143" s="194"/>
      <c r="K143" s="194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217</v>
      </c>
      <c r="AU143" s="204" t="s">
        <v>82</v>
      </c>
      <c r="AV143" s="13" t="s">
        <v>82</v>
      </c>
      <c r="AW143" s="13" t="s">
        <v>4</v>
      </c>
      <c r="AX143" s="13" t="s">
        <v>78</v>
      </c>
      <c r="AY143" s="204" t="s">
        <v>208</v>
      </c>
    </row>
    <row r="144" spans="1:65" s="12" customFormat="1" ht="22.9" customHeight="1">
      <c r="B144" s="164"/>
      <c r="C144" s="165"/>
      <c r="D144" s="166" t="s">
        <v>70</v>
      </c>
      <c r="E144" s="178" t="s">
        <v>243</v>
      </c>
      <c r="F144" s="178" t="s">
        <v>480</v>
      </c>
      <c r="G144" s="165"/>
      <c r="H144" s="165"/>
      <c r="I144" s="168"/>
      <c r="J144" s="179">
        <f>BK144</f>
        <v>0</v>
      </c>
      <c r="K144" s="165"/>
      <c r="L144" s="170"/>
      <c r="M144" s="171"/>
      <c r="N144" s="172"/>
      <c r="O144" s="172"/>
      <c r="P144" s="173">
        <f>SUM(P145:P147)</f>
        <v>0</v>
      </c>
      <c r="Q144" s="172"/>
      <c r="R144" s="173">
        <f>SUM(R145:R147)</f>
        <v>25.918033999999999</v>
      </c>
      <c r="S144" s="172"/>
      <c r="T144" s="174">
        <f>SUM(T145:T147)</f>
        <v>0</v>
      </c>
      <c r="AR144" s="175" t="s">
        <v>78</v>
      </c>
      <c r="AT144" s="176" t="s">
        <v>70</v>
      </c>
      <c r="AU144" s="176" t="s">
        <v>78</v>
      </c>
      <c r="AY144" s="175" t="s">
        <v>208</v>
      </c>
      <c r="BK144" s="177">
        <f>SUM(BK145:BK147)</f>
        <v>0</v>
      </c>
    </row>
    <row r="145" spans="1:65" s="2" customFormat="1" ht="14.45" customHeight="1">
      <c r="A145" s="36"/>
      <c r="B145" s="37"/>
      <c r="C145" s="180" t="s">
        <v>1997</v>
      </c>
      <c r="D145" s="180" t="s">
        <v>210</v>
      </c>
      <c r="E145" s="181" t="s">
        <v>4678</v>
      </c>
      <c r="F145" s="182" t="s">
        <v>4679</v>
      </c>
      <c r="G145" s="183" t="s">
        <v>213</v>
      </c>
      <c r="H145" s="184">
        <v>29.59</v>
      </c>
      <c r="I145" s="185"/>
      <c r="J145" s="186">
        <f>ROUND(I145*H145,2)</f>
        <v>0</v>
      </c>
      <c r="K145" s="182" t="s">
        <v>19</v>
      </c>
      <c r="L145" s="41"/>
      <c r="M145" s="187" t="s">
        <v>19</v>
      </c>
      <c r="N145" s="188" t="s">
        <v>43</v>
      </c>
      <c r="O145" s="66"/>
      <c r="P145" s="189">
        <f>O145*H145</f>
        <v>0</v>
      </c>
      <c r="Q145" s="189">
        <v>0.3674</v>
      </c>
      <c r="R145" s="189">
        <f>Q145*H145</f>
        <v>10.871366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215</v>
      </c>
      <c r="AT145" s="191" t="s">
        <v>210</v>
      </c>
      <c r="AU145" s="191" t="s">
        <v>82</v>
      </c>
      <c r="AY145" s="19" t="s">
        <v>208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82</v>
      </c>
      <c r="BK145" s="192">
        <f>ROUND(I145*H145,2)</f>
        <v>0</v>
      </c>
      <c r="BL145" s="19" t="s">
        <v>215</v>
      </c>
      <c r="BM145" s="191" t="s">
        <v>4680</v>
      </c>
    </row>
    <row r="146" spans="1:65" s="2" customFormat="1" ht="14.45" customHeight="1">
      <c r="A146" s="36"/>
      <c r="B146" s="37"/>
      <c r="C146" s="180" t="s">
        <v>1993</v>
      </c>
      <c r="D146" s="180" t="s">
        <v>210</v>
      </c>
      <c r="E146" s="181" t="s">
        <v>4681</v>
      </c>
      <c r="F146" s="182" t="s">
        <v>4682</v>
      </c>
      <c r="G146" s="183" t="s">
        <v>213</v>
      </c>
      <c r="H146" s="184">
        <v>32.76</v>
      </c>
      <c r="I146" s="185"/>
      <c r="J146" s="186">
        <f>ROUND(I146*H146,2)</f>
        <v>0</v>
      </c>
      <c r="K146" s="182" t="s">
        <v>214</v>
      </c>
      <c r="L146" s="41"/>
      <c r="M146" s="187" t="s">
        <v>19</v>
      </c>
      <c r="N146" s="188" t="s">
        <v>43</v>
      </c>
      <c r="O146" s="66"/>
      <c r="P146" s="189">
        <f>O146*H146</f>
        <v>0</v>
      </c>
      <c r="Q146" s="189">
        <v>0.45929999999999999</v>
      </c>
      <c r="R146" s="189">
        <f>Q146*H146</f>
        <v>15.046667999999999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215</v>
      </c>
      <c r="AT146" s="191" t="s">
        <v>210</v>
      </c>
      <c r="AU146" s="191" t="s">
        <v>82</v>
      </c>
      <c r="AY146" s="19" t="s">
        <v>208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82</v>
      </c>
      <c r="BK146" s="192">
        <f>ROUND(I146*H146,2)</f>
        <v>0</v>
      </c>
      <c r="BL146" s="19" t="s">
        <v>215</v>
      </c>
      <c r="BM146" s="191" t="s">
        <v>4683</v>
      </c>
    </row>
    <row r="147" spans="1:65" s="13" customFormat="1" ht="11.25">
      <c r="B147" s="193"/>
      <c r="C147" s="194"/>
      <c r="D147" s="195" t="s">
        <v>217</v>
      </c>
      <c r="E147" s="196" t="s">
        <v>19</v>
      </c>
      <c r="F147" s="197" t="s">
        <v>4684</v>
      </c>
      <c r="G147" s="194"/>
      <c r="H147" s="198">
        <v>32.76</v>
      </c>
      <c r="I147" s="199"/>
      <c r="J147" s="194"/>
      <c r="K147" s="194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217</v>
      </c>
      <c r="AU147" s="204" t="s">
        <v>82</v>
      </c>
      <c r="AV147" s="13" t="s">
        <v>82</v>
      </c>
      <c r="AW147" s="13" t="s">
        <v>33</v>
      </c>
      <c r="AX147" s="13" t="s">
        <v>78</v>
      </c>
      <c r="AY147" s="204" t="s">
        <v>208</v>
      </c>
    </row>
    <row r="148" spans="1:65" s="12" customFormat="1" ht="22.9" customHeight="1">
      <c r="B148" s="164"/>
      <c r="C148" s="165"/>
      <c r="D148" s="166" t="s">
        <v>70</v>
      </c>
      <c r="E148" s="178" t="s">
        <v>373</v>
      </c>
      <c r="F148" s="178" t="s">
        <v>3701</v>
      </c>
      <c r="G148" s="165"/>
      <c r="H148" s="165"/>
      <c r="I148" s="168"/>
      <c r="J148" s="179">
        <f>BK148</f>
        <v>0</v>
      </c>
      <c r="K148" s="165"/>
      <c r="L148" s="170"/>
      <c r="M148" s="171"/>
      <c r="N148" s="172"/>
      <c r="O148" s="172"/>
      <c r="P148" s="173">
        <f>SUM(P149:P150)</f>
        <v>0</v>
      </c>
      <c r="Q148" s="172"/>
      <c r="R148" s="173">
        <f>SUM(R149:R150)</f>
        <v>0</v>
      </c>
      <c r="S148" s="172"/>
      <c r="T148" s="174">
        <f>SUM(T149:T150)</f>
        <v>0</v>
      </c>
      <c r="AR148" s="175" t="s">
        <v>78</v>
      </c>
      <c r="AT148" s="176" t="s">
        <v>70</v>
      </c>
      <c r="AU148" s="176" t="s">
        <v>78</v>
      </c>
      <c r="AY148" s="175" t="s">
        <v>208</v>
      </c>
      <c r="BK148" s="177">
        <f>SUM(BK149:BK150)</f>
        <v>0</v>
      </c>
    </row>
    <row r="149" spans="1:65" s="2" customFormat="1" ht="14.45" customHeight="1">
      <c r="A149" s="36"/>
      <c r="B149" s="37"/>
      <c r="C149" s="180" t="s">
        <v>854</v>
      </c>
      <c r="D149" s="180" t="s">
        <v>210</v>
      </c>
      <c r="E149" s="181" t="s">
        <v>4685</v>
      </c>
      <c r="F149" s="182" t="s">
        <v>4686</v>
      </c>
      <c r="G149" s="183" t="s">
        <v>367</v>
      </c>
      <c r="H149" s="184">
        <v>2</v>
      </c>
      <c r="I149" s="185"/>
      <c r="J149" s="186">
        <f>ROUND(I149*H149,2)</f>
        <v>0</v>
      </c>
      <c r="K149" s="182" t="s">
        <v>214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215</v>
      </c>
      <c r="AT149" s="191" t="s">
        <v>210</v>
      </c>
      <c r="AU149" s="191" t="s">
        <v>82</v>
      </c>
      <c r="AY149" s="19" t="s">
        <v>208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82</v>
      </c>
      <c r="BK149" s="192">
        <f>ROUND(I149*H149,2)</f>
        <v>0</v>
      </c>
      <c r="BL149" s="19" t="s">
        <v>215</v>
      </c>
      <c r="BM149" s="191" t="s">
        <v>1482</v>
      </c>
    </row>
    <row r="150" spans="1:65" s="2" customFormat="1" ht="14.45" customHeight="1">
      <c r="A150" s="36"/>
      <c r="B150" s="37"/>
      <c r="C150" s="226" t="s">
        <v>865</v>
      </c>
      <c r="D150" s="226" t="s">
        <v>370</v>
      </c>
      <c r="E150" s="227" t="s">
        <v>4687</v>
      </c>
      <c r="F150" s="228" t="s">
        <v>4688</v>
      </c>
      <c r="G150" s="229" t="s">
        <v>367</v>
      </c>
      <c r="H150" s="230">
        <v>2</v>
      </c>
      <c r="I150" s="231"/>
      <c r="J150" s="232">
        <f>ROUND(I150*H150,2)</f>
        <v>0</v>
      </c>
      <c r="K150" s="228" t="s">
        <v>214</v>
      </c>
      <c r="L150" s="233"/>
      <c r="M150" s="234" t="s">
        <v>19</v>
      </c>
      <c r="N150" s="235" t="s">
        <v>43</v>
      </c>
      <c r="O150" s="66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373</v>
      </c>
      <c r="AT150" s="191" t="s">
        <v>370</v>
      </c>
      <c r="AU150" s="191" t="s">
        <v>82</v>
      </c>
      <c r="AY150" s="19" t="s">
        <v>208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82</v>
      </c>
      <c r="BK150" s="192">
        <f>ROUND(I150*H150,2)</f>
        <v>0</v>
      </c>
      <c r="BL150" s="19" t="s">
        <v>215</v>
      </c>
      <c r="BM150" s="191" t="s">
        <v>1495</v>
      </c>
    </row>
    <row r="151" spans="1:65" s="12" customFormat="1" ht="22.9" customHeight="1">
      <c r="B151" s="164"/>
      <c r="C151" s="165"/>
      <c r="D151" s="166" t="s">
        <v>70</v>
      </c>
      <c r="E151" s="178" t="s">
        <v>732</v>
      </c>
      <c r="F151" s="178" t="s">
        <v>733</v>
      </c>
      <c r="G151" s="165"/>
      <c r="H151" s="165"/>
      <c r="I151" s="168"/>
      <c r="J151" s="179">
        <f>BK151</f>
        <v>0</v>
      </c>
      <c r="K151" s="165"/>
      <c r="L151" s="170"/>
      <c r="M151" s="171"/>
      <c r="N151" s="172"/>
      <c r="O151" s="172"/>
      <c r="P151" s="173">
        <f>SUM(P152:P172)</f>
        <v>0</v>
      </c>
      <c r="Q151" s="172"/>
      <c r="R151" s="173">
        <f>SUM(R152:R172)</f>
        <v>55.292969999999997</v>
      </c>
      <c r="S151" s="172"/>
      <c r="T151" s="174">
        <f>SUM(T152:T172)</f>
        <v>0</v>
      </c>
      <c r="AR151" s="175" t="s">
        <v>78</v>
      </c>
      <c r="AT151" s="176" t="s">
        <v>70</v>
      </c>
      <c r="AU151" s="176" t="s">
        <v>78</v>
      </c>
      <c r="AY151" s="175" t="s">
        <v>208</v>
      </c>
      <c r="BK151" s="177">
        <f>SUM(BK152:BK172)</f>
        <v>0</v>
      </c>
    </row>
    <row r="152" spans="1:65" s="2" customFormat="1" ht="14.45" customHeight="1">
      <c r="A152" s="36"/>
      <c r="B152" s="37"/>
      <c r="C152" s="180" t="s">
        <v>1916</v>
      </c>
      <c r="D152" s="180" t="s">
        <v>210</v>
      </c>
      <c r="E152" s="181" t="s">
        <v>4689</v>
      </c>
      <c r="F152" s="182" t="s">
        <v>4690</v>
      </c>
      <c r="G152" s="183" t="s">
        <v>367</v>
      </c>
      <c r="H152" s="184">
        <v>2</v>
      </c>
      <c r="I152" s="185"/>
      <c r="J152" s="186">
        <f>ROUND(I152*H152,2)</f>
        <v>0</v>
      </c>
      <c r="K152" s="182" t="s">
        <v>19</v>
      </c>
      <c r="L152" s="41"/>
      <c r="M152" s="187" t="s">
        <v>19</v>
      </c>
      <c r="N152" s="188" t="s">
        <v>43</v>
      </c>
      <c r="O152" s="66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215</v>
      </c>
      <c r="AT152" s="191" t="s">
        <v>210</v>
      </c>
      <c r="AU152" s="191" t="s">
        <v>82</v>
      </c>
      <c r="AY152" s="19" t="s">
        <v>208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215</v>
      </c>
      <c r="BM152" s="191" t="s">
        <v>4691</v>
      </c>
    </row>
    <row r="153" spans="1:65" s="2" customFormat="1" ht="14.45" customHeight="1">
      <c r="A153" s="36"/>
      <c r="B153" s="37"/>
      <c r="C153" s="226" t="s">
        <v>1934</v>
      </c>
      <c r="D153" s="226" t="s">
        <v>370</v>
      </c>
      <c r="E153" s="227" t="s">
        <v>4692</v>
      </c>
      <c r="F153" s="228" t="s">
        <v>4693</v>
      </c>
      <c r="G153" s="229" t="s">
        <v>367</v>
      </c>
      <c r="H153" s="230">
        <v>2</v>
      </c>
      <c r="I153" s="231"/>
      <c r="J153" s="232">
        <f>ROUND(I153*H153,2)</f>
        <v>0</v>
      </c>
      <c r="K153" s="228" t="s">
        <v>19</v>
      </c>
      <c r="L153" s="233"/>
      <c r="M153" s="234" t="s">
        <v>19</v>
      </c>
      <c r="N153" s="235" t="s">
        <v>43</v>
      </c>
      <c r="O153" s="66"/>
      <c r="P153" s="189">
        <f>O153*H153</f>
        <v>0</v>
      </c>
      <c r="Q153" s="189">
        <v>4.0000000000000001E-3</v>
      </c>
      <c r="R153" s="189">
        <f>Q153*H153</f>
        <v>8.0000000000000002E-3</v>
      </c>
      <c r="S153" s="189">
        <v>0</v>
      </c>
      <c r="T153" s="19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373</v>
      </c>
      <c r="AT153" s="191" t="s">
        <v>370</v>
      </c>
      <c r="AU153" s="191" t="s">
        <v>82</v>
      </c>
      <c r="AY153" s="19" t="s">
        <v>208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82</v>
      </c>
      <c r="BK153" s="192">
        <f>ROUND(I153*H153,2)</f>
        <v>0</v>
      </c>
      <c r="BL153" s="19" t="s">
        <v>215</v>
      </c>
      <c r="BM153" s="191" t="s">
        <v>4694</v>
      </c>
    </row>
    <row r="154" spans="1:65" s="2" customFormat="1" ht="14.45" customHeight="1">
      <c r="A154" s="36"/>
      <c r="B154" s="37"/>
      <c r="C154" s="180" t="s">
        <v>2385</v>
      </c>
      <c r="D154" s="180" t="s">
        <v>210</v>
      </c>
      <c r="E154" s="181" t="s">
        <v>4695</v>
      </c>
      <c r="F154" s="182" t="s">
        <v>4696</v>
      </c>
      <c r="G154" s="183" t="s">
        <v>367</v>
      </c>
      <c r="H154" s="184">
        <v>2</v>
      </c>
      <c r="I154" s="185"/>
      <c r="J154" s="186">
        <f>ROUND(I154*H154,2)</f>
        <v>0</v>
      </c>
      <c r="K154" s="182" t="s">
        <v>19</v>
      </c>
      <c r="L154" s="41"/>
      <c r="M154" s="187" t="s">
        <v>19</v>
      </c>
      <c r="N154" s="188" t="s">
        <v>43</v>
      </c>
      <c r="O154" s="66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215</v>
      </c>
      <c r="AT154" s="191" t="s">
        <v>210</v>
      </c>
      <c r="AU154" s="191" t="s">
        <v>82</v>
      </c>
      <c r="AY154" s="19" t="s">
        <v>208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82</v>
      </c>
      <c r="BK154" s="192">
        <f>ROUND(I154*H154,2)</f>
        <v>0</v>
      </c>
      <c r="BL154" s="19" t="s">
        <v>215</v>
      </c>
      <c r="BM154" s="191" t="s">
        <v>4697</v>
      </c>
    </row>
    <row r="155" spans="1:65" s="2" customFormat="1" ht="14.45" customHeight="1">
      <c r="A155" s="36"/>
      <c r="B155" s="37"/>
      <c r="C155" s="226" t="s">
        <v>2525</v>
      </c>
      <c r="D155" s="226" t="s">
        <v>370</v>
      </c>
      <c r="E155" s="227" t="s">
        <v>4698</v>
      </c>
      <c r="F155" s="228" t="s">
        <v>4699</v>
      </c>
      <c r="G155" s="229" t="s">
        <v>367</v>
      </c>
      <c r="H155" s="230">
        <v>2</v>
      </c>
      <c r="I155" s="231"/>
      <c r="J155" s="232">
        <f>ROUND(I155*H155,2)</f>
        <v>0</v>
      </c>
      <c r="K155" s="228" t="s">
        <v>214</v>
      </c>
      <c r="L155" s="233"/>
      <c r="M155" s="234" t="s">
        <v>19</v>
      </c>
      <c r="N155" s="235" t="s">
        <v>43</v>
      </c>
      <c r="O155" s="66"/>
      <c r="P155" s="189">
        <f>O155*H155</f>
        <v>0</v>
      </c>
      <c r="Q155" s="189">
        <v>6.4999999999999997E-3</v>
      </c>
      <c r="R155" s="189">
        <f>Q155*H155</f>
        <v>1.2999999999999999E-2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373</v>
      </c>
      <c r="AT155" s="191" t="s">
        <v>370</v>
      </c>
      <c r="AU155" s="191" t="s">
        <v>82</v>
      </c>
      <c r="AY155" s="19" t="s">
        <v>208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82</v>
      </c>
      <c r="BK155" s="192">
        <f>ROUND(I155*H155,2)</f>
        <v>0</v>
      </c>
      <c r="BL155" s="19" t="s">
        <v>215</v>
      </c>
      <c r="BM155" s="191" t="s">
        <v>4700</v>
      </c>
    </row>
    <row r="156" spans="1:65" s="2" customFormat="1" ht="24.2" customHeight="1">
      <c r="A156" s="36"/>
      <c r="B156" s="37"/>
      <c r="C156" s="180" t="s">
        <v>1879</v>
      </c>
      <c r="D156" s="180" t="s">
        <v>210</v>
      </c>
      <c r="E156" s="181" t="s">
        <v>4701</v>
      </c>
      <c r="F156" s="182" t="s">
        <v>4702</v>
      </c>
      <c r="G156" s="183" t="s">
        <v>395</v>
      </c>
      <c r="H156" s="184">
        <v>63.31</v>
      </c>
      <c r="I156" s="185"/>
      <c r="J156" s="186">
        <f>ROUND(I156*H156,2)</f>
        <v>0</v>
      </c>
      <c r="K156" s="182" t="s">
        <v>214</v>
      </c>
      <c r="L156" s="41"/>
      <c r="M156" s="187" t="s">
        <v>19</v>
      </c>
      <c r="N156" s="188" t="s">
        <v>43</v>
      </c>
      <c r="O156" s="66"/>
      <c r="P156" s="189">
        <f>O156*H156</f>
        <v>0</v>
      </c>
      <c r="Q156" s="189">
        <v>0.15540000000000001</v>
      </c>
      <c r="R156" s="189">
        <f>Q156*H156</f>
        <v>9.8383740000000017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215</v>
      </c>
      <c r="AT156" s="191" t="s">
        <v>210</v>
      </c>
      <c r="AU156" s="191" t="s">
        <v>82</v>
      </c>
      <c r="AY156" s="19" t="s">
        <v>208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215</v>
      </c>
      <c r="BM156" s="191" t="s">
        <v>4703</v>
      </c>
    </row>
    <row r="157" spans="1:65" s="13" customFormat="1" ht="11.25">
      <c r="B157" s="193"/>
      <c r="C157" s="194"/>
      <c r="D157" s="195" t="s">
        <v>217</v>
      </c>
      <c r="E157" s="196" t="s">
        <v>19</v>
      </c>
      <c r="F157" s="197" t="s">
        <v>4704</v>
      </c>
      <c r="G157" s="194"/>
      <c r="H157" s="198">
        <v>63.31</v>
      </c>
      <c r="I157" s="199"/>
      <c r="J157" s="194"/>
      <c r="K157" s="194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217</v>
      </c>
      <c r="AU157" s="204" t="s">
        <v>82</v>
      </c>
      <c r="AV157" s="13" t="s">
        <v>82</v>
      </c>
      <c r="AW157" s="13" t="s">
        <v>33</v>
      </c>
      <c r="AX157" s="13" t="s">
        <v>78</v>
      </c>
      <c r="AY157" s="204" t="s">
        <v>208</v>
      </c>
    </row>
    <row r="158" spans="1:65" s="2" customFormat="1" ht="14.45" customHeight="1">
      <c r="A158" s="36"/>
      <c r="B158" s="37"/>
      <c r="C158" s="226" t="s">
        <v>1887</v>
      </c>
      <c r="D158" s="226" t="s">
        <v>370</v>
      </c>
      <c r="E158" s="227" t="s">
        <v>4705</v>
      </c>
      <c r="F158" s="228" t="s">
        <v>4706</v>
      </c>
      <c r="G158" s="229" t="s">
        <v>395</v>
      </c>
      <c r="H158" s="230">
        <v>63.31</v>
      </c>
      <c r="I158" s="231"/>
      <c r="J158" s="232">
        <f>ROUND(I158*H158,2)</f>
        <v>0</v>
      </c>
      <c r="K158" s="228" t="s">
        <v>214</v>
      </c>
      <c r="L158" s="233"/>
      <c r="M158" s="234" t="s">
        <v>19</v>
      </c>
      <c r="N158" s="235" t="s">
        <v>43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373</v>
      </c>
      <c r="AT158" s="191" t="s">
        <v>370</v>
      </c>
      <c r="AU158" s="191" t="s">
        <v>82</v>
      </c>
      <c r="AY158" s="19" t="s">
        <v>208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82</v>
      </c>
      <c r="BK158" s="192">
        <f>ROUND(I158*H158,2)</f>
        <v>0</v>
      </c>
      <c r="BL158" s="19" t="s">
        <v>215</v>
      </c>
      <c r="BM158" s="191" t="s">
        <v>4707</v>
      </c>
    </row>
    <row r="159" spans="1:65" s="2" customFormat="1" ht="24.2" customHeight="1">
      <c r="A159" s="36"/>
      <c r="B159" s="37"/>
      <c r="C159" s="180" t="s">
        <v>2393</v>
      </c>
      <c r="D159" s="180" t="s">
        <v>210</v>
      </c>
      <c r="E159" s="181" t="s">
        <v>4447</v>
      </c>
      <c r="F159" s="182" t="s">
        <v>4448</v>
      </c>
      <c r="G159" s="183" t="s">
        <v>395</v>
      </c>
      <c r="H159" s="184">
        <v>11.84</v>
      </c>
      <c r="I159" s="185"/>
      <c r="J159" s="186">
        <f>ROUND(I159*H159,2)</f>
        <v>0</v>
      </c>
      <c r="K159" s="182" t="s">
        <v>214</v>
      </c>
      <c r="L159" s="41"/>
      <c r="M159" s="187" t="s">
        <v>19</v>
      </c>
      <c r="N159" s="188" t="s">
        <v>43</v>
      </c>
      <c r="O159" s="66"/>
      <c r="P159" s="189">
        <f>O159*H159</f>
        <v>0</v>
      </c>
      <c r="Q159" s="189">
        <v>0.1295</v>
      </c>
      <c r="R159" s="189">
        <f>Q159*H159</f>
        <v>1.53328</v>
      </c>
      <c r="S159" s="189">
        <v>0</v>
      </c>
      <c r="T159" s="19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215</v>
      </c>
      <c r="AT159" s="191" t="s">
        <v>210</v>
      </c>
      <c r="AU159" s="191" t="s">
        <v>82</v>
      </c>
      <c r="AY159" s="19" t="s">
        <v>208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82</v>
      </c>
      <c r="BK159" s="192">
        <f>ROUND(I159*H159,2)</f>
        <v>0</v>
      </c>
      <c r="BL159" s="19" t="s">
        <v>215</v>
      </c>
      <c r="BM159" s="191" t="s">
        <v>4708</v>
      </c>
    </row>
    <row r="160" spans="1:65" s="13" customFormat="1" ht="11.25">
      <c r="B160" s="193"/>
      <c r="C160" s="194"/>
      <c r="D160" s="195" t="s">
        <v>217</v>
      </c>
      <c r="E160" s="196" t="s">
        <v>19</v>
      </c>
      <c r="F160" s="197" t="s">
        <v>4709</v>
      </c>
      <c r="G160" s="194"/>
      <c r="H160" s="198">
        <v>11.84</v>
      </c>
      <c r="I160" s="199"/>
      <c r="J160" s="194"/>
      <c r="K160" s="194"/>
      <c r="L160" s="200"/>
      <c r="M160" s="201"/>
      <c r="N160" s="202"/>
      <c r="O160" s="202"/>
      <c r="P160" s="202"/>
      <c r="Q160" s="202"/>
      <c r="R160" s="202"/>
      <c r="S160" s="202"/>
      <c r="T160" s="203"/>
      <c r="AT160" s="204" t="s">
        <v>217</v>
      </c>
      <c r="AU160" s="204" t="s">
        <v>82</v>
      </c>
      <c r="AV160" s="13" t="s">
        <v>82</v>
      </c>
      <c r="AW160" s="13" t="s">
        <v>33</v>
      </c>
      <c r="AX160" s="13" t="s">
        <v>78</v>
      </c>
      <c r="AY160" s="204" t="s">
        <v>208</v>
      </c>
    </row>
    <row r="161" spans="1:65" s="2" customFormat="1" ht="14.45" customHeight="1">
      <c r="A161" s="36"/>
      <c r="B161" s="37"/>
      <c r="C161" s="226" t="s">
        <v>1952</v>
      </c>
      <c r="D161" s="226" t="s">
        <v>370</v>
      </c>
      <c r="E161" s="227" t="s">
        <v>4451</v>
      </c>
      <c r="F161" s="228" t="s">
        <v>4452</v>
      </c>
      <c r="G161" s="229" t="s">
        <v>395</v>
      </c>
      <c r="H161" s="230">
        <v>11.84</v>
      </c>
      <c r="I161" s="231"/>
      <c r="J161" s="232">
        <f>ROUND(I161*H161,2)</f>
        <v>0</v>
      </c>
      <c r="K161" s="228" t="s">
        <v>214</v>
      </c>
      <c r="L161" s="233"/>
      <c r="M161" s="234" t="s">
        <v>19</v>
      </c>
      <c r="N161" s="235" t="s">
        <v>43</v>
      </c>
      <c r="O161" s="66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373</v>
      </c>
      <c r="AT161" s="191" t="s">
        <v>370</v>
      </c>
      <c r="AU161" s="191" t="s">
        <v>82</v>
      </c>
      <c r="AY161" s="19" t="s">
        <v>208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82</v>
      </c>
      <c r="BK161" s="192">
        <f>ROUND(I161*H161,2)</f>
        <v>0</v>
      </c>
      <c r="BL161" s="19" t="s">
        <v>215</v>
      </c>
      <c r="BM161" s="191" t="s">
        <v>4710</v>
      </c>
    </row>
    <row r="162" spans="1:65" s="2" customFormat="1" ht="24.2" customHeight="1">
      <c r="A162" s="36"/>
      <c r="B162" s="37"/>
      <c r="C162" s="180" t="s">
        <v>1956</v>
      </c>
      <c r="D162" s="180" t="s">
        <v>210</v>
      </c>
      <c r="E162" s="181" t="s">
        <v>4711</v>
      </c>
      <c r="F162" s="182" t="s">
        <v>4712</v>
      </c>
      <c r="G162" s="183" t="s">
        <v>395</v>
      </c>
      <c r="H162" s="184">
        <v>101.68</v>
      </c>
      <c r="I162" s="185"/>
      <c r="J162" s="186">
        <f>ROUND(I162*H162,2)</f>
        <v>0</v>
      </c>
      <c r="K162" s="182" t="s">
        <v>19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0.1295</v>
      </c>
      <c r="R162" s="189">
        <f>Q162*H162</f>
        <v>13.167560000000002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215</v>
      </c>
      <c r="AT162" s="191" t="s">
        <v>210</v>
      </c>
      <c r="AU162" s="191" t="s">
        <v>82</v>
      </c>
      <c r="AY162" s="19" t="s">
        <v>208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215</v>
      </c>
      <c r="BM162" s="191" t="s">
        <v>4713</v>
      </c>
    </row>
    <row r="163" spans="1:65" s="13" customFormat="1" ht="11.25">
      <c r="B163" s="193"/>
      <c r="C163" s="194"/>
      <c r="D163" s="195" t="s">
        <v>217</v>
      </c>
      <c r="E163" s="196" t="s">
        <v>19</v>
      </c>
      <c r="F163" s="197" t="s">
        <v>4714</v>
      </c>
      <c r="G163" s="194"/>
      <c r="H163" s="198">
        <v>101.68</v>
      </c>
      <c r="I163" s="199"/>
      <c r="J163" s="194"/>
      <c r="K163" s="194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217</v>
      </c>
      <c r="AU163" s="204" t="s">
        <v>82</v>
      </c>
      <c r="AV163" s="13" t="s">
        <v>82</v>
      </c>
      <c r="AW163" s="13" t="s">
        <v>33</v>
      </c>
      <c r="AX163" s="13" t="s">
        <v>78</v>
      </c>
      <c r="AY163" s="204" t="s">
        <v>208</v>
      </c>
    </row>
    <row r="164" spans="1:65" s="2" customFormat="1" ht="14.45" customHeight="1">
      <c r="A164" s="36"/>
      <c r="B164" s="37"/>
      <c r="C164" s="226" t="s">
        <v>2549</v>
      </c>
      <c r="D164" s="226" t="s">
        <v>370</v>
      </c>
      <c r="E164" s="227" t="s">
        <v>4715</v>
      </c>
      <c r="F164" s="228" t="s">
        <v>4716</v>
      </c>
      <c r="G164" s="229" t="s">
        <v>395</v>
      </c>
      <c r="H164" s="230">
        <v>101.68</v>
      </c>
      <c r="I164" s="231"/>
      <c r="J164" s="232">
        <f>ROUND(I164*H164,2)</f>
        <v>0</v>
      </c>
      <c r="K164" s="228" t="s">
        <v>214</v>
      </c>
      <c r="L164" s="233"/>
      <c r="M164" s="234" t="s">
        <v>19</v>
      </c>
      <c r="N164" s="235" t="s">
        <v>43</v>
      </c>
      <c r="O164" s="66"/>
      <c r="P164" s="189">
        <f>O164*H164</f>
        <v>0</v>
      </c>
      <c r="Q164" s="189">
        <v>2.4E-2</v>
      </c>
      <c r="R164" s="189">
        <f>Q164*H164</f>
        <v>2.4403200000000003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373</v>
      </c>
      <c r="AT164" s="191" t="s">
        <v>370</v>
      </c>
      <c r="AU164" s="191" t="s">
        <v>82</v>
      </c>
      <c r="AY164" s="19" t="s">
        <v>208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82</v>
      </c>
      <c r="BK164" s="192">
        <f>ROUND(I164*H164,2)</f>
        <v>0</v>
      </c>
      <c r="BL164" s="19" t="s">
        <v>215</v>
      </c>
      <c r="BM164" s="191" t="s">
        <v>4717</v>
      </c>
    </row>
    <row r="165" spans="1:65" s="2" customFormat="1" ht="24.2" customHeight="1">
      <c r="A165" s="36"/>
      <c r="B165" s="37"/>
      <c r="C165" s="180" t="s">
        <v>1966</v>
      </c>
      <c r="D165" s="180" t="s">
        <v>210</v>
      </c>
      <c r="E165" s="181" t="s">
        <v>4718</v>
      </c>
      <c r="F165" s="182" t="s">
        <v>4719</v>
      </c>
      <c r="G165" s="183" t="s">
        <v>395</v>
      </c>
      <c r="H165" s="184">
        <v>96.4</v>
      </c>
      <c r="I165" s="185"/>
      <c r="J165" s="186">
        <f>ROUND(I165*H165,2)</f>
        <v>0</v>
      </c>
      <c r="K165" s="182" t="s">
        <v>214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0.16849</v>
      </c>
      <c r="R165" s="189">
        <f>Q165*H165</f>
        <v>16.242436000000001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215</v>
      </c>
      <c r="AT165" s="191" t="s">
        <v>210</v>
      </c>
      <c r="AU165" s="191" t="s">
        <v>82</v>
      </c>
      <c r="AY165" s="19" t="s">
        <v>208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82</v>
      </c>
      <c r="BK165" s="192">
        <f>ROUND(I165*H165,2)</f>
        <v>0</v>
      </c>
      <c r="BL165" s="19" t="s">
        <v>215</v>
      </c>
      <c r="BM165" s="191" t="s">
        <v>4720</v>
      </c>
    </row>
    <row r="166" spans="1:65" s="13" customFormat="1" ht="11.25">
      <c r="B166" s="193"/>
      <c r="C166" s="194"/>
      <c r="D166" s="195" t="s">
        <v>217</v>
      </c>
      <c r="E166" s="196" t="s">
        <v>19</v>
      </c>
      <c r="F166" s="197" t="s">
        <v>4721</v>
      </c>
      <c r="G166" s="194"/>
      <c r="H166" s="198">
        <v>96.4</v>
      </c>
      <c r="I166" s="199"/>
      <c r="J166" s="194"/>
      <c r="K166" s="194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217</v>
      </c>
      <c r="AU166" s="204" t="s">
        <v>82</v>
      </c>
      <c r="AV166" s="13" t="s">
        <v>82</v>
      </c>
      <c r="AW166" s="13" t="s">
        <v>33</v>
      </c>
      <c r="AX166" s="13" t="s">
        <v>78</v>
      </c>
      <c r="AY166" s="204" t="s">
        <v>208</v>
      </c>
    </row>
    <row r="167" spans="1:65" s="2" customFormat="1" ht="14.45" customHeight="1">
      <c r="A167" s="36"/>
      <c r="B167" s="37"/>
      <c r="C167" s="226" t="s">
        <v>1972</v>
      </c>
      <c r="D167" s="226" t="s">
        <v>370</v>
      </c>
      <c r="E167" s="227" t="s">
        <v>4722</v>
      </c>
      <c r="F167" s="228" t="s">
        <v>4723</v>
      </c>
      <c r="G167" s="229" t="s">
        <v>395</v>
      </c>
      <c r="H167" s="230">
        <v>96.4</v>
      </c>
      <c r="I167" s="231"/>
      <c r="J167" s="232">
        <f>ROUND(I167*H167,2)</f>
        <v>0</v>
      </c>
      <c r="K167" s="228" t="s">
        <v>214</v>
      </c>
      <c r="L167" s="233"/>
      <c r="M167" s="234" t="s">
        <v>19</v>
      </c>
      <c r="N167" s="235" t="s">
        <v>43</v>
      </c>
      <c r="O167" s="66"/>
      <c r="P167" s="189">
        <f>O167*H167</f>
        <v>0</v>
      </c>
      <c r="Q167" s="189">
        <v>0.125</v>
      </c>
      <c r="R167" s="189">
        <f>Q167*H167</f>
        <v>12.05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373</v>
      </c>
      <c r="AT167" s="191" t="s">
        <v>370</v>
      </c>
      <c r="AU167" s="191" t="s">
        <v>82</v>
      </c>
      <c r="AY167" s="19" t="s">
        <v>208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215</v>
      </c>
      <c r="BM167" s="191" t="s">
        <v>4724</v>
      </c>
    </row>
    <row r="168" spans="1:65" s="2" customFormat="1" ht="14.45" customHeight="1">
      <c r="A168" s="36"/>
      <c r="B168" s="37"/>
      <c r="C168" s="180" t="s">
        <v>2408</v>
      </c>
      <c r="D168" s="180" t="s">
        <v>210</v>
      </c>
      <c r="E168" s="181" t="s">
        <v>4725</v>
      </c>
      <c r="F168" s="182" t="s">
        <v>4726</v>
      </c>
      <c r="G168" s="183" t="s">
        <v>225</v>
      </c>
      <c r="H168" s="184">
        <v>2.4</v>
      </c>
      <c r="I168" s="185"/>
      <c r="J168" s="186">
        <f>ROUND(I168*H168,2)</f>
        <v>0</v>
      </c>
      <c r="K168" s="182" t="s">
        <v>19</v>
      </c>
      <c r="L168" s="41"/>
      <c r="M168" s="187" t="s">
        <v>19</v>
      </c>
      <c r="N168" s="188" t="s">
        <v>43</v>
      </c>
      <c r="O168" s="66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215</v>
      </c>
      <c r="AT168" s="191" t="s">
        <v>210</v>
      </c>
      <c r="AU168" s="191" t="s">
        <v>82</v>
      </c>
      <c r="AY168" s="19" t="s">
        <v>208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82</v>
      </c>
      <c r="BK168" s="192">
        <f>ROUND(I168*H168,2)</f>
        <v>0</v>
      </c>
      <c r="BL168" s="19" t="s">
        <v>215</v>
      </c>
      <c r="BM168" s="191" t="s">
        <v>2007</v>
      </c>
    </row>
    <row r="169" spans="1:65" s="2" customFormat="1" ht="14.45" customHeight="1">
      <c r="A169" s="36"/>
      <c r="B169" s="37"/>
      <c r="C169" s="180" t="s">
        <v>2515</v>
      </c>
      <c r="D169" s="180" t="s">
        <v>210</v>
      </c>
      <c r="E169" s="181" t="s">
        <v>4727</v>
      </c>
      <c r="F169" s="182" t="s">
        <v>4728</v>
      </c>
      <c r="G169" s="183" t="s">
        <v>213</v>
      </c>
      <c r="H169" s="184">
        <v>104.181</v>
      </c>
      <c r="I169" s="185"/>
      <c r="J169" s="186">
        <f>ROUND(I169*H169,2)</f>
        <v>0</v>
      </c>
      <c r="K169" s="182" t="s">
        <v>214</v>
      </c>
      <c r="L169" s="41"/>
      <c r="M169" s="187" t="s">
        <v>19</v>
      </c>
      <c r="N169" s="188" t="s">
        <v>43</v>
      </c>
      <c r="O169" s="66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215</v>
      </c>
      <c r="AT169" s="191" t="s">
        <v>210</v>
      </c>
      <c r="AU169" s="191" t="s">
        <v>82</v>
      </c>
      <c r="AY169" s="19" t="s">
        <v>208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215</v>
      </c>
      <c r="BM169" s="191" t="s">
        <v>4729</v>
      </c>
    </row>
    <row r="170" spans="1:65" s="13" customFormat="1" ht="11.25">
      <c r="B170" s="193"/>
      <c r="C170" s="194"/>
      <c r="D170" s="195" t="s">
        <v>217</v>
      </c>
      <c r="E170" s="196" t="s">
        <v>19</v>
      </c>
      <c r="F170" s="197" t="s">
        <v>4730</v>
      </c>
      <c r="G170" s="194"/>
      <c r="H170" s="198">
        <v>104.181</v>
      </c>
      <c r="I170" s="199"/>
      <c r="J170" s="194"/>
      <c r="K170" s="194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217</v>
      </c>
      <c r="AU170" s="204" t="s">
        <v>82</v>
      </c>
      <c r="AV170" s="13" t="s">
        <v>82</v>
      </c>
      <c r="AW170" s="13" t="s">
        <v>33</v>
      </c>
      <c r="AX170" s="13" t="s">
        <v>78</v>
      </c>
      <c r="AY170" s="204" t="s">
        <v>208</v>
      </c>
    </row>
    <row r="171" spans="1:65" s="2" customFormat="1" ht="14.45" customHeight="1">
      <c r="A171" s="36"/>
      <c r="B171" s="37"/>
      <c r="C171" s="180" t="s">
        <v>965</v>
      </c>
      <c r="D171" s="180" t="s">
        <v>210</v>
      </c>
      <c r="E171" s="181" t="s">
        <v>4731</v>
      </c>
      <c r="F171" s="182" t="s">
        <v>4732</v>
      </c>
      <c r="G171" s="183" t="s">
        <v>395</v>
      </c>
      <c r="H171" s="184">
        <v>10.199999999999999</v>
      </c>
      <c r="I171" s="185"/>
      <c r="J171" s="186">
        <f>ROUND(I171*H171,2)</f>
        <v>0</v>
      </c>
      <c r="K171" s="182" t="s">
        <v>4502</v>
      </c>
      <c r="L171" s="41"/>
      <c r="M171" s="187" t="s">
        <v>19</v>
      </c>
      <c r="N171" s="188" t="s">
        <v>43</v>
      </c>
      <c r="O171" s="66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215</v>
      </c>
      <c r="AT171" s="191" t="s">
        <v>210</v>
      </c>
      <c r="AU171" s="191" t="s">
        <v>82</v>
      </c>
      <c r="AY171" s="19" t="s">
        <v>208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82</v>
      </c>
      <c r="BK171" s="192">
        <f>ROUND(I171*H171,2)</f>
        <v>0</v>
      </c>
      <c r="BL171" s="19" t="s">
        <v>215</v>
      </c>
      <c r="BM171" s="191" t="s">
        <v>2036</v>
      </c>
    </row>
    <row r="172" spans="1:65" s="2" customFormat="1" ht="14.45" customHeight="1">
      <c r="A172" s="36"/>
      <c r="B172" s="37"/>
      <c r="C172" s="180" t="s">
        <v>2229</v>
      </c>
      <c r="D172" s="180" t="s">
        <v>210</v>
      </c>
      <c r="E172" s="181" t="s">
        <v>4733</v>
      </c>
      <c r="F172" s="182" t="s">
        <v>4734</v>
      </c>
      <c r="G172" s="183" t="s">
        <v>395</v>
      </c>
      <c r="H172" s="184">
        <v>6</v>
      </c>
      <c r="I172" s="185"/>
      <c r="J172" s="186">
        <f>ROUND(I172*H172,2)</f>
        <v>0</v>
      </c>
      <c r="K172" s="182" t="s">
        <v>19</v>
      </c>
      <c r="L172" s="41"/>
      <c r="M172" s="187" t="s">
        <v>19</v>
      </c>
      <c r="N172" s="188" t="s">
        <v>43</v>
      </c>
      <c r="O172" s="66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215</v>
      </c>
      <c r="AT172" s="191" t="s">
        <v>210</v>
      </c>
      <c r="AU172" s="191" t="s">
        <v>82</v>
      </c>
      <c r="AY172" s="19" t="s">
        <v>208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82</v>
      </c>
      <c r="BK172" s="192">
        <f>ROUND(I172*H172,2)</f>
        <v>0</v>
      </c>
      <c r="BL172" s="19" t="s">
        <v>215</v>
      </c>
      <c r="BM172" s="191" t="s">
        <v>2426</v>
      </c>
    </row>
    <row r="173" spans="1:65" s="12" customFormat="1" ht="22.9" customHeight="1">
      <c r="B173" s="164"/>
      <c r="C173" s="165"/>
      <c r="D173" s="166" t="s">
        <v>70</v>
      </c>
      <c r="E173" s="178" t="s">
        <v>992</v>
      </c>
      <c r="F173" s="178" t="s">
        <v>993</v>
      </c>
      <c r="G173" s="165"/>
      <c r="H173" s="165"/>
      <c r="I173" s="168"/>
      <c r="J173" s="179">
        <f>BK173</f>
        <v>0</v>
      </c>
      <c r="K173" s="165"/>
      <c r="L173" s="170"/>
      <c r="M173" s="171"/>
      <c r="N173" s="172"/>
      <c r="O173" s="172"/>
      <c r="P173" s="173">
        <f>SUM(P174:P178)</f>
        <v>0</v>
      </c>
      <c r="Q173" s="172"/>
      <c r="R173" s="173">
        <f>SUM(R174:R178)</f>
        <v>0</v>
      </c>
      <c r="S173" s="172"/>
      <c r="T173" s="174">
        <f>SUM(T174:T178)</f>
        <v>0</v>
      </c>
      <c r="AR173" s="175" t="s">
        <v>78</v>
      </c>
      <c r="AT173" s="176" t="s">
        <v>70</v>
      </c>
      <c r="AU173" s="176" t="s">
        <v>78</v>
      </c>
      <c r="AY173" s="175" t="s">
        <v>208</v>
      </c>
      <c r="BK173" s="177">
        <f>SUM(BK174:BK178)</f>
        <v>0</v>
      </c>
    </row>
    <row r="174" spans="1:65" s="2" customFormat="1" ht="14.45" customHeight="1">
      <c r="A174" s="36"/>
      <c r="B174" s="37"/>
      <c r="C174" s="180" t="s">
        <v>2234</v>
      </c>
      <c r="D174" s="180" t="s">
        <v>210</v>
      </c>
      <c r="E174" s="181" t="s">
        <v>4735</v>
      </c>
      <c r="F174" s="182" t="s">
        <v>4736</v>
      </c>
      <c r="G174" s="183" t="s">
        <v>304</v>
      </c>
      <c r="H174" s="184">
        <v>233.35499999999999</v>
      </c>
      <c r="I174" s="185"/>
      <c r="J174" s="186">
        <f>ROUND(I174*H174,2)</f>
        <v>0</v>
      </c>
      <c r="K174" s="182" t="s">
        <v>4502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215</v>
      </c>
      <c r="AT174" s="191" t="s">
        <v>210</v>
      </c>
      <c r="AU174" s="191" t="s">
        <v>82</v>
      </c>
      <c r="AY174" s="19" t="s">
        <v>208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82</v>
      </c>
      <c r="BK174" s="192">
        <f>ROUND(I174*H174,2)</f>
        <v>0</v>
      </c>
      <c r="BL174" s="19" t="s">
        <v>215</v>
      </c>
      <c r="BM174" s="191" t="s">
        <v>2439</v>
      </c>
    </row>
    <row r="175" spans="1:65" s="2" customFormat="1" ht="14.45" customHeight="1">
      <c r="A175" s="36"/>
      <c r="B175" s="37"/>
      <c r="C175" s="180" t="s">
        <v>2441</v>
      </c>
      <c r="D175" s="180" t="s">
        <v>210</v>
      </c>
      <c r="E175" s="181" t="s">
        <v>4737</v>
      </c>
      <c r="F175" s="182" t="s">
        <v>4738</v>
      </c>
      <c r="G175" s="183" t="s">
        <v>304</v>
      </c>
      <c r="H175" s="184">
        <v>2566.9050000000002</v>
      </c>
      <c r="I175" s="185"/>
      <c r="J175" s="186">
        <f>ROUND(I175*H175,2)</f>
        <v>0</v>
      </c>
      <c r="K175" s="182" t="s">
        <v>4502</v>
      </c>
      <c r="L175" s="41"/>
      <c r="M175" s="187" t="s">
        <v>19</v>
      </c>
      <c r="N175" s="188" t="s">
        <v>43</v>
      </c>
      <c r="O175" s="66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215</v>
      </c>
      <c r="AT175" s="191" t="s">
        <v>210</v>
      </c>
      <c r="AU175" s="191" t="s">
        <v>82</v>
      </c>
      <c r="AY175" s="19" t="s">
        <v>208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82</v>
      </c>
      <c r="BK175" s="192">
        <f>ROUND(I175*H175,2)</f>
        <v>0</v>
      </c>
      <c r="BL175" s="19" t="s">
        <v>215</v>
      </c>
      <c r="BM175" s="191" t="s">
        <v>1767</v>
      </c>
    </row>
    <row r="176" spans="1:65" s="13" customFormat="1" ht="11.25">
      <c r="B176" s="193"/>
      <c r="C176" s="194"/>
      <c r="D176" s="195" t="s">
        <v>217</v>
      </c>
      <c r="E176" s="196" t="s">
        <v>19</v>
      </c>
      <c r="F176" s="197" t="s">
        <v>4739</v>
      </c>
      <c r="G176" s="194"/>
      <c r="H176" s="198">
        <v>2566.9050000000002</v>
      </c>
      <c r="I176" s="199"/>
      <c r="J176" s="194"/>
      <c r="K176" s="194"/>
      <c r="L176" s="200"/>
      <c r="M176" s="201"/>
      <c r="N176" s="202"/>
      <c r="O176" s="202"/>
      <c r="P176" s="202"/>
      <c r="Q176" s="202"/>
      <c r="R176" s="202"/>
      <c r="S176" s="202"/>
      <c r="T176" s="203"/>
      <c r="AT176" s="204" t="s">
        <v>217</v>
      </c>
      <c r="AU176" s="204" t="s">
        <v>82</v>
      </c>
      <c r="AV176" s="13" t="s">
        <v>82</v>
      </c>
      <c r="AW176" s="13" t="s">
        <v>33</v>
      </c>
      <c r="AX176" s="13" t="s">
        <v>78</v>
      </c>
      <c r="AY176" s="204" t="s">
        <v>208</v>
      </c>
    </row>
    <row r="177" spans="1:65" s="2" customFormat="1" ht="14.45" customHeight="1">
      <c r="A177" s="36"/>
      <c r="B177" s="37"/>
      <c r="C177" s="180" t="s">
        <v>2046</v>
      </c>
      <c r="D177" s="180" t="s">
        <v>210</v>
      </c>
      <c r="E177" s="181" t="s">
        <v>4740</v>
      </c>
      <c r="F177" s="182" t="s">
        <v>4741</v>
      </c>
      <c r="G177" s="183" t="s">
        <v>304</v>
      </c>
      <c r="H177" s="184">
        <v>233.35499999999999</v>
      </c>
      <c r="I177" s="185"/>
      <c r="J177" s="186">
        <f>ROUND(I177*H177,2)</f>
        <v>0</v>
      </c>
      <c r="K177" s="182" t="s">
        <v>4502</v>
      </c>
      <c r="L177" s="41"/>
      <c r="M177" s="187" t="s">
        <v>19</v>
      </c>
      <c r="N177" s="188" t="s">
        <v>43</v>
      </c>
      <c r="O177" s="66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215</v>
      </c>
      <c r="AT177" s="191" t="s">
        <v>210</v>
      </c>
      <c r="AU177" s="191" t="s">
        <v>82</v>
      </c>
      <c r="AY177" s="19" t="s">
        <v>208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82</v>
      </c>
      <c r="BK177" s="192">
        <f>ROUND(I177*H177,2)</f>
        <v>0</v>
      </c>
      <c r="BL177" s="19" t="s">
        <v>215</v>
      </c>
      <c r="BM177" s="191" t="s">
        <v>2446</v>
      </c>
    </row>
    <row r="178" spans="1:65" s="2" customFormat="1" ht="14.45" customHeight="1">
      <c r="A178" s="36"/>
      <c r="B178" s="37"/>
      <c r="C178" s="180" t="s">
        <v>1310</v>
      </c>
      <c r="D178" s="180" t="s">
        <v>210</v>
      </c>
      <c r="E178" s="181" t="s">
        <v>4742</v>
      </c>
      <c r="F178" s="182" t="s">
        <v>4743</v>
      </c>
      <c r="G178" s="183" t="s">
        <v>304</v>
      </c>
      <c r="H178" s="184">
        <v>233.35499999999999</v>
      </c>
      <c r="I178" s="185"/>
      <c r="J178" s="186">
        <f>ROUND(I178*H178,2)</f>
        <v>0</v>
      </c>
      <c r="K178" s="182" t="s">
        <v>4502</v>
      </c>
      <c r="L178" s="41"/>
      <c r="M178" s="187" t="s">
        <v>19</v>
      </c>
      <c r="N178" s="188" t="s">
        <v>43</v>
      </c>
      <c r="O178" s="66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215</v>
      </c>
      <c r="AT178" s="191" t="s">
        <v>210</v>
      </c>
      <c r="AU178" s="191" t="s">
        <v>82</v>
      </c>
      <c r="AY178" s="19" t="s">
        <v>208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215</v>
      </c>
      <c r="BM178" s="191" t="s">
        <v>2448</v>
      </c>
    </row>
    <row r="179" spans="1:65" s="12" customFormat="1" ht="22.9" customHeight="1">
      <c r="B179" s="164"/>
      <c r="C179" s="165"/>
      <c r="D179" s="166" t="s">
        <v>70</v>
      </c>
      <c r="E179" s="178" t="s">
        <v>1021</v>
      </c>
      <c r="F179" s="178" t="s">
        <v>1022</v>
      </c>
      <c r="G179" s="165"/>
      <c r="H179" s="165"/>
      <c r="I179" s="168"/>
      <c r="J179" s="179">
        <f>BK179</f>
        <v>0</v>
      </c>
      <c r="K179" s="165"/>
      <c r="L179" s="170"/>
      <c r="M179" s="171"/>
      <c r="N179" s="172"/>
      <c r="O179" s="172"/>
      <c r="P179" s="173">
        <f>P180</f>
        <v>0</v>
      </c>
      <c r="Q179" s="172"/>
      <c r="R179" s="173">
        <f>R180</f>
        <v>0</v>
      </c>
      <c r="S179" s="172"/>
      <c r="T179" s="174">
        <f>T180</f>
        <v>0</v>
      </c>
      <c r="AR179" s="175" t="s">
        <v>78</v>
      </c>
      <c r="AT179" s="176" t="s">
        <v>70</v>
      </c>
      <c r="AU179" s="176" t="s">
        <v>78</v>
      </c>
      <c r="AY179" s="175" t="s">
        <v>208</v>
      </c>
      <c r="BK179" s="177">
        <f>BK180</f>
        <v>0</v>
      </c>
    </row>
    <row r="180" spans="1:65" s="2" customFormat="1" ht="14.45" customHeight="1">
      <c r="A180" s="36"/>
      <c r="B180" s="37"/>
      <c r="C180" s="180" t="s">
        <v>2429</v>
      </c>
      <c r="D180" s="180" t="s">
        <v>210</v>
      </c>
      <c r="E180" s="181" t="s">
        <v>4744</v>
      </c>
      <c r="F180" s="182" t="s">
        <v>4745</v>
      </c>
      <c r="G180" s="183" t="s">
        <v>304</v>
      </c>
      <c r="H180" s="184">
        <v>206.88900000000001</v>
      </c>
      <c r="I180" s="185"/>
      <c r="J180" s="186">
        <f>ROUND(I180*H180,2)</f>
        <v>0</v>
      </c>
      <c r="K180" s="182" t="s">
        <v>4502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215</v>
      </c>
      <c r="AT180" s="191" t="s">
        <v>210</v>
      </c>
      <c r="AU180" s="191" t="s">
        <v>82</v>
      </c>
      <c r="AY180" s="19" t="s">
        <v>208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215</v>
      </c>
      <c r="BM180" s="191" t="s">
        <v>4746</v>
      </c>
    </row>
    <row r="181" spans="1:65" s="12" customFormat="1" ht="25.9" customHeight="1">
      <c r="B181" s="164"/>
      <c r="C181" s="165"/>
      <c r="D181" s="166" t="s">
        <v>70</v>
      </c>
      <c r="E181" s="167" t="s">
        <v>2105</v>
      </c>
      <c r="F181" s="167" t="s">
        <v>2106</v>
      </c>
      <c r="G181" s="165"/>
      <c r="H181" s="165"/>
      <c r="I181" s="168"/>
      <c r="J181" s="169">
        <f>BK181</f>
        <v>0</v>
      </c>
      <c r="K181" s="165"/>
      <c r="L181" s="170"/>
      <c r="M181" s="171"/>
      <c r="N181" s="172"/>
      <c r="O181" s="172"/>
      <c r="P181" s="173">
        <f>P182+P186+P190</f>
        <v>0</v>
      </c>
      <c r="Q181" s="172"/>
      <c r="R181" s="173">
        <f>R182+R186+R190</f>
        <v>0</v>
      </c>
      <c r="S181" s="172"/>
      <c r="T181" s="174">
        <f>T182+T186+T190</f>
        <v>0</v>
      </c>
      <c r="AR181" s="175" t="s">
        <v>235</v>
      </c>
      <c r="AT181" s="176" t="s">
        <v>70</v>
      </c>
      <c r="AU181" s="176" t="s">
        <v>71</v>
      </c>
      <c r="AY181" s="175" t="s">
        <v>208</v>
      </c>
      <c r="BK181" s="177">
        <f>BK182+BK186+BK190</f>
        <v>0</v>
      </c>
    </row>
    <row r="182" spans="1:65" s="12" customFormat="1" ht="22.9" customHeight="1">
      <c r="B182" s="164"/>
      <c r="C182" s="165"/>
      <c r="D182" s="166" t="s">
        <v>70</v>
      </c>
      <c r="E182" s="178" t="s">
        <v>2107</v>
      </c>
      <c r="F182" s="178" t="s">
        <v>2108</v>
      </c>
      <c r="G182" s="165"/>
      <c r="H182" s="165"/>
      <c r="I182" s="168"/>
      <c r="J182" s="179">
        <f>BK182</f>
        <v>0</v>
      </c>
      <c r="K182" s="165"/>
      <c r="L182" s="170"/>
      <c r="M182" s="171"/>
      <c r="N182" s="172"/>
      <c r="O182" s="172"/>
      <c r="P182" s="173">
        <f>SUM(P183:P185)</f>
        <v>0</v>
      </c>
      <c r="Q182" s="172"/>
      <c r="R182" s="173">
        <f>SUM(R183:R185)</f>
        <v>0</v>
      </c>
      <c r="S182" s="172"/>
      <c r="T182" s="174">
        <f>SUM(T183:T185)</f>
        <v>0</v>
      </c>
      <c r="AR182" s="175" t="s">
        <v>235</v>
      </c>
      <c r="AT182" s="176" t="s">
        <v>70</v>
      </c>
      <c r="AU182" s="176" t="s">
        <v>78</v>
      </c>
      <c r="AY182" s="175" t="s">
        <v>208</v>
      </c>
      <c r="BK182" s="177">
        <f>SUM(BK183:BK185)</f>
        <v>0</v>
      </c>
    </row>
    <row r="183" spans="1:65" s="2" customFormat="1" ht="14.45" customHeight="1">
      <c r="A183" s="36"/>
      <c r="B183" s="37"/>
      <c r="C183" s="180" t="s">
        <v>2032</v>
      </c>
      <c r="D183" s="180" t="s">
        <v>210</v>
      </c>
      <c r="E183" s="181" t="s">
        <v>2110</v>
      </c>
      <c r="F183" s="182" t="s">
        <v>2111</v>
      </c>
      <c r="G183" s="183" t="s">
        <v>1776</v>
      </c>
      <c r="H183" s="184">
        <v>1</v>
      </c>
      <c r="I183" s="185"/>
      <c r="J183" s="186">
        <f>ROUND(I183*H183,2)</f>
        <v>0</v>
      </c>
      <c r="K183" s="182" t="s">
        <v>19</v>
      </c>
      <c r="L183" s="41"/>
      <c r="M183" s="187" t="s">
        <v>19</v>
      </c>
      <c r="N183" s="188" t="s">
        <v>43</v>
      </c>
      <c r="O183" s="66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2112</v>
      </c>
      <c r="AT183" s="191" t="s">
        <v>210</v>
      </c>
      <c r="AU183" s="191" t="s">
        <v>82</v>
      </c>
      <c r="AY183" s="19" t="s">
        <v>208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82</v>
      </c>
      <c r="BK183" s="192">
        <f>ROUND(I183*H183,2)</f>
        <v>0</v>
      </c>
      <c r="BL183" s="19" t="s">
        <v>2112</v>
      </c>
      <c r="BM183" s="191" t="s">
        <v>4747</v>
      </c>
    </row>
    <row r="184" spans="1:65" s="2" customFormat="1" ht="14.45" customHeight="1">
      <c r="A184" s="36"/>
      <c r="B184" s="37"/>
      <c r="C184" s="180" t="s">
        <v>2036</v>
      </c>
      <c r="D184" s="180" t="s">
        <v>210</v>
      </c>
      <c r="E184" s="181" t="s">
        <v>2115</v>
      </c>
      <c r="F184" s="182" t="s">
        <v>2116</v>
      </c>
      <c r="G184" s="183" t="s">
        <v>1776</v>
      </c>
      <c r="H184" s="184">
        <v>1</v>
      </c>
      <c r="I184" s="185"/>
      <c r="J184" s="186">
        <f>ROUND(I184*H184,2)</f>
        <v>0</v>
      </c>
      <c r="K184" s="182" t="s">
        <v>19</v>
      </c>
      <c r="L184" s="41"/>
      <c r="M184" s="187" t="s">
        <v>19</v>
      </c>
      <c r="N184" s="188" t="s">
        <v>43</v>
      </c>
      <c r="O184" s="66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2112</v>
      </c>
      <c r="AT184" s="191" t="s">
        <v>210</v>
      </c>
      <c r="AU184" s="191" t="s">
        <v>82</v>
      </c>
      <c r="AY184" s="19" t="s">
        <v>208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82</v>
      </c>
      <c r="BK184" s="192">
        <f>ROUND(I184*H184,2)</f>
        <v>0</v>
      </c>
      <c r="BL184" s="19" t="s">
        <v>2112</v>
      </c>
      <c r="BM184" s="191" t="s">
        <v>4748</v>
      </c>
    </row>
    <row r="185" spans="1:65" s="2" customFormat="1" ht="14.45" customHeight="1">
      <c r="A185" s="36"/>
      <c r="B185" s="37"/>
      <c r="C185" s="180" t="s">
        <v>4326</v>
      </c>
      <c r="D185" s="180" t="s">
        <v>210</v>
      </c>
      <c r="E185" s="181" t="s">
        <v>2119</v>
      </c>
      <c r="F185" s="182" t="s">
        <v>2120</v>
      </c>
      <c r="G185" s="183" t="s">
        <v>1776</v>
      </c>
      <c r="H185" s="184">
        <v>1</v>
      </c>
      <c r="I185" s="185"/>
      <c r="J185" s="186">
        <f>ROUND(I185*H185,2)</f>
        <v>0</v>
      </c>
      <c r="K185" s="182" t="s">
        <v>19</v>
      </c>
      <c r="L185" s="41"/>
      <c r="M185" s="187" t="s">
        <v>19</v>
      </c>
      <c r="N185" s="188" t="s">
        <v>43</v>
      </c>
      <c r="O185" s="66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2112</v>
      </c>
      <c r="AT185" s="191" t="s">
        <v>210</v>
      </c>
      <c r="AU185" s="191" t="s">
        <v>82</v>
      </c>
      <c r="AY185" s="19" t="s">
        <v>208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82</v>
      </c>
      <c r="BK185" s="192">
        <f>ROUND(I185*H185,2)</f>
        <v>0</v>
      </c>
      <c r="BL185" s="19" t="s">
        <v>2112</v>
      </c>
      <c r="BM185" s="191" t="s">
        <v>4749</v>
      </c>
    </row>
    <row r="186" spans="1:65" s="12" customFormat="1" ht="22.9" customHeight="1">
      <c r="B186" s="164"/>
      <c r="C186" s="165"/>
      <c r="D186" s="166" t="s">
        <v>70</v>
      </c>
      <c r="E186" s="178" t="s">
        <v>2122</v>
      </c>
      <c r="F186" s="178" t="s">
        <v>2123</v>
      </c>
      <c r="G186" s="165"/>
      <c r="H186" s="165"/>
      <c r="I186" s="168"/>
      <c r="J186" s="179">
        <f>BK186</f>
        <v>0</v>
      </c>
      <c r="K186" s="165"/>
      <c r="L186" s="170"/>
      <c r="M186" s="171"/>
      <c r="N186" s="172"/>
      <c r="O186" s="172"/>
      <c r="P186" s="173">
        <f>SUM(P187:P189)</f>
        <v>0</v>
      </c>
      <c r="Q186" s="172"/>
      <c r="R186" s="173">
        <f>SUM(R187:R189)</f>
        <v>0</v>
      </c>
      <c r="S186" s="172"/>
      <c r="T186" s="174">
        <f>SUM(T187:T189)</f>
        <v>0</v>
      </c>
      <c r="AR186" s="175" t="s">
        <v>235</v>
      </c>
      <c r="AT186" s="176" t="s">
        <v>70</v>
      </c>
      <c r="AU186" s="176" t="s">
        <v>78</v>
      </c>
      <c r="AY186" s="175" t="s">
        <v>208</v>
      </c>
      <c r="BK186" s="177">
        <f>SUM(BK187:BK189)</f>
        <v>0</v>
      </c>
    </row>
    <row r="187" spans="1:65" s="2" customFormat="1" ht="14.45" customHeight="1">
      <c r="A187" s="36"/>
      <c r="B187" s="37"/>
      <c r="C187" s="180" t="s">
        <v>806</v>
      </c>
      <c r="D187" s="180" t="s">
        <v>210</v>
      </c>
      <c r="E187" s="181" t="s">
        <v>2125</v>
      </c>
      <c r="F187" s="182" t="s">
        <v>2126</v>
      </c>
      <c r="G187" s="183" t="s">
        <v>1776</v>
      </c>
      <c r="H187" s="184">
        <v>1</v>
      </c>
      <c r="I187" s="185"/>
      <c r="J187" s="186">
        <f>ROUND(I187*H187,2)</f>
        <v>0</v>
      </c>
      <c r="K187" s="182" t="s">
        <v>19</v>
      </c>
      <c r="L187" s="41"/>
      <c r="M187" s="187" t="s">
        <v>19</v>
      </c>
      <c r="N187" s="188" t="s">
        <v>43</v>
      </c>
      <c r="O187" s="66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2112</v>
      </c>
      <c r="AT187" s="191" t="s">
        <v>210</v>
      </c>
      <c r="AU187" s="191" t="s">
        <v>82</v>
      </c>
      <c r="AY187" s="19" t="s">
        <v>208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82</v>
      </c>
      <c r="BK187" s="192">
        <f>ROUND(I187*H187,2)</f>
        <v>0</v>
      </c>
      <c r="BL187" s="19" t="s">
        <v>2112</v>
      </c>
      <c r="BM187" s="191" t="s">
        <v>4750</v>
      </c>
    </row>
    <row r="188" spans="1:65" s="2" customFormat="1" ht="14.45" customHeight="1">
      <c r="A188" s="36"/>
      <c r="B188" s="37"/>
      <c r="C188" s="180" t="s">
        <v>4336</v>
      </c>
      <c r="D188" s="180" t="s">
        <v>210</v>
      </c>
      <c r="E188" s="181" t="s">
        <v>2129</v>
      </c>
      <c r="F188" s="182" t="s">
        <v>2130</v>
      </c>
      <c r="G188" s="183" t="s">
        <v>1776</v>
      </c>
      <c r="H188" s="184">
        <v>1</v>
      </c>
      <c r="I188" s="185"/>
      <c r="J188" s="186">
        <f>ROUND(I188*H188,2)</f>
        <v>0</v>
      </c>
      <c r="K188" s="182" t="s">
        <v>19</v>
      </c>
      <c r="L188" s="41"/>
      <c r="M188" s="187" t="s">
        <v>19</v>
      </c>
      <c r="N188" s="188" t="s">
        <v>43</v>
      </c>
      <c r="O188" s="66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2112</v>
      </c>
      <c r="AT188" s="191" t="s">
        <v>210</v>
      </c>
      <c r="AU188" s="191" t="s">
        <v>82</v>
      </c>
      <c r="AY188" s="19" t="s">
        <v>208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82</v>
      </c>
      <c r="BK188" s="192">
        <f>ROUND(I188*H188,2)</f>
        <v>0</v>
      </c>
      <c r="BL188" s="19" t="s">
        <v>2112</v>
      </c>
      <c r="BM188" s="191" t="s">
        <v>4751</v>
      </c>
    </row>
    <row r="189" spans="1:65" s="2" customFormat="1" ht="14.45" customHeight="1">
      <c r="A189" s="36"/>
      <c r="B189" s="37"/>
      <c r="C189" s="180" t="s">
        <v>2426</v>
      </c>
      <c r="D189" s="180" t="s">
        <v>210</v>
      </c>
      <c r="E189" s="181" t="s">
        <v>2133</v>
      </c>
      <c r="F189" s="182" t="s">
        <v>2134</v>
      </c>
      <c r="G189" s="183" t="s">
        <v>1776</v>
      </c>
      <c r="H189" s="184">
        <v>1</v>
      </c>
      <c r="I189" s="185"/>
      <c r="J189" s="186">
        <f>ROUND(I189*H189,2)</f>
        <v>0</v>
      </c>
      <c r="K189" s="182" t="s">
        <v>19</v>
      </c>
      <c r="L189" s="41"/>
      <c r="M189" s="187" t="s">
        <v>19</v>
      </c>
      <c r="N189" s="188" t="s">
        <v>43</v>
      </c>
      <c r="O189" s="66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2112</v>
      </c>
      <c r="AT189" s="191" t="s">
        <v>210</v>
      </c>
      <c r="AU189" s="191" t="s">
        <v>82</v>
      </c>
      <c r="AY189" s="19" t="s">
        <v>208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82</v>
      </c>
      <c r="BK189" s="192">
        <f>ROUND(I189*H189,2)</f>
        <v>0</v>
      </c>
      <c r="BL189" s="19" t="s">
        <v>2112</v>
      </c>
      <c r="BM189" s="191" t="s">
        <v>4752</v>
      </c>
    </row>
    <row r="190" spans="1:65" s="12" customFormat="1" ht="22.9" customHeight="1">
      <c r="B190" s="164"/>
      <c r="C190" s="165"/>
      <c r="D190" s="166" t="s">
        <v>70</v>
      </c>
      <c r="E190" s="178" t="s">
        <v>2136</v>
      </c>
      <c r="F190" s="178" t="s">
        <v>2137</v>
      </c>
      <c r="G190" s="165"/>
      <c r="H190" s="165"/>
      <c r="I190" s="168"/>
      <c r="J190" s="179">
        <f>BK190</f>
        <v>0</v>
      </c>
      <c r="K190" s="165"/>
      <c r="L190" s="170"/>
      <c r="M190" s="171"/>
      <c r="N190" s="172"/>
      <c r="O190" s="172"/>
      <c r="P190" s="173">
        <f>P191</f>
        <v>0</v>
      </c>
      <c r="Q190" s="172"/>
      <c r="R190" s="173">
        <f>R191</f>
        <v>0</v>
      </c>
      <c r="S190" s="172"/>
      <c r="T190" s="174">
        <f>T191</f>
        <v>0</v>
      </c>
      <c r="AR190" s="175" t="s">
        <v>235</v>
      </c>
      <c r="AT190" s="176" t="s">
        <v>70</v>
      </c>
      <c r="AU190" s="176" t="s">
        <v>78</v>
      </c>
      <c r="AY190" s="175" t="s">
        <v>208</v>
      </c>
      <c r="BK190" s="177">
        <f>BK191</f>
        <v>0</v>
      </c>
    </row>
    <row r="191" spans="1:65" s="2" customFormat="1" ht="14.45" customHeight="1">
      <c r="A191" s="36"/>
      <c r="B191" s="37"/>
      <c r="C191" s="180" t="s">
        <v>4343</v>
      </c>
      <c r="D191" s="180" t="s">
        <v>210</v>
      </c>
      <c r="E191" s="181" t="s">
        <v>2139</v>
      </c>
      <c r="F191" s="182" t="s">
        <v>2140</v>
      </c>
      <c r="G191" s="183" t="s">
        <v>1776</v>
      </c>
      <c r="H191" s="184">
        <v>1</v>
      </c>
      <c r="I191" s="185"/>
      <c r="J191" s="186">
        <f>ROUND(I191*H191,2)</f>
        <v>0</v>
      </c>
      <c r="K191" s="182" t="s">
        <v>19</v>
      </c>
      <c r="L191" s="41"/>
      <c r="M191" s="252" t="s">
        <v>19</v>
      </c>
      <c r="N191" s="253" t="s">
        <v>43</v>
      </c>
      <c r="O191" s="254"/>
      <c r="P191" s="255">
        <f>O191*H191</f>
        <v>0</v>
      </c>
      <c r="Q191" s="255">
        <v>0</v>
      </c>
      <c r="R191" s="255">
        <f>Q191*H191</f>
        <v>0</v>
      </c>
      <c r="S191" s="255">
        <v>0</v>
      </c>
      <c r="T191" s="25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2112</v>
      </c>
      <c r="AT191" s="191" t="s">
        <v>210</v>
      </c>
      <c r="AU191" s="191" t="s">
        <v>82</v>
      </c>
      <c r="AY191" s="19" t="s">
        <v>208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82</v>
      </c>
      <c r="BK191" s="192">
        <f>ROUND(I191*H191,2)</f>
        <v>0</v>
      </c>
      <c r="BL191" s="19" t="s">
        <v>2112</v>
      </c>
      <c r="BM191" s="191" t="s">
        <v>4753</v>
      </c>
    </row>
    <row r="192" spans="1:65" s="2" customFormat="1" ht="6.95" customHeight="1">
      <c r="A192" s="36"/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41"/>
      <c r="M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</row>
  </sheetData>
  <sheetProtection algorithmName="SHA-512" hashValue="xHUeMx5pzoJzj4xSeXjK1iNGHJi+e6qi0UmGILNWlPOmCch9TDbopWxCQLwfS3wMrxeecW7Fa3PjuL/Yzkik9w==" saltValue="W2zED4naHbGV2qKQdQyXTyhC+FVKlbqXlynmzUX6LCA3hbHqxfrfa5xa906hwgprbgRefQ6vN9cICRaunaQQlg==" spinCount="100000" sheet="1" objects="1" scenarios="1" formatColumns="0" formatRows="0" autoFilter="0"/>
  <autoFilter ref="C90:K191" xr:uid="{00000000-0009-0000-0000-000012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79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2" customFormat="1" ht="12" customHeight="1">
      <c r="A8" s="36"/>
      <c r="B8" s="41"/>
      <c r="C8" s="36"/>
      <c r="D8" s="114" t="s">
        <v>155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11" t="s">
        <v>156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29. 12. 2020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3" t="str">
        <f>'Rekapitulace stavby'!E14</f>
        <v>Vyplň údaj</v>
      </c>
      <c r="F18" s="414"/>
      <c r="G18" s="414"/>
      <c r="H18" s="414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415" t="s">
        <v>19</v>
      </c>
      <c r="F27" s="415"/>
      <c r="G27" s="415"/>
      <c r="H27" s="415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ROUND(J111,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ROUND((SUM(BE111:BE1130)),  2)</f>
        <v>0</v>
      </c>
      <c r="G33" s="36"/>
      <c r="H33" s="36"/>
      <c r="I33" s="126">
        <v>0.21</v>
      </c>
      <c r="J33" s="125">
        <f>ROUND(((SUM(BE111:BE1130))*I33),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ROUND((SUM(BF111:BF1130)),  2)</f>
        <v>0</v>
      </c>
      <c r="G34" s="36"/>
      <c r="H34" s="36"/>
      <c r="I34" s="126">
        <v>0.15</v>
      </c>
      <c r="J34" s="125">
        <f>ROUND(((SUM(BF111:BF1130))*I34),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ROUND((SUM(BG111:BG1130)),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ROUND((SUM(BH111:BH1130)),  2)</f>
        <v>0</v>
      </c>
      <c r="G36" s="36"/>
      <c r="H36" s="36"/>
      <c r="I36" s="126">
        <v>0.15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ROUND((SUM(BI111:BI1130)),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157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6" t="str">
        <f>E7</f>
        <v>Stavební úpravy Bratří Mádlů č.p. 191, Nový Bydžov</v>
      </c>
      <c r="F48" s="417"/>
      <c r="G48" s="417"/>
      <c r="H48" s="417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155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72" t="str">
        <f>E9</f>
        <v>SO.01 - BYTOVÝ DŮM</v>
      </c>
      <c r="F50" s="418"/>
      <c r="G50" s="418"/>
      <c r="H50" s="41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Nový Bydžov</v>
      </c>
      <c r="G52" s="38"/>
      <c r="H52" s="38"/>
      <c r="I52" s="31" t="s">
        <v>23</v>
      </c>
      <c r="J52" s="61" t="str">
        <f>IF(J12="","",J12)</f>
        <v>29. 12. 2020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Město Nový Bydžov</v>
      </c>
      <c r="G54" s="38"/>
      <c r="H54" s="38"/>
      <c r="I54" s="31" t="s">
        <v>31</v>
      </c>
      <c r="J54" s="34" t="str">
        <f>E21</f>
        <v>OBRŠÁL ARCHITEKTI s.r.o.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OBRŠÁL ARCHITEKTI s.r.o.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158</v>
      </c>
      <c r="D57" s="139"/>
      <c r="E57" s="139"/>
      <c r="F57" s="139"/>
      <c r="G57" s="139"/>
      <c r="H57" s="139"/>
      <c r="I57" s="139"/>
      <c r="J57" s="140" t="s">
        <v>159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J111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160</v>
      </c>
    </row>
    <row r="60" spans="1:47" s="9" customFormat="1" ht="24.95" customHeight="1">
      <c r="B60" s="142"/>
      <c r="C60" s="143"/>
      <c r="D60" s="144" t="s">
        <v>161</v>
      </c>
      <c r="E60" s="145"/>
      <c r="F60" s="145"/>
      <c r="G60" s="145"/>
      <c r="H60" s="145"/>
      <c r="I60" s="145"/>
      <c r="J60" s="146">
        <f>J112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162</v>
      </c>
      <c r="E61" s="150"/>
      <c r="F61" s="150"/>
      <c r="G61" s="150"/>
      <c r="H61" s="150"/>
      <c r="I61" s="150"/>
      <c r="J61" s="151">
        <f>J113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163</v>
      </c>
      <c r="E62" s="150"/>
      <c r="F62" s="150"/>
      <c r="G62" s="150"/>
      <c r="H62" s="150"/>
      <c r="I62" s="150"/>
      <c r="J62" s="151">
        <f>J163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164</v>
      </c>
      <c r="E63" s="150"/>
      <c r="F63" s="150"/>
      <c r="G63" s="150"/>
      <c r="H63" s="150"/>
      <c r="I63" s="150"/>
      <c r="J63" s="151">
        <f>J187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165</v>
      </c>
      <c r="E64" s="150"/>
      <c r="F64" s="150"/>
      <c r="G64" s="150"/>
      <c r="H64" s="150"/>
      <c r="I64" s="150"/>
      <c r="J64" s="151">
        <f>J228</f>
        <v>0</v>
      </c>
      <c r="K64" s="99"/>
      <c r="L64" s="152"/>
    </row>
    <row r="65" spans="2:12" s="10" customFormat="1" ht="19.899999999999999" customHeight="1">
      <c r="B65" s="148"/>
      <c r="C65" s="99"/>
      <c r="D65" s="149" t="s">
        <v>166</v>
      </c>
      <c r="E65" s="150"/>
      <c r="F65" s="150"/>
      <c r="G65" s="150"/>
      <c r="H65" s="150"/>
      <c r="I65" s="150"/>
      <c r="J65" s="151">
        <f>J255</f>
        <v>0</v>
      </c>
      <c r="K65" s="99"/>
      <c r="L65" s="152"/>
    </row>
    <row r="66" spans="2:12" s="10" customFormat="1" ht="19.899999999999999" customHeight="1">
      <c r="B66" s="148"/>
      <c r="C66" s="99"/>
      <c r="D66" s="149" t="s">
        <v>167</v>
      </c>
      <c r="E66" s="150"/>
      <c r="F66" s="150"/>
      <c r="G66" s="150"/>
      <c r="H66" s="150"/>
      <c r="I66" s="150"/>
      <c r="J66" s="151">
        <f>J442</f>
        <v>0</v>
      </c>
      <c r="K66" s="99"/>
      <c r="L66" s="152"/>
    </row>
    <row r="67" spans="2:12" s="10" customFormat="1" ht="19.899999999999999" customHeight="1">
      <c r="B67" s="148"/>
      <c r="C67" s="99"/>
      <c r="D67" s="149" t="s">
        <v>168</v>
      </c>
      <c r="E67" s="150"/>
      <c r="F67" s="150"/>
      <c r="G67" s="150"/>
      <c r="H67" s="150"/>
      <c r="I67" s="150"/>
      <c r="J67" s="151">
        <f>J593</f>
        <v>0</v>
      </c>
      <c r="K67" s="99"/>
      <c r="L67" s="152"/>
    </row>
    <row r="68" spans="2:12" s="10" customFormat="1" ht="19.899999999999999" customHeight="1">
      <c r="B68" s="148"/>
      <c r="C68" s="99"/>
      <c r="D68" s="149" t="s">
        <v>169</v>
      </c>
      <c r="E68" s="150"/>
      <c r="F68" s="150"/>
      <c r="G68" s="150"/>
      <c r="H68" s="150"/>
      <c r="I68" s="150"/>
      <c r="J68" s="151">
        <f>J603</f>
        <v>0</v>
      </c>
      <c r="K68" s="99"/>
      <c r="L68" s="152"/>
    </row>
    <row r="69" spans="2:12" s="9" customFormat="1" ht="24.95" customHeight="1">
      <c r="B69" s="142"/>
      <c r="C69" s="143"/>
      <c r="D69" s="144" t="s">
        <v>170</v>
      </c>
      <c r="E69" s="145"/>
      <c r="F69" s="145"/>
      <c r="G69" s="145"/>
      <c r="H69" s="145"/>
      <c r="I69" s="145"/>
      <c r="J69" s="146">
        <f>J605</f>
        <v>0</v>
      </c>
      <c r="K69" s="143"/>
      <c r="L69" s="147"/>
    </row>
    <row r="70" spans="2:12" s="10" customFormat="1" ht="19.899999999999999" customHeight="1">
      <c r="B70" s="148"/>
      <c r="C70" s="99"/>
      <c r="D70" s="149" t="s">
        <v>171</v>
      </c>
      <c r="E70" s="150"/>
      <c r="F70" s="150"/>
      <c r="G70" s="150"/>
      <c r="H70" s="150"/>
      <c r="I70" s="150"/>
      <c r="J70" s="151">
        <f>J606</f>
        <v>0</v>
      </c>
      <c r="K70" s="99"/>
      <c r="L70" s="152"/>
    </row>
    <row r="71" spans="2:12" s="10" customFormat="1" ht="19.899999999999999" customHeight="1">
      <c r="B71" s="148"/>
      <c r="C71" s="99"/>
      <c r="D71" s="149" t="s">
        <v>172</v>
      </c>
      <c r="E71" s="150"/>
      <c r="F71" s="150"/>
      <c r="G71" s="150"/>
      <c r="H71" s="150"/>
      <c r="I71" s="150"/>
      <c r="J71" s="151">
        <f>J634</f>
        <v>0</v>
      </c>
      <c r="K71" s="99"/>
      <c r="L71" s="152"/>
    </row>
    <row r="72" spans="2:12" s="10" customFormat="1" ht="19.899999999999999" customHeight="1">
      <c r="B72" s="148"/>
      <c r="C72" s="99"/>
      <c r="D72" s="149" t="s">
        <v>173</v>
      </c>
      <c r="E72" s="150"/>
      <c r="F72" s="150"/>
      <c r="G72" s="150"/>
      <c r="H72" s="150"/>
      <c r="I72" s="150"/>
      <c r="J72" s="151">
        <f>J654</f>
        <v>0</v>
      </c>
      <c r="K72" s="99"/>
      <c r="L72" s="152"/>
    </row>
    <row r="73" spans="2:12" s="10" customFormat="1" ht="19.899999999999999" customHeight="1">
      <c r="B73" s="148"/>
      <c r="C73" s="99"/>
      <c r="D73" s="149" t="s">
        <v>174</v>
      </c>
      <c r="E73" s="150"/>
      <c r="F73" s="150"/>
      <c r="G73" s="150"/>
      <c r="H73" s="150"/>
      <c r="I73" s="150"/>
      <c r="J73" s="151">
        <f>J681</f>
        <v>0</v>
      </c>
      <c r="K73" s="99"/>
      <c r="L73" s="152"/>
    </row>
    <row r="74" spans="2:12" s="10" customFormat="1" ht="19.899999999999999" customHeight="1">
      <c r="B74" s="148"/>
      <c r="C74" s="99"/>
      <c r="D74" s="149" t="s">
        <v>175</v>
      </c>
      <c r="E74" s="150"/>
      <c r="F74" s="150"/>
      <c r="G74" s="150"/>
      <c r="H74" s="150"/>
      <c r="I74" s="150"/>
      <c r="J74" s="151">
        <f>J765</f>
        <v>0</v>
      </c>
      <c r="K74" s="99"/>
      <c r="L74" s="152"/>
    </row>
    <row r="75" spans="2:12" s="10" customFormat="1" ht="19.899999999999999" customHeight="1">
      <c r="B75" s="148"/>
      <c r="C75" s="99"/>
      <c r="D75" s="149" t="s">
        <v>176</v>
      </c>
      <c r="E75" s="150"/>
      <c r="F75" s="150"/>
      <c r="G75" s="150"/>
      <c r="H75" s="150"/>
      <c r="I75" s="150"/>
      <c r="J75" s="151">
        <f>J834</f>
        <v>0</v>
      </c>
      <c r="K75" s="99"/>
      <c r="L75" s="152"/>
    </row>
    <row r="76" spans="2:12" s="10" customFormat="1" ht="19.899999999999999" customHeight="1">
      <c r="B76" s="148"/>
      <c r="C76" s="99"/>
      <c r="D76" s="149" t="s">
        <v>177</v>
      </c>
      <c r="E76" s="150"/>
      <c r="F76" s="150"/>
      <c r="G76" s="150"/>
      <c r="H76" s="150"/>
      <c r="I76" s="150"/>
      <c r="J76" s="151">
        <f>J886</f>
        <v>0</v>
      </c>
      <c r="K76" s="99"/>
      <c r="L76" s="152"/>
    </row>
    <row r="77" spans="2:12" s="10" customFormat="1" ht="19.899999999999999" customHeight="1">
      <c r="B77" s="148"/>
      <c r="C77" s="99"/>
      <c r="D77" s="149" t="s">
        <v>178</v>
      </c>
      <c r="E77" s="150"/>
      <c r="F77" s="150"/>
      <c r="G77" s="150"/>
      <c r="H77" s="150"/>
      <c r="I77" s="150"/>
      <c r="J77" s="151">
        <f>J900</f>
        <v>0</v>
      </c>
      <c r="K77" s="99"/>
      <c r="L77" s="152"/>
    </row>
    <row r="78" spans="2:12" s="10" customFormat="1" ht="19.899999999999999" customHeight="1">
      <c r="B78" s="148"/>
      <c r="C78" s="99"/>
      <c r="D78" s="149" t="s">
        <v>179</v>
      </c>
      <c r="E78" s="150"/>
      <c r="F78" s="150"/>
      <c r="G78" s="150"/>
      <c r="H78" s="150"/>
      <c r="I78" s="150"/>
      <c r="J78" s="151">
        <f>J939</f>
        <v>0</v>
      </c>
      <c r="K78" s="99"/>
      <c r="L78" s="152"/>
    </row>
    <row r="79" spans="2:12" s="10" customFormat="1" ht="19.899999999999999" customHeight="1">
      <c r="B79" s="148"/>
      <c r="C79" s="99"/>
      <c r="D79" s="149" t="s">
        <v>180</v>
      </c>
      <c r="E79" s="150"/>
      <c r="F79" s="150"/>
      <c r="G79" s="150"/>
      <c r="H79" s="150"/>
      <c r="I79" s="150"/>
      <c r="J79" s="151">
        <f>J971</f>
        <v>0</v>
      </c>
      <c r="K79" s="99"/>
      <c r="L79" s="152"/>
    </row>
    <row r="80" spans="2:12" s="10" customFormat="1" ht="19.899999999999999" customHeight="1">
      <c r="B80" s="148"/>
      <c r="C80" s="99"/>
      <c r="D80" s="149" t="s">
        <v>181</v>
      </c>
      <c r="E80" s="150"/>
      <c r="F80" s="150"/>
      <c r="G80" s="150"/>
      <c r="H80" s="150"/>
      <c r="I80" s="150"/>
      <c r="J80" s="151">
        <f>J1025</f>
        <v>0</v>
      </c>
      <c r="K80" s="99"/>
      <c r="L80" s="152"/>
    </row>
    <row r="81" spans="1:31" s="10" customFormat="1" ht="19.899999999999999" customHeight="1">
      <c r="B81" s="148"/>
      <c r="C81" s="99"/>
      <c r="D81" s="149" t="s">
        <v>182</v>
      </c>
      <c r="E81" s="150"/>
      <c r="F81" s="150"/>
      <c r="G81" s="150"/>
      <c r="H81" s="150"/>
      <c r="I81" s="150"/>
      <c r="J81" s="151">
        <f>J1030</f>
        <v>0</v>
      </c>
      <c r="K81" s="99"/>
      <c r="L81" s="152"/>
    </row>
    <row r="82" spans="1:31" s="10" customFormat="1" ht="19.899999999999999" customHeight="1">
      <c r="B82" s="148"/>
      <c r="C82" s="99"/>
      <c r="D82" s="149" t="s">
        <v>183</v>
      </c>
      <c r="E82" s="150"/>
      <c r="F82" s="150"/>
      <c r="G82" s="150"/>
      <c r="H82" s="150"/>
      <c r="I82" s="150"/>
      <c r="J82" s="151">
        <f>J1048</f>
        <v>0</v>
      </c>
      <c r="K82" s="99"/>
      <c r="L82" s="152"/>
    </row>
    <row r="83" spans="1:31" s="10" customFormat="1" ht="19.899999999999999" customHeight="1">
      <c r="B83" s="148"/>
      <c r="C83" s="99"/>
      <c r="D83" s="149" t="s">
        <v>184</v>
      </c>
      <c r="E83" s="150"/>
      <c r="F83" s="150"/>
      <c r="G83" s="150"/>
      <c r="H83" s="150"/>
      <c r="I83" s="150"/>
      <c r="J83" s="151">
        <f>J1080</f>
        <v>0</v>
      </c>
      <c r="K83" s="99"/>
      <c r="L83" s="152"/>
    </row>
    <row r="84" spans="1:31" s="10" customFormat="1" ht="19.899999999999999" customHeight="1">
      <c r="B84" s="148"/>
      <c r="C84" s="99"/>
      <c r="D84" s="149" t="s">
        <v>185</v>
      </c>
      <c r="E84" s="150"/>
      <c r="F84" s="150"/>
      <c r="G84" s="150"/>
      <c r="H84" s="150"/>
      <c r="I84" s="150"/>
      <c r="J84" s="151">
        <f>J1085</f>
        <v>0</v>
      </c>
      <c r="K84" s="99"/>
      <c r="L84" s="152"/>
    </row>
    <row r="85" spans="1:31" s="10" customFormat="1" ht="19.899999999999999" customHeight="1">
      <c r="B85" s="148"/>
      <c r="C85" s="99"/>
      <c r="D85" s="149" t="s">
        <v>186</v>
      </c>
      <c r="E85" s="150"/>
      <c r="F85" s="150"/>
      <c r="G85" s="150"/>
      <c r="H85" s="150"/>
      <c r="I85" s="150"/>
      <c r="J85" s="151">
        <f>J1089</f>
        <v>0</v>
      </c>
      <c r="K85" s="99"/>
      <c r="L85" s="152"/>
    </row>
    <row r="86" spans="1:31" s="9" customFormat="1" ht="24.95" customHeight="1">
      <c r="B86" s="142"/>
      <c r="C86" s="143"/>
      <c r="D86" s="144" t="s">
        <v>187</v>
      </c>
      <c r="E86" s="145"/>
      <c r="F86" s="145"/>
      <c r="G86" s="145"/>
      <c r="H86" s="145"/>
      <c r="I86" s="145"/>
      <c r="J86" s="146">
        <f>J1116</f>
        <v>0</v>
      </c>
      <c r="K86" s="143"/>
      <c r="L86" s="147"/>
    </row>
    <row r="87" spans="1:31" s="9" customFormat="1" ht="24.95" customHeight="1">
      <c r="B87" s="142"/>
      <c r="C87" s="143"/>
      <c r="D87" s="144" t="s">
        <v>188</v>
      </c>
      <c r="E87" s="145"/>
      <c r="F87" s="145"/>
      <c r="G87" s="145"/>
      <c r="H87" s="145"/>
      <c r="I87" s="145"/>
      <c r="J87" s="146">
        <f>J1118</f>
        <v>0</v>
      </c>
      <c r="K87" s="143"/>
      <c r="L87" s="147"/>
    </row>
    <row r="88" spans="1:31" s="9" customFormat="1" ht="24.95" customHeight="1">
      <c r="B88" s="142"/>
      <c r="C88" s="143"/>
      <c r="D88" s="144" t="s">
        <v>189</v>
      </c>
      <c r="E88" s="145"/>
      <c r="F88" s="145"/>
      <c r="G88" s="145"/>
      <c r="H88" s="145"/>
      <c r="I88" s="145"/>
      <c r="J88" s="146">
        <f>J1120</f>
        <v>0</v>
      </c>
      <c r="K88" s="143"/>
      <c r="L88" s="147"/>
    </row>
    <row r="89" spans="1:31" s="10" customFormat="1" ht="19.899999999999999" customHeight="1">
      <c r="B89" s="148"/>
      <c r="C89" s="99"/>
      <c r="D89" s="149" t="s">
        <v>190</v>
      </c>
      <c r="E89" s="150"/>
      <c r="F89" s="150"/>
      <c r="G89" s="150"/>
      <c r="H89" s="150"/>
      <c r="I89" s="150"/>
      <c r="J89" s="151">
        <f>J1121</f>
        <v>0</v>
      </c>
      <c r="K89" s="99"/>
      <c r="L89" s="152"/>
    </row>
    <row r="90" spans="1:31" s="10" customFormat="1" ht="19.899999999999999" customHeight="1">
      <c r="B90" s="148"/>
      <c r="C90" s="99"/>
      <c r="D90" s="149" t="s">
        <v>191</v>
      </c>
      <c r="E90" s="150"/>
      <c r="F90" s="150"/>
      <c r="G90" s="150"/>
      <c r="H90" s="150"/>
      <c r="I90" s="150"/>
      <c r="J90" s="151">
        <f>J1125</f>
        <v>0</v>
      </c>
      <c r="K90" s="99"/>
      <c r="L90" s="152"/>
    </row>
    <row r="91" spans="1:31" s="10" customFormat="1" ht="19.899999999999999" customHeight="1">
      <c r="B91" s="148"/>
      <c r="C91" s="99"/>
      <c r="D91" s="149" t="s">
        <v>192</v>
      </c>
      <c r="E91" s="150"/>
      <c r="F91" s="150"/>
      <c r="G91" s="150"/>
      <c r="H91" s="150"/>
      <c r="I91" s="150"/>
      <c r="J91" s="151">
        <f>J1129</f>
        <v>0</v>
      </c>
      <c r="K91" s="99"/>
      <c r="L91" s="152"/>
    </row>
    <row r="92" spans="1:31" s="2" customFormat="1" ht="21.7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6.95" customHeight="1">
      <c r="A93" s="36"/>
      <c r="B93" s="49"/>
      <c r="C93" s="50"/>
      <c r="D93" s="50"/>
      <c r="E93" s="50"/>
      <c r="F93" s="50"/>
      <c r="G93" s="50"/>
      <c r="H93" s="50"/>
      <c r="I93" s="50"/>
      <c r="J93" s="50"/>
      <c r="K93" s="50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7" spans="1:63" s="2" customFormat="1" ht="6.95" customHeight="1">
      <c r="A97" s="36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3" s="2" customFormat="1" ht="24.95" customHeight="1">
      <c r="A98" s="36"/>
      <c r="B98" s="37"/>
      <c r="C98" s="25" t="s">
        <v>193</v>
      </c>
      <c r="D98" s="38"/>
      <c r="E98" s="38"/>
      <c r="F98" s="38"/>
      <c r="G98" s="38"/>
      <c r="H98" s="38"/>
      <c r="I98" s="38"/>
      <c r="J98" s="38"/>
      <c r="K98" s="38"/>
      <c r="L98" s="11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3" s="2" customFormat="1" ht="6.9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1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3" s="2" customFormat="1" ht="12" customHeight="1">
      <c r="A100" s="36"/>
      <c r="B100" s="37"/>
      <c r="C100" s="31" t="s">
        <v>16</v>
      </c>
      <c r="D100" s="38"/>
      <c r="E100" s="38"/>
      <c r="F100" s="38"/>
      <c r="G100" s="38"/>
      <c r="H100" s="38"/>
      <c r="I100" s="38"/>
      <c r="J100" s="38"/>
      <c r="K100" s="38"/>
      <c r="L100" s="11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3" s="2" customFormat="1" ht="16.5" customHeight="1">
      <c r="A101" s="36"/>
      <c r="B101" s="37"/>
      <c r="C101" s="38"/>
      <c r="D101" s="38"/>
      <c r="E101" s="416" t="str">
        <f>E7</f>
        <v>Stavební úpravy Bratří Mádlů č.p. 191, Nový Bydžov</v>
      </c>
      <c r="F101" s="417"/>
      <c r="G101" s="417"/>
      <c r="H101" s="417"/>
      <c r="I101" s="38"/>
      <c r="J101" s="38"/>
      <c r="K101" s="38"/>
      <c r="L101" s="11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3" s="2" customFormat="1" ht="12" customHeight="1">
      <c r="A102" s="36"/>
      <c r="B102" s="37"/>
      <c r="C102" s="31" t="s">
        <v>155</v>
      </c>
      <c r="D102" s="38"/>
      <c r="E102" s="38"/>
      <c r="F102" s="38"/>
      <c r="G102" s="38"/>
      <c r="H102" s="38"/>
      <c r="I102" s="38"/>
      <c r="J102" s="38"/>
      <c r="K102" s="38"/>
      <c r="L102" s="115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3" s="2" customFormat="1" ht="16.5" customHeight="1">
      <c r="A103" s="36"/>
      <c r="B103" s="37"/>
      <c r="C103" s="38"/>
      <c r="D103" s="38"/>
      <c r="E103" s="372" t="str">
        <f>E9</f>
        <v>SO.01 - BYTOVÝ DŮM</v>
      </c>
      <c r="F103" s="418"/>
      <c r="G103" s="418"/>
      <c r="H103" s="418"/>
      <c r="I103" s="38"/>
      <c r="J103" s="38"/>
      <c r="K103" s="38"/>
      <c r="L103" s="115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3" s="2" customFormat="1" ht="6.95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115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3" s="2" customFormat="1" ht="12" customHeight="1">
      <c r="A105" s="36"/>
      <c r="B105" s="37"/>
      <c r="C105" s="31" t="s">
        <v>21</v>
      </c>
      <c r="D105" s="38"/>
      <c r="E105" s="38"/>
      <c r="F105" s="29" t="str">
        <f>F12</f>
        <v>Nový Bydžov</v>
      </c>
      <c r="G105" s="38"/>
      <c r="H105" s="38"/>
      <c r="I105" s="31" t="s">
        <v>23</v>
      </c>
      <c r="J105" s="61" t="str">
        <f>IF(J12="","",J12)</f>
        <v>29. 12. 2020</v>
      </c>
      <c r="K105" s="38"/>
      <c r="L105" s="115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3" s="2" customFormat="1" ht="6.9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115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63" s="2" customFormat="1" ht="25.7" customHeight="1">
      <c r="A107" s="36"/>
      <c r="B107" s="37"/>
      <c r="C107" s="31" t="s">
        <v>25</v>
      </c>
      <c r="D107" s="38"/>
      <c r="E107" s="38"/>
      <c r="F107" s="29" t="str">
        <f>E15</f>
        <v>Město Nový Bydžov</v>
      </c>
      <c r="G107" s="38"/>
      <c r="H107" s="38"/>
      <c r="I107" s="31" t="s">
        <v>31</v>
      </c>
      <c r="J107" s="34" t="str">
        <f>E21</f>
        <v>OBRŠÁL ARCHITEKTI s.r.o.</v>
      </c>
      <c r="K107" s="38"/>
      <c r="L107" s="115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63" s="2" customFormat="1" ht="25.7" customHeight="1">
      <c r="A108" s="36"/>
      <c r="B108" s="37"/>
      <c r="C108" s="31" t="s">
        <v>29</v>
      </c>
      <c r="D108" s="38"/>
      <c r="E108" s="38"/>
      <c r="F108" s="29" t="str">
        <f>IF(E18="","",E18)</f>
        <v>Vyplň údaj</v>
      </c>
      <c r="G108" s="38"/>
      <c r="H108" s="38"/>
      <c r="I108" s="31" t="s">
        <v>34</v>
      </c>
      <c r="J108" s="34" t="str">
        <f>E24</f>
        <v>OBRŠÁL ARCHITEKTI s.r.o.</v>
      </c>
      <c r="K108" s="38"/>
      <c r="L108" s="115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63" s="2" customFormat="1" ht="10.35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11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63" s="11" customFormat="1" ht="29.25" customHeight="1">
      <c r="A110" s="153"/>
      <c r="B110" s="154"/>
      <c r="C110" s="155" t="s">
        <v>194</v>
      </c>
      <c r="D110" s="156" t="s">
        <v>56</v>
      </c>
      <c r="E110" s="156" t="s">
        <v>52</v>
      </c>
      <c r="F110" s="156" t="s">
        <v>53</v>
      </c>
      <c r="G110" s="156" t="s">
        <v>195</v>
      </c>
      <c r="H110" s="156" t="s">
        <v>196</v>
      </c>
      <c r="I110" s="156" t="s">
        <v>197</v>
      </c>
      <c r="J110" s="156" t="s">
        <v>159</v>
      </c>
      <c r="K110" s="157" t="s">
        <v>198</v>
      </c>
      <c r="L110" s="158"/>
      <c r="M110" s="70" t="s">
        <v>19</v>
      </c>
      <c r="N110" s="71" t="s">
        <v>41</v>
      </c>
      <c r="O110" s="71" t="s">
        <v>199</v>
      </c>
      <c r="P110" s="71" t="s">
        <v>200</v>
      </c>
      <c r="Q110" s="71" t="s">
        <v>201</v>
      </c>
      <c r="R110" s="71" t="s">
        <v>202</v>
      </c>
      <c r="S110" s="71" t="s">
        <v>203</v>
      </c>
      <c r="T110" s="72" t="s">
        <v>204</v>
      </c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</row>
    <row r="111" spans="1:63" s="2" customFormat="1" ht="22.9" customHeight="1">
      <c r="A111" s="36"/>
      <c r="B111" s="37"/>
      <c r="C111" s="77" t="s">
        <v>205</v>
      </c>
      <c r="D111" s="38"/>
      <c r="E111" s="38"/>
      <c r="F111" s="38"/>
      <c r="G111" s="38"/>
      <c r="H111" s="38"/>
      <c r="I111" s="38"/>
      <c r="J111" s="159">
        <f>BK111</f>
        <v>0</v>
      </c>
      <c r="K111" s="38"/>
      <c r="L111" s="41"/>
      <c r="M111" s="73"/>
      <c r="N111" s="160"/>
      <c r="O111" s="74"/>
      <c r="P111" s="161">
        <f>P112+P605+P1116+P1118+P1120</f>
        <v>0</v>
      </c>
      <c r="Q111" s="74"/>
      <c r="R111" s="161">
        <f>R112+R605+R1116+R1118+R1120</f>
        <v>610.37955021000005</v>
      </c>
      <c r="S111" s="74"/>
      <c r="T111" s="162">
        <f>T112+T605+T1116+T1118+T1120</f>
        <v>926.13765872000022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70</v>
      </c>
      <c r="AU111" s="19" t="s">
        <v>160</v>
      </c>
      <c r="BK111" s="163">
        <f>BK112+BK605+BK1116+BK1118+BK1120</f>
        <v>0</v>
      </c>
    </row>
    <row r="112" spans="1:63" s="12" customFormat="1" ht="25.9" customHeight="1">
      <c r="B112" s="164"/>
      <c r="C112" s="165"/>
      <c r="D112" s="166" t="s">
        <v>70</v>
      </c>
      <c r="E112" s="167" t="s">
        <v>206</v>
      </c>
      <c r="F112" s="167" t="s">
        <v>207</v>
      </c>
      <c r="G112" s="165"/>
      <c r="H112" s="165"/>
      <c r="I112" s="168"/>
      <c r="J112" s="169">
        <f>BK112</f>
        <v>0</v>
      </c>
      <c r="K112" s="165"/>
      <c r="L112" s="170"/>
      <c r="M112" s="171"/>
      <c r="N112" s="172"/>
      <c r="O112" s="172"/>
      <c r="P112" s="173">
        <f>P113+P163+P187+P228+P255+P442+P593+P603</f>
        <v>0</v>
      </c>
      <c r="Q112" s="172"/>
      <c r="R112" s="173">
        <f>R113+R163+R187+R228+R255+R442+R593+R603</f>
        <v>458.52050894000001</v>
      </c>
      <c r="S112" s="172"/>
      <c r="T112" s="174">
        <f>T113+T163+T187+T228+T255+T442+T593+T603</f>
        <v>836.35904847000018</v>
      </c>
      <c r="AR112" s="175" t="s">
        <v>78</v>
      </c>
      <c r="AT112" s="176" t="s">
        <v>70</v>
      </c>
      <c r="AU112" s="176" t="s">
        <v>71</v>
      </c>
      <c r="AY112" s="175" t="s">
        <v>208</v>
      </c>
      <c r="BK112" s="177">
        <f>BK113+BK163+BK187+BK228+BK255+BK442+BK593+BK603</f>
        <v>0</v>
      </c>
    </row>
    <row r="113" spans="1:65" s="12" customFormat="1" ht="22.9" customHeight="1">
      <c r="B113" s="164"/>
      <c r="C113" s="165"/>
      <c r="D113" s="166" t="s">
        <v>70</v>
      </c>
      <c r="E113" s="178" t="s">
        <v>78</v>
      </c>
      <c r="F113" s="178" t="s">
        <v>209</v>
      </c>
      <c r="G113" s="165"/>
      <c r="H113" s="165"/>
      <c r="I113" s="168"/>
      <c r="J113" s="179">
        <f>BK113</f>
        <v>0</v>
      </c>
      <c r="K113" s="165"/>
      <c r="L113" s="170"/>
      <c r="M113" s="171"/>
      <c r="N113" s="172"/>
      <c r="O113" s="172"/>
      <c r="P113" s="173">
        <f>SUM(P114:P162)</f>
        <v>0</v>
      </c>
      <c r="Q113" s="172"/>
      <c r="R113" s="173">
        <f>SUM(R114:R162)</f>
        <v>0</v>
      </c>
      <c r="S113" s="172"/>
      <c r="T113" s="174">
        <f>SUM(T114:T162)</f>
        <v>0</v>
      </c>
      <c r="AR113" s="175" t="s">
        <v>78</v>
      </c>
      <c r="AT113" s="176" t="s">
        <v>70</v>
      </c>
      <c r="AU113" s="176" t="s">
        <v>78</v>
      </c>
      <c r="AY113" s="175" t="s">
        <v>208</v>
      </c>
      <c r="BK113" s="177">
        <f>SUM(BK114:BK162)</f>
        <v>0</v>
      </c>
    </row>
    <row r="114" spans="1:65" s="2" customFormat="1" ht="14.45" customHeight="1">
      <c r="A114" s="36"/>
      <c r="B114" s="37"/>
      <c r="C114" s="180" t="s">
        <v>98</v>
      </c>
      <c r="D114" s="180" t="s">
        <v>210</v>
      </c>
      <c r="E114" s="181" t="s">
        <v>211</v>
      </c>
      <c r="F114" s="182" t="s">
        <v>212</v>
      </c>
      <c r="G114" s="183" t="s">
        <v>213</v>
      </c>
      <c r="H114" s="184">
        <v>212.52099999999999</v>
      </c>
      <c r="I114" s="185"/>
      <c r="J114" s="186">
        <f>ROUND(I114*H114,2)</f>
        <v>0</v>
      </c>
      <c r="K114" s="182" t="s">
        <v>214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215</v>
      </c>
      <c r="AT114" s="191" t="s">
        <v>210</v>
      </c>
      <c r="AU114" s="191" t="s">
        <v>82</v>
      </c>
      <c r="AY114" s="19" t="s">
        <v>208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82</v>
      </c>
      <c r="BK114" s="192">
        <f>ROUND(I114*H114,2)</f>
        <v>0</v>
      </c>
      <c r="BL114" s="19" t="s">
        <v>215</v>
      </c>
      <c r="BM114" s="191" t="s">
        <v>216</v>
      </c>
    </row>
    <row r="115" spans="1:65" s="13" customFormat="1" ht="11.25">
      <c r="B115" s="193"/>
      <c r="C115" s="194"/>
      <c r="D115" s="195" t="s">
        <v>217</v>
      </c>
      <c r="E115" s="196" t="s">
        <v>19</v>
      </c>
      <c r="F115" s="197" t="s">
        <v>218</v>
      </c>
      <c r="G115" s="194"/>
      <c r="H115" s="198">
        <v>49.576000000000001</v>
      </c>
      <c r="I115" s="199"/>
      <c r="J115" s="194"/>
      <c r="K115" s="194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217</v>
      </c>
      <c r="AU115" s="204" t="s">
        <v>82</v>
      </c>
      <c r="AV115" s="13" t="s">
        <v>82</v>
      </c>
      <c r="AW115" s="13" t="s">
        <v>33</v>
      </c>
      <c r="AX115" s="13" t="s">
        <v>71</v>
      </c>
      <c r="AY115" s="204" t="s">
        <v>208</v>
      </c>
    </row>
    <row r="116" spans="1:65" s="13" customFormat="1" ht="11.25">
      <c r="B116" s="193"/>
      <c r="C116" s="194"/>
      <c r="D116" s="195" t="s">
        <v>217</v>
      </c>
      <c r="E116" s="196" t="s">
        <v>19</v>
      </c>
      <c r="F116" s="197" t="s">
        <v>219</v>
      </c>
      <c r="G116" s="194"/>
      <c r="H116" s="198">
        <v>26.263999999999999</v>
      </c>
      <c r="I116" s="199"/>
      <c r="J116" s="194"/>
      <c r="K116" s="194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217</v>
      </c>
      <c r="AU116" s="204" t="s">
        <v>82</v>
      </c>
      <c r="AV116" s="13" t="s">
        <v>82</v>
      </c>
      <c r="AW116" s="13" t="s">
        <v>33</v>
      </c>
      <c r="AX116" s="13" t="s">
        <v>71</v>
      </c>
      <c r="AY116" s="204" t="s">
        <v>208</v>
      </c>
    </row>
    <row r="117" spans="1:65" s="13" customFormat="1" ht="11.25">
      <c r="B117" s="193"/>
      <c r="C117" s="194"/>
      <c r="D117" s="195" t="s">
        <v>217</v>
      </c>
      <c r="E117" s="196" t="s">
        <v>19</v>
      </c>
      <c r="F117" s="197" t="s">
        <v>220</v>
      </c>
      <c r="G117" s="194"/>
      <c r="H117" s="198">
        <v>136.68100000000001</v>
      </c>
      <c r="I117" s="199"/>
      <c r="J117" s="194"/>
      <c r="K117" s="194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217</v>
      </c>
      <c r="AU117" s="204" t="s">
        <v>82</v>
      </c>
      <c r="AV117" s="13" t="s">
        <v>82</v>
      </c>
      <c r="AW117" s="13" t="s">
        <v>33</v>
      </c>
      <c r="AX117" s="13" t="s">
        <v>71</v>
      </c>
      <c r="AY117" s="204" t="s">
        <v>208</v>
      </c>
    </row>
    <row r="118" spans="1:65" s="14" customFormat="1" ht="11.25">
      <c r="B118" s="205"/>
      <c r="C118" s="206"/>
      <c r="D118" s="195" t="s">
        <v>217</v>
      </c>
      <c r="E118" s="207" t="s">
        <v>19</v>
      </c>
      <c r="F118" s="208" t="s">
        <v>221</v>
      </c>
      <c r="G118" s="206"/>
      <c r="H118" s="209">
        <v>212.52099999999999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217</v>
      </c>
      <c r="AU118" s="215" t="s">
        <v>82</v>
      </c>
      <c r="AV118" s="14" t="s">
        <v>215</v>
      </c>
      <c r="AW118" s="14" t="s">
        <v>33</v>
      </c>
      <c r="AX118" s="14" t="s">
        <v>78</v>
      </c>
      <c r="AY118" s="215" t="s">
        <v>208</v>
      </c>
    </row>
    <row r="119" spans="1:65" s="2" customFormat="1" ht="24.2" customHeight="1">
      <c r="A119" s="36"/>
      <c r="B119" s="37"/>
      <c r="C119" s="180" t="s">
        <v>222</v>
      </c>
      <c r="D119" s="180" t="s">
        <v>210</v>
      </c>
      <c r="E119" s="181" t="s">
        <v>223</v>
      </c>
      <c r="F119" s="182" t="s">
        <v>224</v>
      </c>
      <c r="G119" s="183" t="s">
        <v>225</v>
      </c>
      <c r="H119" s="184">
        <v>5.577</v>
      </c>
      <c r="I119" s="185"/>
      <c r="J119" s="186">
        <f>ROUND(I119*H119,2)</f>
        <v>0</v>
      </c>
      <c r="K119" s="182" t="s">
        <v>214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215</v>
      </c>
      <c r="AT119" s="191" t="s">
        <v>210</v>
      </c>
      <c r="AU119" s="191" t="s">
        <v>82</v>
      </c>
      <c r="AY119" s="19" t="s">
        <v>208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82</v>
      </c>
      <c r="BK119" s="192">
        <f>ROUND(I119*H119,2)</f>
        <v>0</v>
      </c>
      <c r="BL119" s="19" t="s">
        <v>215</v>
      </c>
      <c r="BM119" s="191" t="s">
        <v>226</v>
      </c>
    </row>
    <row r="120" spans="1:65" s="13" customFormat="1" ht="11.25">
      <c r="B120" s="193"/>
      <c r="C120" s="194"/>
      <c r="D120" s="195" t="s">
        <v>217</v>
      </c>
      <c r="E120" s="196" t="s">
        <v>19</v>
      </c>
      <c r="F120" s="197" t="s">
        <v>227</v>
      </c>
      <c r="G120" s="194"/>
      <c r="H120" s="198">
        <v>5.577</v>
      </c>
      <c r="I120" s="199"/>
      <c r="J120" s="194"/>
      <c r="K120" s="194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217</v>
      </c>
      <c r="AU120" s="204" t="s">
        <v>82</v>
      </c>
      <c r="AV120" s="13" t="s">
        <v>82</v>
      </c>
      <c r="AW120" s="13" t="s">
        <v>33</v>
      </c>
      <c r="AX120" s="13" t="s">
        <v>78</v>
      </c>
      <c r="AY120" s="204" t="s">
        <v>208</v>
      </c>
    </row>
    <row r="121" spans="1:65" s="2" customFormat="1" ht="14.45" customHeight="1">
      <c r="A121" s="36"/>
      <c r="B121" s="37"/>
      <c r="C121" s="180" t="s">
        <v>228</v>
      </c>
      <c r="D121" s="180" t="s">
        <v>210</v>
      </c>
      <c r="E121" s="181" t="s">
        <v>229</v>
      </c>
      <c r="F121" s="182" t="s">
        <v>230</v>
      </c>
      <c r="G121" s="183" t="s">
        <v>225</v>
      </c>
      <c r="H121" s="184">
        <v>208.23599999999999</v>
      </c>
      <c r="I121" s="185"/>
      <c r="J121" s="186">
        <f>ROUND(I121*H121,2)</f>
        <v>0</v>
      </c>
      <c r="K121" s="182" t="s">
        <v>214</v>
      </c>
      <c r="L121" s="41"/>
      <c r="M121" s="187" t="s">
        <v>19</v>
      </c>
      <c r="N121" s="188" t="s">
        <v>43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215</v>
      </c>
      <c r="AT121" s="191" t="s">
        <v>210</v>
      </c>
      <c r="AU121" s="191" t="s">
        <v>82</v>
      </c>
      <c r="AY121" s="19" t="s">
        <v>208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82</v>
      </c>
      <c r="BK121" s="192">
        <f>ROUND(I121*H121,2)</f>
        <v>0</v>
      </c>
      <c r="BL121" s="19" t="s">
        <v>215</v>
      </c>
      <c r="BM121" s="191" t="s">
        <v>231</v>
      </c>
    </row>
    <row r="122" spans="1:65" s="13" customFormat="1" ht="11.25">
      <c r="B122" s="193"/>
      <c r="C122" s="194"/>
      <c r="D122" s="195" t="s">
        <v>217</v>
      </c>
      <c r="E122" s="196" t="s">
        <v>19</v>
      </c>
      <c r="F122" s="197" t="s">
        <v>232</v>
      </c>
      <c r="G122" s="194"/>
      <c r="H122" s="198">
        <v>29.484000000000002</v>
      </c>
      <c r="I122" s="199"/>
      <c r="J122" s="194"/>
      <c r="K122" s="194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217</v>
      </c>
      <c r="AU122" s="204" t="s">
        <v>82</v>
      </c>
      <c r="AV122" s="13" t="s">
        <v>82</v>
      </c>
      <c r="AW122" s="13" t="s">
        <v>33</v>
      </c>
      <c r="AX122" s="13" t="s">
        <v>71</v>
      </c>
      <c r="AY122" s="204" t="s">
        <v>208</v>
      </c>
    </row>
    <row r="123" spans="1:65" s="13" customFormat="1" ht="11.25">
      <c r="B123" s="193"/>
      <c r="C123" s="194"/>
      <c r="D123" s="195" t="s">
        <v>217</v>
      </c>
      <c r="E123" s="196" t="s">
        <v>19</v>
      </c>
      <c r="F123" s="197" t="s">
        <v>233</v>
      </c>
      <c r="G123" s="194"/>
      <c r="H123" s="198">
        <v>105.908</v>
      </c>
      <c r="I123" s="199"/>
      <c r="J123" s="194"/>
      <c r="K123" s="194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217</v>
      </c>
      <c r="AU123" s="204" t="s">
        <v>82</v>
      </c>
      <c r="AV123" s="13" t="s">
        <v>82</v>
      </c>
      <c r="AW123" s="13" t="s">
        <v>33</v>
      </c>
      <c r="AX123" s="13" t="s">
        <v>71</v>
      </c>
      <c r="AY123" s="204" t="s">
        <v>208</v>
      </c>
    </row>
    <row r="124" spans="1:65" s="13" customFormat="1" ht="11.25">
      <c r="B124" s="193"/>
      <c r="C124" s="194"/>
      <c r="D124" s="195" t="s">
        <v>217</v>
      </c>
      <c r="E124" s="196" t="s">
        <v>19</v>
      </c>
      <c r="F124" s="197" t="s">
        <v>234</v>
      </c>
      <c r="G124" s="194"/>
      <c r="H124" s="198">
        <v>72.843999999999994</v>
      </c>
      <c r="I124" s="199"/>
      <c r="J124" s="194"/>
      <c r="K124" s="194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217</v>
      </c>
      <c r="AU124" s="204" t="s">
        <v>82</v>
      </c>
      <c r="AV124" s="13" t="s">
        <v>82</v>
      </c>
      <c r="AW124" s="13" t="s">
        <v>33</v>
      </c>
      <c r="AX124" s="13" t="s">
        <v>71</v>
      </c>
      <c r="AY124" s="204" t="s">
        <v>208</v>
      </c>
    </row>
    <row r="125" spans="1:65" s="14" customFormat="1" ht="11.25">
      <c r="B125" s="205"/>
      <c r="C125" s="206"/>
      <c r="D125" s="195" t="s">
        <v>217</v>
      </c>
      <c r="E125" s="207" t="s">
        <v>19</v>
      </c>
      <c r="F125" s="208" t="s">
        <v>221</v>
      </c>
      <c r="G125" s="206"/>
      <c r="H125" s="209">
        <v>208.23599999999999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217</v>
      </c>
      <c r="AU125" s="215" t="s">
        <v>82</v>
      </c>
      <c r="AV125" s="14" t="s">
        <v>215</v>
      </c>
      <c r="AW125" s="14" t="s">
        <v>33</v>
      </c>
      <c r="AX125" s="14" t="s">
        <v>78</v>
      </c>
      <c r="AY125" s="215" t="s">
        <v>208</v>
      </c>
    </row>
    <row r="126" spans="1:65" s="2" customFormat="1" ht="14.45" customHeight="1">
      <c r="A126" s="36"/>
      <c r="B126" s="37"/>
      <c r="C126" s="180" t="s">
        <v>235</v>
      </c>
      <c r="D126" s="180" t="s">
        <v>210</v>
      </c>
      <c r="E126" s="181" t="s">
        <v>236</v>
      </c>
      <c r="F126" s="182" t="s">
        <v>237</v>
      </c>
      <c r="G126" s="183" t="s">
        <v>225</v>
      </c>
      <c r="H126" s="184">
        <v>45.262</v>
      </c>
      <c r="I126" s="185"/>
      <c r="J126" s="186">
        <f>ROUND(I126*H126,2)</f>
        <v>0</v>
      </c>
      <c r="K126" s="182" t="s">
        <v>214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215</v>
      </c>
      <c r="AT126" s="191" t="s">
        <v>210</v>
      </c>
      <c r="AU126" s="191" t="s">
        <v>82</v>
      </c>
      <c r="AY126" s="19" t="s">
        <v>208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215</v>
      </c>
      <c r="BM126" s="191" t="s">
        <v>238</v>
      </c>
    </row>
    <row r="127" spans="1:65" s="15" customFormat="1" ht="11.25">
      <c r="B127" s="216"/>
      <c r="C127" s="217"/>
      <c r="D127" s="195" t="s">
        <v>217</v>
      </c>
      <c r="E127" s="218" t="s">
        <v>19</v>
      </c>
      <c r="F127" s="219" t="s">
        <v>239</v>
      </c>
      <c r="G127" s="217"/>
      <c r="H127" s="218" t="s">
        <v>19</v>
      </c>
      <c r="I127" s="220"/>
      <c r="J127" s="217"/>
      <c r="K127" s="217"/>
      <c r="L127" s="221"/>
      <c r="M127" s="222"/>
      <c r="N127" s="223"/>
      <c r="O127" s="223"/>
      <c r="P127" s="223"/>
      <c r="Q127" s="223"/>
      <c r="R127" s="223"/>
      <c r="S127" s="223"/>
      <c r="T127" s="224"/>
      <c r="AT127" s="225" t="s">
        <v>217</v>
      </c>
      <c r="AU127" s="225" t="s">
        <v>82</v>
      </c>
      <c r="AV127" s="15" t="s">
        <v>78</v>
      </c>
      <c r="AW127" s="15" t="s">
        <v>33</v>
      </c>
      <c r="AX127" s="15" t="s">
        <v>71</v>
      </c>
      <c r="AY127" s="225" t="s">
        <v>208</v>
      </c>
    </row>
    <row r="128" spans="1:65" s="13" customFormat="1" ht="11.25">
      <c r="B128" s="193"/>
      <c r="C128" s="194"/>
      <c r="D128" s="195" t="s">
        <v>217</v>
      </c>
      <c r="E128" s="196" t="s">
        <v>19</v>
      </c>
      <c r="F128" s="197" t="s">
        <v>240</v>
      </c>
      <c r="G128" s="194"/>
      <c r="H128" s="198">
        <v>8.9540000000000006</v>
      </c>
      <c r="I128" s="199"/>
      <c r="J128" s="194"/>
      <c r="K128" s="194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217</v>
      </c>
      <c r="AU128" s="204" t="s">
        <v>82</v>
      </c>
      <c r="AV128" s="13" t="s">
        <v>82</v>
      </c>
      <c r="AW128" s="13" t="s">
        <v>33</v>
      </c>
      <c r="AX128" s="13" t="s">
        <v>71</v>
      </c>
      <c r="AY128" s="204" t="s">
        <v>208</v>
      </c>
    </row>
    <row r="129" spans="1:65" s="15" customFormat="1" ht="11.25">
      <c r="B129" s="216"/>
      <c r="C129" s="217"/>
      <c r="D129" s="195" t="s">
        <v>217</v>
      </c>
      <c r="E129" s="218" t="s">
        <v>19</v>
      </c>
      <c r="F129" s="219" t="s">
        <v>241</v>
      </c>
      <c r="G129" s="217"/>
      <c r="H129" s="218" t="s">
        <v>19</v>
      </c>
      <c r="I129" s="220"/>
      <c r="J129" s="217"/>
      <c r="K129" s="217"/>
      <c r="L129" s="221"/>
      <c r="M129" s="222"/>
      <c r="N129" s="223"/>
      <c r="O129" s="223"/>
      <c r="P129" s="223"/>
      <c r="Q129" s="223"/>
      <c r="R129" s="223"/>
      <c r="S129" s="223"/>
      <c r="T129" s="224"/>
      <c r="AT129" s="225" t="s">
        <v>217</v>
      </c>
      <c r="AU129" s="225" t="s">
        <v>82</v>
      </c>
      <c r="AV129" s="15" t="s">
        <v>78</v>
      </c>
      <c r="AW129" s="15" t="s">
        <v>33</v>
      </c>
      <c r="AX129" s="15" t="s">
        <v>71</v>
      </c>
      <c r="AY129" s="225" t="s">
        <v>208</v>
      </c>
    </row>
    <row r="130" spans="1:65" s="13" customFormat="1" ht="11.25">
      <c r="B130" s="193"/>
      <c r="C130" s="194"/>
      <c r="D130" s="195" t="s">
        <v>217</v>
      </c>
      <c r="E130" s="196" t="s">
        <v>19</v>
      </c>
      <c r="F130" s="197" t="s">
        <v>242</v>
      </c>
      <c r="G130" s="194"/>
      <c r="H130" s="198">
        <v>36.308</v>
      </c>
      <c r="I130" s="199"/>
      <c r="J130" s="194"/>
      <c r="K130" s="194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217</v>
      </c>
      <c r="AU130" s="204" t="s">
        <v>82</v>
      </c>
      <c r="AV130" s="13" t="s">
        <v>82</v>
      </c>
      <c r="AW130" s="13" t="s">
        <v>33</v>
      </c>
      <c r="AX130" s="13" t="s">
        <v>71</v>
      </c>
      <c r="AY130" s="204" t="s">
        <v>208</v>
      </c>
    </row>
    <row r="131" spans="1:65" s="14" customFormat="1" ht="11.25">
      <c r="B131" s="205"/>
      <c r="C131" s="206"/>
      <c r="D131" s="195" t="s">
        <v>217</v>
      </c>
      <c r="E131" s="207" t="s">
        <v>19</v>
      </c>
      <c r="F131" s="208" t="s">
        <v>221</v>
      </c>
      <c r="G131" s="206"/>
      <c r="H131" s="209">
        <v>45.262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217</v>
      </c>
      <c r="AU131" s="215" t="s">
        <v>82</v>
      </c>
      <c r="AV131" s="14" t="s">
        <v>215</v>
      </c>
      <c r="AW131" s="14" t="s">
        <v>33</v>
      </c>
      <c r="AX131" s="14" t="s">
        <v>78</v>
      </c>
      <c r="AY131" s="215" t="s">
        <v>208</v>
      </c>
    </row>
    <row r="132" spans="1:65" s="2" customFormat="1" ht="24.2" customHeight="1">
      <c r="A132" s="36"/>
      <c r="B132" s="37"/>
      <c r="C132" s="180" t="s">
        <v>243</v>
      </c>
      <c r="D132" s="180" t="s">
        <v>210</v>
      </c>
      <c r="E132" s="181" t="s">
        <v>244</v>
      </c>
      <c r="F132" s="182" t="s">
        <v>245</v>
      </c>
      <c r="G132" s="183" t="s">
        <v>225</v>
      </c>
      <c r="H132" s="184">
        <v>138.60499999999999</v>
      </c>
      <c r="I132" s="185"/>
      <c r="J132" s="186">
        <f>ROUND(I132*H132,2)</f>
        <v>0</v>
      </c>
      <c r="K132" s="182" t="s">
        <v>214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215</v>
      </c>
      <c r="AT132" s="191" t="s">
        <v>210</v>
      </c>
      <c r="AU132" s="191" t="s">
        <v>82</v>
      </c>
      <c r="AY132" s="19" t="s">
        <v>208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215</v>
      </c>
      <c r="BM132" s="191" t="s">
        <v>246</v>
      </c>
    </row>
    <row r="133" spans="1:65" s="13" customFormat="1" ht="11.25">
      <c r="B133" s="193"/>
      <c r="C133" s="194"/>
      <c r="D133" s="195" t="s">
        <v>217</v>
      </c>
      <c r="E133" s="196" t="s">
        <v>19</v>
      </c>
      <c r="F133" s="197" t="s">
        <v>247</v>
      </c>
      <c r="G133" s="194"/>
      <c r="H133" s="198">
        <v>42.503999999999998</v>
      </c>
      <c r="I133" s="199"/>
      <c r="J133" s="194"/>
      <c r="K133" s="194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217</v>
      </c>
      <c r="AU133" s="204" t="s">
        <v>82</v>
      </c>
      <c r="AV133" s="13" t="s">
        <v>82</v>
      </c>
      <c r="AW133" s="13" t="s">
        <v>33</v>
      </c>
      <c r="AX133" s="13" t="s">
        <v>71</v>
      </c>
      <c r="AY133" s="204" t="s">
        <v>208</v>
      </c>
    </row>
    <row r="134" spans="1:65" s="13" customFormat="1" ht="11.25">
      <c r="B134" s="193"/>
      <c r="C134" s="194"/>
      <c r="D134" s="195" t="s">
        <v>217</v>
      </c>
      <c r="E134" s="196" t="s">
        <v>19</v>
      </c>
      <c r="F134" s="197" t="s">
        <v>227</v>
      </c>
      <c r="G134" s="194"/>
      <c r="H134" s="198">
        <v>5.577</v>
      </c>
      <c r="I134" s="199"/>
      <c r="J134" s="194"/>
      <c r="K134" s="194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217</v>
      </c>
      <c r="AU134" s="204" t="s">
        <v>82</v>
      </c>
      <c r="AV134" s="13" t="s">
        <v>82</v>
      </c>
      <c r="AW134" s="13" t="s">
        <v>33</v>
      </c>
      <c r="AX134" s="13" t="s">
        <v>71</v>
      </c>
      <c r="AY134" s="204" t="s">
        <v>208</v>
      </c>
    </row>
    <row r="135" spans="1:65" s="13" customFormat="1" ht="11.25">
      <c r="B135" s="193"/>
      <c r="C135" s="194"/>
      <c r="D135" s="195" t="s">
        <v>217</v>
      </c>
      <c r="E135" s="196" t="s">
        <v>19</v>
      </c>
      <c r="F135" s="197" t="s">
        <v>248</v>
      </c>
      <c r="G135" s="194"/>
      <c r="H135" s="198">
        <v>45.262</v>
      </c>
      <c r="I135" s="199"/>
      <c r="J135" s="194"/>
      <c r="K135" s="194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217</v>
      </c>
      <c r="AU135" s="204" t="s">
        <v>82</v>
      </c>
      <c r="AV135" s="13" t="s">
        <v>82</v>
      </c>
      <c r="AW135" s="13" t="s">
        <v>33</v>
      </c>
      <c r="AX135" s="13" t="s">
        <v>71</v>
      </c>
      <c r="AY135" s="204" t="s">
        <v>208</v>
      </c>
    </row>
    <row r="136" spans="1:65" s="13" customFormat="1" ht="11.25">
      <c r="B136" s="193"/>
      <c r="C136" s="194"/>
      <c r="D136" s="195" t="s">
        <v>217</v>
      </c>
      <c r="E136" s="196" t="s">
        <v>19</v>
      </c>
      <c r="F136" s="197" t="s">
        <v>249</v>
      </c>
      <c r="G136" s="194"/>
      <c r="H136" s="198">
        <v>45.262</v>
      </c>
      <c r="I136" s="199"/>
      <c r="J136" s="194"/>
      <c r="K136" s="194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217</v>
      </c>
      <c r="AU136" s="204" t="s">
        <v>82</v>
      </c>
      <c r="AV136" s="13" t="s">
        <v>82</v>
      </c>
      <c r="AW136" s="13" t="s">
        <v>33</v>
      </c>
      <c r="AX136" s="13" t="s">
        <v>71</v>
      </c>
      <c r="AY136" s="204" t="s">
        <v>208</v>
      </c>
    </row>
    <row r="137" spans="1:65" s="14" customFormat="1" ht="11.25">
      <c r="B137" s="205"/>
      <c r="C137" s="206"/>
      <c r="D137" s="195" t="s">
        <v>217</v>
      </c>
      <c r="E137" s="207" t="s">
        <v>19</v>
      </c>
      <c r="F137" s="208" t="s">
        <v>221</v>
      </c>
      <c r="G137" s="206"/>
      <c r="H137" s="209">
        <v>138.60499999999999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217</v>
      </c>
      <c r="AU137" s="215" t="s">
        <v>82</v>
      </c>
      <c r="AV137" s="14" t="s">
        <v>215</v>
      </c>
      <c r="AW137" s="14" t="s">
        <v>33</v>
      </c>
      <c r="AX137" s="14" t="s">
        <v>78</v>
      </c>
      <c r="AY137" s="215" t="s">
        <v>208</v>
      </c>
    </row>
    <row r="138" spans="1:65" s="2" customFormat="1" ht="37.9" customHeight="1">
      <c r="A138" s="36"/>
      <c r="B138" s="37"/>
      <c r="C138" s="180" t="s">
        <v>250</v>
      </c>
      <c r="D138" s="180" t="s">
        <v>210</v>
      </c>
      <c r="E138" s="181" t="s">
        <v>251</v>
      </c>
      <c r="F138" s="182" t="s">
        <v>252</v>
      </c>
      <c r="G138" s="183" t="s">
        <v>225</v>
      </c>
      <c r="H138" s="184">
        <v>3252.91</v>
      </c>
      <c r="I138" s="185"/>
      <c r="J138" s="186">
        <f>ROUND(I138*H138,2)</f>
        <v>0</v>
      </c>
      <c r="K138" s="182" t="s">
        <v>214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215</v>
      </c>
      <c r="AT138" s="191" t="s">
        <v>210</v>
      </c>
      <c r="AU138" s="191" t="s">
        <v>82</v>
      </c>
      <c r="AY138" s="19" t="s">
        <v>208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215</v>
      </c>
      <c r="BM138" s="191" t="s">
        <v>253</v>
      </c>
    </row>
    <row r="139" spans="1:65" s="13" customFormat="1" ht="11.25">
      <c r="B139" s="193"/>
      <c r="C139" s="194"/>
      <c r="D139" s="195" t="s">
        <v>217</v>
      </c>
      <c r="E139" s="196" t="s">
        <v>19</v>
      </c>
      <c r="F139" s="197" t="s">
        <v>254</v>
      </c>
      <c r="G139" s="194"/>
      <c r="H139" s="198">
        <v>1442.43</v>
      </c>
      <c r="I139" s="199"/>
      <c r="J139" s="194"/>
      <c r="K139" s="194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217</v>
      </c>
      <c r="AU139" s="204" t="s">
        <v>82</v>
      </c>
      <c r="AV139" s="13" t="s">
        <v>82</v>
      </c>
      <c r="AW139" s="13" t="s">
        <v>33</v>
      </c>
      <c r="AX139" s="13" t="s">
        <v>71</v>
      </c>
      <c r="AY139" s="204" t="s">
        <v>208</v>
      </c>
    </row>
    <row r="140" spans="1:65" s="13" customFormat="1" ht="11.25">
      <c r="B140" s="193"/>
      <c r="C140" s="194"/>
      <c r="D140" s="195" t="s">
        <v>217</v>
      </c>
      <c r="E140" s="196" t="s">
        <v>19</v>
      </c>
      <c r="F140" s="197" t="s">
        <v>255</v>
      </c>
      <c r="G140" s="194"/>
      <c r="H140" s="198">
        <v>905.24</v>
      </c>
      <c r="I140" s="199"/>
      <c r="J140" s="194"/>
      <c r="K140" s="194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217</v>
      </c>
      <c r="AU140" s="204" t="s">
        <v>82</v>
      </c>
      <c r="AV140" s="13" t="s">
        <v>82</v>
      </c>
      <c r="AW140" s="13" t="s">
        <v>33</v>
      </c>
      <c r="AX140" s="13" t="s">
        <v>71</v>
      </c>
      <c r="AY140" s="204" t="s">
        <v>208</v>
      </c>
    </row>
    <row r="141" spans="1:65" s="13" customFormat="1" ht="11.25">
      <c r="B141" s="193"/>
      <c r="C141" s="194"/>
      <c r="D141" s="195" t="s">
        <v>217</v>
      </c>
      <c r="E141" s="196" t="s">
        <v>19</v>
      </c>
      <c r="F141" s="197" t="s">
        <v>256</v>
      </c>
      <c r="G141" s="194"/>
      <c r="H141" s="198">
        <v>905.24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217</v>
      </c>
      <c r="AU141" s="204" t="s">
        <v>82</v>
      </c>
      <c r="AV141" s="13" t="s">
        <v>82</v>
      </c>
      <c r="AW141" s="13" t="s">
        <v>33</v>
      </c>
      <c r="AX141" s="13" t="s">
        <v>71</v>
      </c>
      <c r="AY141" s="204" t="s">
        <v>208</v>
      </c>
    </row>
    <row r="142" spans="1:65" s="14" customFormat="1" ht="11.25">
      <c r="B142" s="205"/>
      <c r="C142" s="206"/>
      <c r="D142" s="195" t="s">
        <v>217</v>
      </c>
      <c r="E142" s="207" t="s">
        <v>19</v>
      </c>
      <c r="F142" s="208" t="s">
        <v>221</v>
      </c>
      <c r="G142" s="206"/>
      <c r="H142" s="209">
        <v>3252.91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217</v>
      </c>
      <c r="AU142" s="215" t="s">
        <v>82</v>
      </c>
      <c r="AV142" s="14" t="s">
        <v>215</v>
      </c>
      <c r="AW142" s="14" t="s">
        <v>33</v>
      </c>
      <c r="AX142" s="14" t="s">
        <v>78</v>
      </c>
      <c r="AY142" s="215" t="s">
        <v>208</v>
      </c>
    </row>
    <row r="143" spans="1:65" s="2" customFormat="1" ht="37.9" customHeight="1">
      <c r="A143" s="36"/>
      <c r="B143" s="37"/>
      <c r="C143" s="180" t="s">
        <v>257</v>
      </c>
      <c r="D143" s="180" t="s">
        <v>210</v>
      </c>
      <c r="E143" s="181" t="s">
        <v>258</v>
      </c>
      <c r="F143" s="182" t="s">
        <v>259</v>
      </c>
      <c r="G143" s="183" t="s">
        <v>225</v>
      </c>
      <c r="H143" s="184">
        <v>408.36599999999999</v>
      </c>
      <c r="I143" s="185"/>
      <c r="J143" s="186">
        <f>ROUND(I143*H143,2)</f>
        <v>0</v>
      </c>
      <c r="K143" s="182" t="s">
        <v>214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215</v>
      </c>
      <c r="AT143" s="191" t="s">
        <v>210</v>
      </c>
      <c r="AU143" s="191" t="s">
        <v>82</v>
      </c>
      <c r="AY143" s="19" t="s">
        <v>208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82</v>
      </c>
      <c r="BK143" s="192">
        <f>ROUND(I143*H143,2)</f>
        <v>0</v>
      </c>
      <c r="BL143" s="19" t="s">
        <v>215</v>
      </c>
      <c r="BM143" s="191" t="s">
        <v>260</v>
      </c>
    </row>
    <row r="144" spans="1:65" s="15" customFormat="1" ht="11.25">
      <c r="B144" s="216"/>
      <c r="C144" s="217"/>
      <c r="D144" s="195" t="s">
        <v>217</v>
      </c>
      <c r="E144" s="218" t="s">
        <v>19</v>
      </c>
      <c r="F144" s="219" t="s">
        <v>261</v>
      </c>
      <c r="G144" s="217"/>
      <c r="H144" s="218" t="s">
        <v>19</v>
      </c>
      <c r="I144" s="220"/>
      <c r="J144" s="217"/>
      <c r="K144" s="217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217</v>
      </c>
      <c r="AU144" s="225" t="s">
        <v>82</v>
      </c>
      <c r="AV144" s="15" t="s">
        <v>78</v>
      </c>
      <c r="AW144" s="15" t="s">
        <v>33</v>
      </c>
      <c r="AX144" s="15" t="s">
        <v>71</v>
      </c>
      <c r="AY144" s="225" t="s">
        <v>208</v>
      </c>
    </row>
    <row r="145" spans="1:65" s="13" customFormat="1" ht="11.25">
      <c r="B145" s="193"/>
      <c r="C145" s="194"/>
      <c r="D145" s="195" t="s">
        <v>217</v>
      </c>
      <c r="E145" s="196" t="s">
        <v>19</v>
      </c>
      <c r="F145" s="197" t="s">
        <v>262</v>
      </c>
      <c r="G145" s="194"/>
      <c r="H145" s="198">
        <v>208.23599999999999</v>
      </c>
      <c r="I145" s="199"/>
      <c r="J145" s="194"/>
      <c r="K145" s="194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217</v>
      </c>
      <c r="AU145" s="204" t="s">
        <v>82</v>
      </c>
      <c r="AV145" s="13" t="s">
        <v>82</v>
      </c>
      <c r="AW145" s="13" t="s">
        <v>33</v>
      </c>
      <c r="AX145" s="13" t="s">
        <v>71</v>
      </c>
      <c r="AY145" s="204" t="s">
        <v>208</v>
      </c>
    </row>
    <row r="146" spans="1:65" s="13" customFormat="1" ht="11.25">
      <c r="B146" s="193"/>
      <c r="C146" s="194"/>
      <c r="D146" s="195" t="s">
        <v>217</v>
      </c>
      <c r="E146" s="196" t="s">
        <v>19</v>
      </c>
      <c r="F146" s="197" t="s">
        <v>263</v>
      </c>
      <c r="G146" s="194"/>
      <c r="H146" s="198">
        <v>199.471</v>
      </c>
      <c r="I146" s="199"/>
      <c r="J146" s="194"/>
      <c r="K146" s="194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217</v>
      </c>
      <c r="AU146" s="204" t="s">
        <v>82</v>
      </c>
      <c r="AV146" s="13" t="s">
        <v>82</v>
      </c>
      <c r="AW146" s="13" t="s">
        <v>33</v>
      </c>
      <c r="AX146" s="13" t="s">
        <v>71</v>
      </c>
      <c r="AY146" s="204" t="s">
        <v>208</v>
      </c>
    </row>
    <row r="147" spans="1:65" s="13" customFormat="1" ht="11.25">
      <c r="B147" s="193"/>
      <c r="C147" s="194"/>
      <c r="D147" s="195" t="s">
        <v>217</v>
      </c>
      <c r="E147" s="196" t="s">
        <v>19</v>
      </c>
      <c r="F147" s="197" t="s">
        <v>264</v>
      </c>
      <c r="G147" s="194"/>
      <c r="H147" s="198">
        <v>0.65900000000000003</v>
      </c>
      <c r="I147" s="199"/>
      <c r="J147" s="194"/>
      <c r="K147" s="194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217</v>
      </c>
      <c r="AU147" s="204" t="s">
        <v>82</v>
      </c>
      <c r="AV147" s="13" t="s">
        <v>82</v>
      </c>
      <c r="AW147" s="13" t="s">
        <v>33</v>
      </c>
      <c r="AX147" s="13" t="s">
        <v>71</v>
      </c>
      <c r="AY147" s="204" t="s">
        <v>208</v>
      </c>
    </row>
    <row r="148" spans="1:65" s="14" customFormat="1" ht="11.25">
      <c r="B148" s="205"/>
      <c r="C148" s="206"/>
      <c r="D148" s="195" t="s">
        <v>217</v>
      </c>
      <c r="E148" s="207" t="s">
        <v>19</v>
      </c>
      <c r="F148" s="208" t="s">
        <v>221</v>
      </c>
      <c r="G148" s="206"/>
      <c r="H148" s="209">
        <v>408.36599999999999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217</v>
      </c>
      <c r="AU148" s="215" t="s">
        <v>82</v>
      </c>
      <c r="AV148" s="14" t="s">
        <v>215</v>
      </c>
      <c r="AW148" s="14" t="s">
        <v>33</v>
      </c>
      <c r="AX148" s="14" t="s">
        <v>78</v>
      </c>
      <c r="AY148" s="215" t="s">
        <v>208</v>
      </c>
    </row>
    <row r="149" spans="1:65" s="2" customFormat="1" ht="37.9" customHeight="1">
      <c r="A149" s="36"/>
      <c r="B149" s="37"/>
      <c r="C149" s="180" t="s">
        <v>265</v>
      </c>
      <c r="D149" s="180" t="s">
        <v>210</v>
      </c>
      <c r="E149" s="181" t="s">
        <v>266</v>
      </c>
      <c r="F149" s="182" t="s">
        <v>267</v>
      </c>
      <c r="G149" s="183" t="s">
        <v>225</v>
      </c>
      <c r="H149" s="184">
        <v>24.257999999999999</v>
      </c>
      <c r="I149" s="185"/>
      <c r="J149" s="186">
        <f>ROUND(I149*H149,2)</f>
        <v>0</v>
      </c>
      <c r="K149" s="182" t="s">
        <v>214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215</v>
      </c>
      <c r="AT149" s="191" t="s">
        <v>210</v>
      </c>
      <c r="AU149" s="191" t="s">
        <v>82</v>
      </c>
      <c r="AY149" s="19" t="s">
        <v>208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82</v>
      </c>
      <c r="BK149" s="192">
        <f>ROUND(I149*H149,2)</f>
        <v>0</v>
      </c>
      <c r="BL149" s="19" t="s">
        <v>215</v>
      </c>
      <c r="BM149" s="191" t="s">
        <v>268</v>
      </c>
    </row>
    <row r="150" spans="1:65" s="13" customFormat="1" ht="11.25">
      <c r="B150" s="193"/>
      <c r="C150" s="194"/>
      <c r="D150" s="195" t="s">
        <v>217</v>
      </c>
      <c r="E150" s="196" t="s">
        <v>19</v>
      </c>
      <c r="F150" s="197" t="s">
        <v>227</v>
      </c>
      <c r="G150" s="194"/>
      <c r="H150" s="198">
        <v>5.577</v>
      </c>
      <c r="I150" s="199"/>
      <c r="J150" s="194"/>
      <c r="K150" s="194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217</v>
      </c>
      <c r="AU150" s="204" t="s">
        <v>82</v>
      </c>
      <c r="AV150" s="13" t="s">
        <v>82</v>
      </c>
      <c r="AW150" s="13" t="s">
        <v>33</v>
      </c>
      <c r="AX150" s="13" t="s">
        <v>71</v>
      </c>
      <c r="AY150" s="204" t="s">
        <v>208</v>
      </c>
    </row>
    <row r="151" spans="1:65" s="13" customFormat="1" ht="11.25">
      <c r="B151" s="193"/>
      <c r="C151" s="194"/>
      <c r="D151" s="195" t="s">
        <v>217</v>
      </c>
      <c r="E151" s="196" t="s">
        <v>19</v>
      </c>
      <c r="F151" s="197" t="s">
        <v>269</v>
      </c>
      <c r="G151" s="194"/>
      <c r="H151" s="198">
        <v>8.766</v>
      </c>
      <c r="I151" s="199"/>
      <c r="J151" s="194"/>
      <c r="K151" s="194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217</v>
      </c>
      <c r="AU151" s="204" t="s">
        <v>82</v>
      </c>
      <c r="AV151" s="13" t="s">
        <v>82</v>
      </c>
      <c r="AW151" s="13" t="s">
        <v>33</v>
      </c>
      <c r="AX151" s="13" t="s">
        <v>71</v>
      </c>
      <c r="AY151" s="204" t="s">
        <v>208</v>
      </c>
    </row>
    <row r="152" spans="1:65" s="13" customFormat="1" ht="11.25">
      <c r="B152" s="193"/>
      <c r="C152" s="194"/>
      <c r="D152" s="195" t="s">
        <v>217</v>
      </c>
      <c r="E152" s="196" t="s">
        <v>19</v>
      </c>
      <c r="F152" s="197" t="s">
        <v>270</v>
      </c>
      <c r="G152" s="194"/>
      <c r="H152" s="198">
        <v>9.9149999999999991</v>
      </c>
      <c r="I152" s="199"/>
      <c r="J152" s="194"/>
      <c r="K152" s="194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217</v>
      </c>
      <c r="AU152" s="204" t="s">
        <v>82</v>
      </c>
      <c r="AV152" s="13" t="s">
        <v>82</v>
      </c>
      <c r="AW152" s="13" t="s">
        <v>33</v>
      </c>
      <c r="AX152" s="13" t="s">
        <v>71</v>
      </c>
      <c r="AY152" s="204" t="s">
        <v>208</v>
      </c>
    </row>
    <row r="153" spans="1:65" s="14" customFormat="1" ht="11.25">
      <c r="B153" s="205"/>
      <c r="C153" s="206"/>
      <c r="D153" s="195" t="s">
        <v>217</v>
      </c>
      <c r="E153" s="207" t="s">
        <v>19</v>
      </c>
      <c r="F153" s="208" t="s">
        <v>221</v>
      </c>
      <c r="G153" s="206"/>
      <c r="H153" s="209">
        <v>24.257999999999999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217</v>
      </c>
      <c r="AU153" s="215" t="s">
        <v>82</v>
      </c>
      <c r="AV153" s="14" t="s">
        <v>215</v>
      </c>
      <c r="AW153" s="14" t="s">
        <v>33</v>
      </c>
      <c r="AX153" s="14" t="s">
        <v>78</v>
      </c>
      <c r="AY153" s="215" t="s">
        <v>208</v>
      </c>
    </row>
    <row r="154" spans="1:65" s="2" customFormat="1" ht="37.9" customHeight="1">
      <c r="A154" s="36"/>
      <c r="B154" s="37"/>
      <c r="C154" s="180" t="s">
        <v>271</v>
      </c>
      <c r="D154" s="180" t="s">
        <v>210</v>
      </c>
      <c r="E154" s="181" t="s">
        <v>272</v>
      </c>
      <c r="F154" s="182" t="s">
        <v>273</v>
      </c>
      <c r="G154" s="183" t="s">
        <v>225</v>
      </c>
      <c r="H154" s="184">
        <v>48.515999999999998</v>
      </c>
      <c r="I154" s="185"/>
      <c r="J154" s="186">
        <f>ROUND(I154*H154,2)</f>
        <v>0</v>
      </c>
      <c r="K154" s="182" t="s">
        <v>214</v>
      </c>
      <c r="L154" s="41"/>
      <c r="M154" s="187" t="s">
        <v>19</v>
      </c>
      <c r="N154" s="188" t="s">
        <v>43</v>
      </c>
      <c r="O154" s="66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215</v>
      </c>
      <c r="AT154" s="191" t="s">
        <v>210</v>
      </c>
      <c r="AU154" s="191" t="s">
        <v>82</v>
      </c>
      <c r="AY154" s="19" t="s">
        <v>208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82</v>
      </c>
      <c r="BK154" s="192">
        <f>ROUND(I154*H154,2)</f>
        <v>0</v>
      </c>
      <c r="BL154" s="19" t="s">
        <v>215</v>
      </c>
      <c r="BM154" s="191" t="s">
        <v>274</v>
      </c>
    </row>
    <row r="155" spans="1:65" s="13" customFormat="1" ht="11.25">
      <c r="B155" s="193"/>
      <c r="C155" s="194"/>
      <c r="D155" s="195" t="s">
        <v>217</v>
      </c>
      <c r="E155" s="196" t="s">
        <v>19</v>
      </c>
      <c r="F155" s="197" t="s">
        <v>275</v>
      </c>
      <c r="G155" s="194"/>
      <c r="H155" s="198">
        <v>48.515999999999998</v>
      </c>
      <c r="I155" s="199"/>
      <c r="J155" s="194"/>
      <c r="K155" s="194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217</v>
      </c>
      <c r="AU155" s="204" t="s">
        <v>82</v>
      </c>
      <c r="AV155" s="13" t="s">
        <v>82</v>
      </c>
      <c r="AW155" s="13" t="s">
        <v>33</v>
      </c>
      <c r="AX155" s="13" t="s">
        <v>78</v>
      </c>
      <c r="AY155" s="204" t="s">
        <v>208</v>
      </c>
    </row>
    <row r="156" spans="1:65" s="2" customFormat="1" ht="24.2" customHeight="1">
      <c r="A156" s="36"/>
      <c r="B156" s="37"/>
      <c r="C156" s="180" t="s">
        <v>276</v>
      </c>
      <c r="D156" s="180" t="s">
        <v>210</v>
      </c>
      <c r="E156" s="181" t="s">
        <v>277</v>
      </c>
      <c r="F156" s="182" t="s">
        <v>278</v>
      </c>
      <c r="G156" s="183" t="s">
        <v>225</v>
      </c>
      <c r="H156" s="184">
        <v>45.262</v>
      </c>
      <c r="I156" s="185"/>
      <c r="J156" s="186">
        <f>ROUND(I156*H156,2)</f>
        <v>0</v>
      </c>
      <c r="K156" s="182" t="s">
        <v>214</v>
      </c>
      <c r="L156" s="41"/>
      <c r="M156" s="187" t="s">
        <v>19</v>
      </c>
      <c r="N156" s="188" t="s">
        <v>43</v>
      </c>
      <c r="O156" s="66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215</v>
      </c>
      <c r="AT156" s="191" t="s">
        <v>210</v>
      </c>
      <c r="AU156" s="191" t="s">
        <v>82</v>
      </c>
      <c r="AY156" s="19" t="s">
        <v>208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215</v>
      </c>
      <c r="BM156" s="191" t="s">
        <v>279</v>
      </c>
    </row>
    <row r="157" spans="1:65" s="13" customFormat="1" ht="11.25">
      <c r="B157" s="193"/>
      <c r="C157" s="194"/>
      <c r="D157" s="195" t="s">
        <v>217</v>
      </c>
      <c r="E157" s="196" t="s">
        <v>19</v>
      </c>
      <c r="F157" s="197" t="s">
        <v>249</v>
      </c>
      <c r="G157" s="194"/>
      <c r="H157" s="198">
        <v>45.262</v>
      </c>
      <c r="I157" s="199"/>
      <c r="J157" s="194"/>
      <c r="K157" s="194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217</v>
      </c>
      <c r="AU157" s="204" t="s">
        <v>82</v>
      </c>
      <c r="AV157" s="13" t="s">
        <v>82</v>
      </c>
      <c r="AW157" s="13" t="s">
        <v>33</v>
      </c>
      <c r="AX157" s="13" t="s">
        <v>78</v>
      </c>
      <c r="AY157" s="204" t="s">
        <v>208</v>
      </c>
    </row>
    <row r="158" spans="1:65" s="2" customFormat="1" ht="24.2" customHeight="1">
      <c r="A158" s="36"/>
      <c r="B158" s="37"/>
      <c r="C158" s="180" t="s">
        <v>280</v>
      </c>
      <c r="D158" s="180" t="s">
        <v>210</v>
      </c>
      <c r="E158" s="181" t="s">
        <v>281</v>
      </c>
      <c r="F158" s="182" t="s">
        <v>282</v>
      </c>
      <c r="G158" s="183" t="s">
        <v>225</v>
      </c>
      <c r="H158" s="184">
        <v>199.471</v>
      </c>
      <c r="I158" s="185"/>
      <c r="J158" s="186">
        <f>ROUND(I158*H158,2)</f>
        <v>0</v>
      </c>
      <c r="K158" s="182" t="s">
        <v>214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215</v>
      </c>
      <c r="AT158" s="191" t="s">
        <v>210</v>
      </c>
      <c r="AU158" s="191" t="s">
        <v>82</v>
      </c>
      <c r="AY158" s="19" t="s">
        <v>208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82</v>
      </c>
      <c r="BK158" s="192">
        <f>ROUND(I158*H158,2)</f>
        <v>0</v>
      </c>
      <c r="BL158" s="19" t="s">
        <v>215</v>
      </c>
      <c r="BM158" s="191" t="s">
        <v>283</v>
      </c>
    </row>
    <row r="159" spans="1:65" s="13" customFormat="1" ht="11.25">
      <c r="B159" s="193"/>
      <c r="C159" s="194"/>
      <c r="D159" s="195" t="s">
        <v>217</v>
      </c>
      <c r="E159" s="196" t="s">
        <v>19</v>
      </c>
      <c r="F159" s="197" t="s">
        <v>284</v>
      </c>
      <c r="G159" s="194"/>
      <c r="H159" s="198">
        <v>20.719000000000001</v>
      </c>
      <c r="I159" s="199"/>
      <c r="J159" s="194"/>
      <c r="K159" s="194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217</v>
      </c>
      <c r="AU159" s="204" t="s">
        <v>82</v>
      </c>
      <c r="AV159" s="13" t="s">
        <v>82</v>
      </c>
      <c r="AW159" s="13" t="s">
        <v>33</v>
      </c>
      <c r="AX159" s="13" t="s">
        <v>71</v>
      </c>
      <c r="AY159" s="204" t="s">
        <v>208</v>
      </c>
    </row>
    <row r="160" spans="1:65" s="13" customFormat="1" ht="11.25">
      <c r="B160" s="193"/>
      <c r="C160" s="194"/>
      <c r="D160" s="195" t="s">
        <v>217</v>
      </c>
      <c r="E160" s="196" t="s">
        <v>19</v>
      </c>
      <c r="F160" s="197" t="s">
        <v>233</v>
      </c>
      <c r="G160" s="194"/>
      <c r="H160" s="198">
        <v>105.908</v>
      </c>
      <c r="I160" s="199"/>
      <c r="J160" s="194"/>
      <c r="K160" s="194"/>
      <c r="L160" s="200"/>
      <c r="M160" s="201"/>
      <c r="N160" s="202"/>
      <c r="O160" s="202"/>
      <c r="P160" s="202"/>
      <c r="Q160" s="202"/>
      <c r="R160" s="202"/>
      <c r="S160" s="202"/>
      <c r="T160" s="203"/>
      <c r="AT160" s="204" t="s">
        <v>217</v>
      </c>
      <c r="AU160" s="204" t="s">
        <v>82</v>
      </c>
      <c r="AV160" s="13" t="s">
        <v>82</v>
      </c>
      <c r="AW160" s="13" t="s">
        <v>33</v>
      </c>
      <c r="AX160" s="13" t="s">
        <v>71</v>
      </c>
      <c r="AY160" s="204" t="s">
        <v>208</v>
      </c>
    </row>
    <row r="161" spans="1:65" s="13" customFormat="1" ht="11.25">
      <c r="B161" s="193"/>
      <c r="C161" s="194"/>
      <c r="D161" s="195" t="s">
        <v>217</v>
      </c>
      <c r="E161" s="196" t="s">
        <v>19</v>
      </c>
      <c r="F161" s="197" t="s">
        <v>234</v>
      </c>
      <c r="G161" s="194"/>
      <c r="H161" s="198">
        <v>72.843999999999994</v>
      </c>
      <c r="I161" s="199"/>
      <c r="J161" s="194"/>
      <c r="K161" s="194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217</v>
      </c>
      <c r="AU161" s="204" t="s">
        <v>82</v>
      </c>
      <c r="AV161" s="13" t="s">
        <v>82</v>
      </c>
      <c r="AW161" s="13" t="s">
        <v>33</v>
      </c>
      <c r="AX161" s="13" t="s">
        <v>71</v>
      </c>
      <c r="AY161" s="204" t="s">
        <v>208</v>
      </c>
    </row>
    <row r="162" spans="1:65" s="14" customFormat="1" ht="11.25">
      <c r="B162" s="205"/>
      <c r="C162" s="206"/>
      <c r="D162" s="195" t="s">
        <v>217</v>
      </c>
      <c r="E162" s="207" t="s">
        <v>19</v>
      </c>
      <c r="F162" s="208" t="s">
        <v>221</v>
      </c>
      <c r="G162" s="206"/>
      <c r="H162" s="209">
        <v>199.471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217</v>
      </c>
      <c r="AU162" s="215" t="s">
        <v>82</v>
      </c>
      <c r="AV162" s="14" t="s">
        <v>215</v>
      </c>
      <c r="AW162" s="14" t="s">
        <v>33</v>
      </c>
      <c r="AX162" s="14" t="s">
        <v>78</v>
      </c>
      <c r="AY162" s="215" t="s">
        <v>208</v>
      </c>
    </row>
    <row r="163" spans="1:65" s="12" customFormat="1" ht="22.9" customHeight="1">
      <c r="B163" s="164"/>
      <c r="C163" s="165"/>
      <c r="D163" s="166" t="s">
        <v>70</v>
      </c>
      <c r="E163" s="178" t="s">
        <v>82</v>
      </c>
      <c r="F163" s="178" t="s">
        <v>285</v>
      </c>
      <c r="G163" s="165"/>
      <c r="H163" s="165"/>
      <c r="I163" s="168"/>
      <c r="J163" s="179">
        <f>BK163</f>
        <v>0</v>
      </c>
      <c r="K163" s="165"/>
      <c r="L163" s="170"/>
      <c r="M163" s="171"/>
      <c r="N163" s="172"/>
      <c r="O163" s="172"/>
      <c r="P163" s="173">
        <f>SUM(P164:P186)</f>
        <v>0</v>
      </c>
      <c r="Q163" s="172"/>
      <c r="R163" s="173">
        <f>SUM(R164:R186)</f>
        <v>82.525485660000001</v>
      </c>
      <c r="S163" s="172"/>
      <c r="T163" s="174">
        <f>SUM(T164:T186)</f>
        <v>0</v>
      </c>
      <c r="AR163" s="175" t="s">
        <v>78</v>
      </c>
      <c r="AT163" s="176" t="s">
        <v>70</v>
      </c>
      <c r="AU163" s="176" t="s">
        <v>78</v>
      </c>
      <c r="AY163" s="175" t="s">
        <v>208</v>
      </c>
      <c r="BK163" s="177">
        <f>SUM(BK164:BK186)</f>
        <v>0</v>
      </c>
    </row>
    <row r="164" spans="1:65" s="2" customFormat="1" ht="14.45" customHeight="1">
      <c r="A164" s="36"/>
      <c r="B164" s="37"/>
      <c r="C164" s="180" t="s">
        <v>286</v>
      </c>
      <c r="D164" s="180" t="s">
        <v>210</v>
      </c>
      <c r="E164" s="181" t="s">
        <v>287</v>
      </c>
      <c r="F164" s="182" t="s">
        <v>288</v>
      </c>
      <c r="G164" s="183" t="s">
        <v>225</v>
      </c>
      <c r="H164" s="184">
        <v>0.65900000000000003</v>
      </c>
      <c r="I164" s="185"/>
      <c r="J164" s="186">
        <f>ROUND(I164*H164,2)</f>
        <v>0</v>
      </c>
      <c r="K164" s="182" t="s">
        <v>19</v>
      </c>
      <c r="L164" s="41"/>
      <c r="M164" s="187" t="s">
        <v>19</v>
      </c>
      <c r="N164" s="188" t="s">
        <v>43</v>
      </c>
      <c r="O164" s="66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215</v>
      </c>
      <c r="AT164" s="191" t="s">
        <v>210</v>
      </c>
      <c r="AU164" s="191" t="s">
        <v>82</v>
      </c>
      <c r="AY164" s="19" t="s">
        <v>208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82</v>
      </c>
      <c r="BK164" s="192">
        <f>ROUND(I164*H164,2)</f>
        <v>0</v>
      </c>
      <c r="BL164" s="19" t="s">
        <v>215</v>
      </c>
      <c r="BM164" s="191" t="s">
        <v>289</v>
      </c>
    </row>
    <row r="165" spans="1:65" s="13" customFormat="1" ht="11.25">
      <c r="B165" s="193"/>
      <c r="C165" s="194"/>
      <c r="D165" s="195" t="s">
        <v>217</v>
      </c>
      <c r="E165" s="196" t="s">
        <v>19</v>
      </c>
      <c r="F165" s="197" t="s">
        <v>290</v>
      </c>
      <c r="G165" s="194"/>
      <c r="H165" s="198">
        <v>0.65900000000000003</v>
      </c>
      <c r="I165" s="199"/>
      <c r="J165" s="194"/>
      <c r="K165" s="194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217</v>
      </c>
      <c r="AU165" s="204" t="s">
        <v>82</v>
      </c>
      <c r="AV165" s="13" t="s">
        <v>82</v>
      </c>
      <c r="AW165" s="13" t="s">
        <v>33</v>
      </c>
      <c r="AX165" s="13" t="s">
        <v>78</v>
      </c>
      <c r="AY165" s="204" t="s">
        <v>208</v>
      </c>
    </row>
    <row r="166" spans="1:65" s="2" customFormat="1" ht="14.45" customHeight="1">
      <c r="A166" s="36"/>
      <c r="B166" s="37"/>
      <c r="C166" s="180" t="s">
        <v>291</v>
      </c>
      <c r="D166" s="180" t="s">
        <v>210</v>
      </c>
      <c r="E166" s="181" t="s">
        <v>292</v>
      </c>
      <c r="F166" s="182" t="s">
        <v>293</v>
      </c>
      <c r="G166" s="183" t="s">
        <v>225</v>
      </c>
      <c r="H166" s="184">
        <v>1.752</v>
      </c>
      <c r="I166" s="185"/>
      <c r="J166" s="186">
        <f>ROUND(I166*H166,2)</f>
        <v>0</v>
      </c>
      <c r="K166" s="182" t="s">
        <v>214</v>
      </c>
      <c r="L166" s="41"/>
      <c r="M166" s="187" t="s">
        <v>19</v>
      </c>
      <c r="N166" s="188" t="s">
        <v>43</v>
      </c>
      <c r="O166" s="66"/>
      <c r="P166" s="189">
        <f>O166*H166</f>
        <v>0</v>
      </c>
      <c r="Q166" s="189">
        <v>2.45329</v>
      </c>
      <c r="R166" s="189">
        <f>Q166*H166</f>
        <v>4.2981640800000003</v>
      </c>
      <c r="S166" s="189">
        <v>0</v>
      </c>
      <c r="T166" s="19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1" t="s">
        <v>215</v>
      </c>
      <c r="AT166" s="191" t="s">
        <v>210</v>
      </c>
      <c r="AU166" s="191" t="s">
        <v>82</v>
      </c>
      <c r="AY166" s="19" t="s">
        <v>208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82</v>
      </c>
      <c r="BK166" s="192">
        <f>ROUND(I166*H166,2)</f>
        <v>0</v>
      </c>
      <c r="BL166" s="19" t="s">
        <v>215</v>
      </c>
      <c r="BM166" s="191" t="s">
        <v>294</v>
      </c>
    </row>
    <row r="167" spans="1:65" s="13" customFormat="1" ht="11.25">
      <c r="B167" s="193"/>
      <c r="C167" s="194"/>
      <c r="D167" s="195" t="s">
        <v>217</v>
      </c>
      <c r="E167" s="196" t="s">
        <v>19</v>
      </c>
      <c r="F167" s="197" t="s">
        <v>295</v>
      </c>
      <c r="G167" s="194"/>
      <c r="H167" s="198">
        <v>1.752</v>
      </c>
      <c r="I167" s="199"/>
      <c r="J167" s="194"/>
      <c r="K167" s="194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217</v>
      </c>
      <c r="AU167" s="204" t="s">
        <v>82</v>
      </c>
      <c r="AV167" s="13" t="s">
        <v>82</v>
      </c>
      <c r="AW167" s="13" t="s">
        <v>33</v>
      </c>
      <c r="AX167" s="13" t="s">
        <v>78</v>
      </c>
      <c r="AY167" s="204" t="s">
        <v>208</v>
      </c>
    </row>
    <row r="168" spans="1:65" s="2" customFormat="1" ht="14.45" customHeight="1">
      <c r="A168" s="36"/>
      <c r="B168" s="37"/>
      <c r="C168" s="180" t="s">
        <v>296</v>
      </c>
      <c r="D168" s="180" t="s">
        <v>210</v>
      </c>
      <c r="E168" s="181" t="s">
        <v>297</v>
      </c>
      <c r="F168" s="182" t="s">
        <v>298</v>
      </c>
      <c r="G168" s="183" t="s">
        <v>225</v>
      </c>
      <c r="H168" s="184">
        <v>28.271999999999998</v>
      </c>
      <c r="I168" s="185"/>
      <c r="J168" s="186">
        <f>ROUND(I168*H168,2)</f>
        <v>0</v>
      </c>
      <c r="K168" s="182" t="s">
        <v>214</v>
      </c>
      <c r="L168" s="41"/>
      <c r="M168" s="187" t="s">
        <v>19</v>
      </c>
      <c r="N168" s="188" t="s">
        <v>43</v>
      </c>
      <c r="O168" s="66"/>
      <c r="P168" s="189">
        <f>O168*H168</f>
        <v>0</v>
      </c>
      <c r="Q168" s="189">
        <v>2.2563399999999998</v>
      </c>
      <c r="R168" s="189">
        <f>Q168*H168</f>
        <v>63.791244479999989</v>
      </c>
      <c r="S168" s="189">
        <v>0</v>
      </c>
      <c r="T168" s="19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215</v>
      </c>
      <c r="AT168" s="191" t="s">
        <v>210</v>
      </c>
      <c r="AU168" s="191" t="s">
        <v>82</v>
      </c>
      <c r="AY168" s="19" t="s">
        <v>208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82</v>
      </c>
      <c r="BK168" s="192">
        <f>ROUND(I168*H168,2)</f>
        <v>0</v>
      </c>
      <c r="BL168" s="19" t="s">
        <v>215</v>
      </c>
      <c r="BM168" s="191" t="s">
        <v>299</v>
      </c>
    </row>
    <row r="169" spans="1:65" s="13" customFormat="1" ht="11.25">
      <c r="B169" s="193"/>
      <c r="C169" s="194"/>
      <c r="D169" s="195" t="s">
        <v>217</v>
      </c>
      <c r="E169" s="196" t="s">
        <v>19</v>
      </c>
      <c r="F169" s="197" t="s">
        <v>300</v>
      </c>
      <c r="G169" s="194"/>
      <c r="H169" s="198">
        <v>28.271999999999998</v>
      </c>
      <c r="I169" s="199"/>
      <c r="J169" s="194"/>
      <c r="K169" s="194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217</v>
      </c>
      <c r="AU169" s="204" t="s">
        <v>82</v>
      </c>
      <c r="AV169" s="13" t="s">
        <v>82</v>
      </c>
      <c r="AW169" s="13" t="s">
        <v>33</v>
      </c>
      <c r="AX169" s="13" t="s">
        <v>78</v>
      </c>
      <c r="AY169" s="204" t="s">
        <v>208</v>
      </c>
    </row>
    <row r="170" spans="1:65" s="2" customFormat="1" ht="14.45" customHeight="1">
      <c r="A170" s="36"/>
      <c r="B170" s="37"/>
      <c r="C170" s="180" t="s">
        <v>301</v>
      </c>
      <c r="D170" s="180" t="s">
        <v>210</v>
      </c>
      <c r="E170" s="181" t="s">
        <v>302</v>
      </c>
      <c r="F170" s="182" t="s">
        <v>303</v>
      </c>
      <c r="G170" s="183" t="s">
        <v>304</v>
      </c>
      <c r="H170" s="184">
        <v>5.3999999999999999E-2</v>
      </c>
      <c r="I170" s="185"/>
      <c r="J170" s="186">
        <f>ROUND(I170*H170,2)</f>
        <v>0</v>
      </c>
      <c r="K170" s="182" t="s">
        <v>19</v>
      </c>
      <c r="L170" s="41"/>
      <c r="M170" s="187" t="s">
        <v>19</v>
      </c>
      <c r="N170" s="188" t="s">
        <v>43</v>
      </c>
      <c r="O170" s="66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215</v>
      </c>
      <c r="AT170" s="191" t="s">
        <v>210</v>
      </c>
      <c r="AU170" s="191" t="s">
        <v>82</v>
      </c>
      <c r="AY170" s="19" t="s">
        <v>208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82</v>
      </c>
      <c r="BK170" s="192">
        <f>ROUND(I170*H170,2)</f>
        <v>0</v>
      </c>
      <c r="BL170" s="19" t="s">
        <v>215</v>
      </c>
      <c r="BM170" s="191" t="s">
        <v>305</v>
      </c>
    </row>
    <row r="171" spans="1:65" s="15" customFormat="1" ht="11.25">
      <c r="B171" s="216"/>
      <c r="C171" s="217"/>
      <c r="D171" s="195" t="s">
        <v>217</v>
      </c>
      <c r="E171" s="218" t="s">
        <v>19</v>
      </c>
      <c r="F171" s="219" t="s">
        <v>306</v>
      </c>
      <c r="G171" s="217"/>
      <c r="H171" s="218" t="s">
        <v>19</v>
      </c>
      <c r="I171" s="220"/>
      <c r="J171" s="217"/>
      <c r="K171" s="217"/>
      <c r="L171" s="221"/>
      <c r="M171" s="222"/>
      <c r="N171" s="223"/>
      <c r="O171" s="223"/>
      <c r="P171" s="223"/>
      <c r="Q171" s="223"/>
      <c r="R171" s="223"/>
      <c r="S171" s="223"/>
      <c r="T171" s="224"/>
      <c r="AT171" s="225" t="s">
        <v>217</v>
      </c>
      <c r="AU171" s="225" t="s">
        <v>82</v>
      </c>
      <c r="AV171" s="15" t="s">
        <v>78</v>
      </c>
      <c r="AW171" s="15" t="s">
        <v>33</v>
      </c>
      <c r="AX171" s="15" t="s">
        <v>71</v>
      </c>
      <c r="AY171" s="225" t="s">
        <v>208</v>
      </c>
    </row>
    <row r="172" spans="1:65" s="13" customFormat="1" ht="11.25">
      <c r="B172" s="193"/>
      <c r="C172" s="194"/>
      <c r="D172" s="195" t="s">
        <v>217</v>
      </c>
      <c r="E172" s="196" t="s">
        <v>19</v>
      </c>
      <c r="F172" s="197" t="s">
        <v>307</v>
      </c>
      <c r="G172" s="194"/>
      <c r="H172" s="198">
        <v>5.3999999999999999E-2</v>
      </c>
      <c r="I172" s="199"/>
      <c r="J172" s="194"/>
      <c r="K172" s="194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217</v>
      </c>
      <c r="AU172" s="204" t="s">
        <v>82</v>
      </c>
      <c r="AV172" s="13" t="s">
        <v>82</v>
      </c>
      <c r="AW172" s="13" t="s">
        <v>33</v>
      </c>
      <c r="AX172" s="13" t="s">
        <v>78</v>
      </c>
      <c r="AY172" s="204" t="s">
        <v>208</v>
      </c>
    </row>
    <row r="173" spans="1:65" s="2" customFormat="1" ht="14.45" customHeight="1">
      <c r="A173" s="36"/>
      <c r="B173" s="37"/>
      <c r="C173" s="180" t="s">
        <v>308</v>
      </c>
      <c r="D173" s="180" t="s">
        <v>210</v>
      </c>
      <c r="E173" s="181" t="s">
        <v>309</v>
      </c>
      <c r="F173" s="182" t="s">
        <v>310</v>
      </c>
      <c r="G173" s="183" t="s">
        <v>304</v>
      </c>
      <c r="H173" s="184">
        <v>1.3340000000000001</v>
      </c>
      <c r="I173" s="185"/>
      <c r="J173" s="186">
        <f>ROUND(I173*H173,2)</f>
        <v>0</v>
      </c>
      <c r="K173" s="182" t="s">
        <v>214</v>
      </c>
      <c r="L173" s="41"/>
      <c r="M173" s="187" t="s">
        <v>19</v>
      </c>
      <c r="N173" s="188" t="s">
        <v>43</v>
      </c>
      <c r="O173" s="66"/>
      <c r="P173" s="189">
        <f>O173*H173</f>
        <v>0</v>
      </c>
      <c r="Q173" s="189">
        <v>1.0606199999999999</v>
      </c>
      <c r="R173" s="189">
        <f>Q173*H173</f>
        <v>1.4148670799999998</v>
      </c>
      <c r="S173" s="189">
        <v>0</v>
      </c>
      <c r="T173" s="19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215</v>
      </c>
      <c r="AT173" s="191" t="s">
        <v>210</v>
      </c>
      <c r="AU173" s="191" t="s">
        <v>82</v>
      </c>
      <c r="AY173" s="19" t="s">
        <v>208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82</v>
      </c>
      <c r="BK173" s="192">
        <f>ROUND(I173*H173,2)</f>
        <v>0</v>
      </c>
      <c r="BL173" s="19" t="s">
        <v>215</v>
      </c>
      <c r="BM173" s="191" t="s">
        <v>311</v>
      </c>
    </row>
    <row r="174" spans="1:65" s="13" customFormat="1" ht="11.25">
      <c r="B174" s="193"/>
      <c r="C174" s="194"/>
      <c r="D174" s="195" t="s">
        <v>217</v>
      </c>
      <c r="E174" s="196" t="s">
        <v>19</v>
      </c>
      <c r="F174" s="197" t="s">
        <v>312</v>
      </c>
      <c r="G174" s="194"/>
      <c r="H174" s="198">
        <v>2.5000000000000001E-2</v>
      </c>
      <c r="I174" s="199"/>
      <c r="J174" s="194"/>
      <c r="K174" s="194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217</v>
      </c>
      <c r="AU174" s="204" t="s">
        <v>82</v>
      </c>
      <c r="AV174" s="13" t="s">
        <v>82</v>
      </c>
      <c r="AW174" s="13" t="s">
        <v>33</v>
      </c>
      <c r="AX174" s="13" t="s">
        <v>71</v>
      </c>
      <c r="AY174" s="204" t="s">
        <v>208</v>
      </c>
    </row>
    <row r="175" spans="1:65" s="13" customFormat="1" ht="11.25">
      <c r="B175" s="193"/>
      <c r="C175" s="194"/>
      <c r="D175" s="195" t="s">
        <v>217</v>
      </c>
      <c r="E175" s="196" t="s">
        <v>19</v>
      </c>
      <c r="F175" s="197" t="s">
        <v>313</v>
      </c>
      <c r="G175" s="194"/>
      <c r="H175" s="198">
        <v>1.3089999999999999</v>
      </c>
      <c r="I175" s="199"/>
      <c r="J175" s="194"/>
      <c r="K175" s="194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217</v>
      </c>
      <c r="AU175" s="204" t="s">
        <v>82</v>
      </c>
      <c r="AV175" s="13" t="s">
        <v>82</v>
      </c>
      <c r="AW175" s="13" t="s">
        <v>33</v>
      </c>
      <c r="AX175" s="13" t="s">
        <v>71</v>
      </c>
      <c r="AY175" s="204" t="s">
        <v>208</v>
      </c>
    </row>
    <row r="176" spans="1:65" s="14" customFormat="1" ht="11.25">
      <c r="B176" s="205"/>
      <c r="C176" s="206"/>
      <c r="D176" s="195" t="s">
        <v>217</v>
      </c>
      <c r="E176" s="207" t="s">
        <v>19</v>
      </c>
      <c r="F176" s="208" t="s">
        <v>221</v>
      </c>
      <c r="G176" s="206"/>
      <c r="H176" s="209">
        <v>1.3339999999999999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217</v>
      </c>
      <c r="AU176" s="215" t="s">
        <v>82</v>
      </c>
      <c r="AV176" s="14" t="s">
        <v>215</v>
      </c>
      <c r="AW176" s="14" t="s">
        <v>33</v>
      </c>
      <c r="AX176" s="14" t="s">
        <v>78</v>
      </c>
      <c r="AY176" s="215" t="s">
        <v>208</v>
      </c>
    </row>
    <row r="177" spans="1:65" s="2" customFormat="1" ht="14.45" customHeight="1">
      <c r="A177" s="36"/>
      <c r="B177" s="37"/>
      <c r="C177" s="180" t="s">
        <v>314</v>
      </c>
      <c r="D177" s="180" t="s">
        <v>210</v>
      </c>
      <c r="E177" s="181" t="s">
        <v>315</v>
      </c>
      <c r="F177" s="182" t="s">
        <v>316</v>
      </c>
      <c r="G177" s="183" t="s">
        <v>225</v>
      </c>
      <c r="H177" s="184">
        <v>0.28799999999999998</v>
      </c>
      <c r="I177" s="185"/>
      <c r="J177" s="186">
        <f>ROUND(I177*H177,2)</f>
        <v>0</v>
      </c>
      <c r="K177" s="182" t="s">
        <v>214</v>
      </c>
      <c r="L177" s="41"/>
      <c r="M177" s="187" t="s">
        <v>19</v>
      </c>
      <c r="N177" s="188" t="s">
        <v>43</v>
      </c>
      <c r="O177" s="66"/>
      <c r="P177" s="189">
        <f>O177*H177</f>
        <v>0</v>
      </c>
      <c r="Q177" s="189">
        <v>2.45329</v>
      </c>
      <c r="R177" s="189">
        <f>Q177*H177</f>
        <v>0.70654751999999998</v>
      </c>
      <c r="S177" s="189">
        <v>0</v>
      </c>
      <c r="T177" s="19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215</v>
      </c>
      <c r="AT177" s="191" t="s">
        <v>210</v>
      </c>
      <c r="AU177" s="191" t="s">
        <v>82</v>
      </c>
      <c r="AY177" s="19" t="s">
        <v>208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82</v>
      </c>
      <c r="BK177" s="192">
        <f>ROUND(I177*H177,2)</f>
        <v>0</v>
      </c>
      <c r="BL177" s="19" t="s">
        <v>215</v>
      </c>
      <c r="BM177" s="191" t="s">
        <v>317</v>
      </c>
    </row>
    <row r="178" spans="1:65" s="13" customFormat="1" ht="11.25">
      <c r="B178" s="193"/>
      <c r="C178" s="194"/>
      <c r="D178" s="195" t="s">
        <v>217</v>
      </c>
      <c r="E178" s="196" t="s">
        <v>19</v>
      </c>
      <c r="F178" s="197" t="s">
        <v>318</v>
      </c>
      <c r="G178" s="194"/>
      <c r="H178" s="198">
        <v>0.28799999999999998</v>
      </c>
      <c r="I178" s="199"/>
      <c r="J178" s="194"/>
      <c r="K178" s="194"/>
      <c r="L178" s="200"/>
      <c r="M178" s="201"/>
      <c r="N178" s="202"/>
      <c r="O178" s="202"/>
      <c r="P178" s="202"/>
      <c r="Q178" s="202"/>
      <c r="R178" s="202"/>
      <c r="S178" s="202"/>
      <c r="T178" s="203"/>
      <c r="AT178" s="204" t="s">
        <v>217</v>
      </c>
      <c r="AU178" s="204" t="s">
        <v>82</v>
      </c>
      <c r="AV178" s="13" t="s">
        <v>82</v>
      </c>
      <c r="AW178" s="13" t="s">
        <v>33</v>
      </c>
      <c r="AX178" s="13" t="s">
        <v>78</v>
      </c>
      <c r="AY178" s="204" t="s">
        <v>208</v>
      </c>
    </row>
    <row r="179" spans="1:65" s="2" customFormat="1" ht="14.45" customHeight="1">
      <c r="A179" s="36"/>
      <c r="B179" s="37"/>
      <c r="C179" s="180" t="s">
        <v>319</v>
      </c>
      <c r="D179" s="180" t="s">
        <v>210</v>
      </c>
      <c r="E179" s="181" t="s">
        <v>320</v>
      </c>
      <c r="F179" s="182" t="s">
        <v>321</v>
      </c>
      <c r="G179" s="183" t="s">
        <v>213</v>
      </c>
      <c r="H179" s="184">
        <v>2.88</v>
      </c>
      <c r="I179" s="185"/>
      <c r="J179" s="186">
        <f>ROUND(I179*H179,2)</f>
        <v>0</v>
      </c>
      <c r="K179" s="182" t="s">
        <v>214</v>
      </c>
      <c r="L179" s="41"/>
      <c r="M179" s="187" t="s">
        <v>19</v>
      </c>
      <c r="N179" s="188" t="s">
        <v>43</v>
      </c>
      <c r="O179" s="66"/>
      <c r="P179" s="189">
        <f>O179*H179</f>
        <v>0</v>
      </c>
      <c r="Q179" s="189">
        <v>2.64E-3</v>
      </c>
      <c r="R179" s="189">
        <f>Q179*H179</f>
        <v>7.6032000000000001E-3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215</v>
      </c>
      <c r="AT179" s="191" t="s">
        <v>210</v>
      </c>
      <c r="AU179" s="191" t="s">
        <v>82</v>
      </c>
      <c r="AY179" s="19" t="s">
        <v>208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82</v>
      </c>
      <c r="BK179" s="192">
        <f>ROUND(I179*H179,2)</f>
        <v>0</v>
      </c>
      <c r="BL179" s="19" t="s">
        <v>215</v>
      </c>
      <c r="BM179" s="191" t="s">
        <v>322</v>
      </c>
    </row>
    <row r="180" spans="1:65" s="13" customFormat="1" ht="11.25">
      <c r="B180" s="193"/>
      <c r="C180" s="194"/>
      <c r="D180" s="195" t="s">
        <v>217</v>
      </c>
      <c r="E180" s="196" t="s">
        <v>19</v>
      </c>
      <c r="F180" s="197" t="s">
        <v>323</v>
      </c>
      <c r="G180" s="194"/>
      <c r="H180" s="198">
        <v>2.88</v>
      </c>
      <c r="I180" s="199"/>
      <c r="J180" s="194"/>
      <c r="K180" s="194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217</v>
      </c>
      <c r="AU180" s="204" t="s">
        <v>82</v>
      </c>
      <c r="AV180" s="13" t="s">
        <v>82</v>
      </c>
      <c r="AW180" s="13" t="s">
        <v>33</v>
      </c>
      <c r="AX180" s="13" t="s">
        <v>78</v>
      </c>
      <c r="AY180" s="204" t="s">
        <v>208</v>
      </c>
    </row>
    <row r="181" spans="1:65" s="2" customFormat="1" ht="14.45" customHeight="1">
      <c r="A181" s="36"/>
      <c r="B181" s="37"/>
      <c r="C181" s="180" t="s">
        <v>324</v>
      </c>
      <c r="D181" s="180" t="s">
        <v>210</v>
      </c>
      <c r="E181" s="181" t="s">
        <v>325</v>
      </c>
      <c r="F181" s="182" t="s">
        <v>326</v>
      </c>
      <c r="G181" s="183" t="s">
        <v>213</v>
      </c>
      <c r="H181" s="184">
        <v>2.88</v>
      </c>
      <c r="I181" s="185"/>
      <c r="J181" s="186">
        <f>ROUND(I181*H181,2)</f>
        <v>0</v>
      </c>
      <c r="K181" s="182" t="s">
        <v>214</v>
      </c>
      <c r="L181" s="41"/>
      <c r="M181" s="187" t="s">
        <v>19</v>
      </c>
      <c r="N181" s="188" t="s">
        <v>43</v>
      </c>
      <c r="O181" s="66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1" t="s">
        <v>215</v>
      </c>
      <c r="AT181" s="191" t="s">
        <v>210</v>
      </c>
      <c r="AU181" s="191" t="s">
        <v>82</v>
      </c>
      <c r="AY181" s="19" t="s">
        <v>208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82</v>
      </c>
      <c r="BK181" s="192">
        <f>ROUND(I181*H181,2)</f>
        <v>0</v>
      </c>
      <c r="BL181" s="19" t="s">
        <v>215</v>
      </c>
      <c r="BM181" s="191" t="s">
        <v>327</v>
      </c>
    </row>
    <row r="182" spans="1:65" s="2" customFormat="1" ht="24.2" customHeight="1">
      <c r="A182" s="36"/>
      <c r="B182" s="37"/>
      <c r="C182" s="180" t="s">
        <v>328</v>
      </c>
      <c r="D182" s="180" t="s">
        <v>210</v>
      </c>
      <c r="E182" s="181" t="s">
        <v>329</v>
      </c>
      <c r="F182" s="182" t="s">
        <v>330</v>
      </c>
      <c r="G182" s="183" t="s">
        <v>213</v>
      </c>
      <c r="H182" s="184">
        <v>12.125</v>
      </c>
      <c r="I182" s="185"/>
      <c r="J182" s="186">
        <f>ROUND(I182*H182,2)</f>
        <v>0</v>
      </c>
      <c r="K182" s="182" t="s">
        <v>214</v>
      </c>
      <c r="L182" s="41"/>
      <c r="M182" s="187" t="s">
        <v>19</v>
      </c>
      <c r="N182" s="188" t="s">
        <v>43</v>
      </c>
      <c r="O182" s="66"/>
      <c r="P182" s="189">
        <f>O182*H182</f>
        <v>0</v>
      </c>
      <c r="Q182" s="189">
        <v>1.0145999999999999</v>
      </c>
      <c r="R182" s="189">
        <f>Q182*H182</f>
        <v>12.302024999999999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215</v>
      </c>
      <c r="AT182" s="191" t="s">
        <v>210</v>
      </c>
      <c r="AU182" s="191" t="s">
        <v>82</v>
      </c>
      <c r="AY182" s="19" t="s">
        <v>208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215</v>
      </c>
      <c r="BM182" s="191" t="s">
        <v>331</v>
      </c>
    </row>
    <row r="183" spans="1:65" s="13" customFormat="1" ht="11.25">
      <c r="B183" s="193"/>
      <c r="C183" s="194"/>
      <c r="D183" s="195" t="s">
        <v>217</v>
      </c>
      <c r="E183" s="196" t="s">
        <v>19</v>
      </c>
      <c r="F183" s="197" t="s">
        <v>332</v>
      </c>
      <c r="G183" s="194"/>
      <c r="H183" s="198">
        <v>12.125</v>
      </c>
      <c r="I183" s="199"/>
      <c r="J183" s="194"/>
      <c r="K183" s="194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217</v>
      </c>
      <c r="AU183" s="204" t="s">
        <v>82</v>
      </c>
      <c r="AV183" s="13" t="s">
        <v>82</v>
      </c>
      <c r="AW183" s="13" t="s">
        <v>33</v>
      </c>
      <c r="AX183" s="13" t="s">
        <v>78</v>
      </c>
      <c r="AY183" s="204" t="s">
        <v>208</v>
      </c>
    </row>
    <row r="184" spans="1:65" s="2" customFormat="1" ht="14.45" customHeight="1">
      <c r="A184" s="36"/>
      <c r="B184" s="37"/>
      <c r="C184" s="180" t="s">
        <v>333</v>
      </c>
      <c r="D184" s="180" t="s">
        <v>210</v>
      </c>
      <c r="E184" s="181" t="s">
        <v>334</v>
      </c>
      <c r="F184" s="182" t="s">
        <v>335</v>
      </c>
      <c r="G184" s="183" t="s">
        <v>213</v>
      </c>
      <c r="H184" s="184">
        <v>1.4550000000000001</v>
      </c>
      <c r="I184" s="185"/>
      <c r="J184" s="186">
        <f>ROUND(I184*H184,2)</f>
        <v>0</v>
      </c>
      <c r="K184" s="182" t="s">
        <v>214</v>
      </c>
      <c r="L184" s="41"/>
      <c r="M184" s="187" t="s">
        <v>19</v>
      </c>
      <c r="N184" s="188" t="s">
        <v>43</v>
      </c>
      <c r="O184" s="66"/>
      <c r="P184" s="189">
        <f>O184*H184</f>
        <v>0</v>
      </c>
      <c r="Q184" s="189">
        <v>3.46E-3</v>
      </c>
      <c r="R184" s="189">
        <f>Q184*H184</f>
        <v>5.0343000000000002E-3</v>
      </c>
      <c r="S184" s="189">
        <v>0</v>
      </c>
      <c r="T184" s="19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215</v>
      </c>
      <c r="AT184" s="191" t="s">
        <v>210</v>
      </c>
      <c r="AU184" s="191" t="s">
        <v>82</v>
      </c>
      <c r="AY184" s="19" t="s">
        <v>208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82</v>
      </c>
      <c r="BK184" s="192">
        <f>ROUND(I184*H184,2)</f>
        <v>0</v>
      </c>
      <c r="BL184" s="19" t="s">
        <v>215</v>
      </c>
      <c r="BM184" s="191" t="s">
        <v>336</v>
      </c>
    </row>
    <row r="185" spans="1:65" s="13" customFormat="1" ht="11.25">
      <c r="B185" s="193"/>
      <c r="C185" s="194"/>
      <c r="D185" s="195" t="s">
        <v>217</v>
      </c>
      <c r="E185" s="196" t="s">
        <v>19</v>
      </c>
      <c r="F185" s="197" t="s">
        <v>337</v>
      </c>
      <c r="G185" s="194"/>
      <c r="H185" s="198">
        <v>1.4550000000000001</v>
      </c>
      <c r="I185" s="199"/>
      <c r="J185" s="194"/>
      <c r="K185" s="194"/>
      <c r="L185" s="200"/>
      <c r="M185" s="201"/>
      <c r="N185" s="202"/>
      <c r="O185" s="202"/>
      <c r="P185" s="202"/>
      <c r="Q185" s="202"/>
      <c r="R185" s="202"/>
      <c r="S185" s="202"/>
      <c r="T185" s="203"/>
      <c r="AT185" s="204" t="s">
        <v>217</v>
      </c>
      <c r="AU185" s="204" t="s">
        <v>82</v>
      </c>
      <c r="AV185" s="13" t="s">
        <v>82</v>
      </c>
      <c r="AW185" s="13" t="s">
        <v>33</v>
      </c>
      <c r="AX185" s="13" t="s">
        <v>78</v>
      </c>
      <c r="AY185" s="204" t="s">
        <v>208</v>
      </c>
    </row>
    <row r="186" spans="1:65" s="2" customFormat="1" ht="14.45" customHeight="1">
      <c r="A186" s="36"/>
      <c r="B186" s="37"/>
      <c r="C186" s="180" t="s">
        <v>338</v>
      </c>
      <c r="D186" s="180" t="s">
        <v>210</v>
      </c>
      <c r="E186" s="181" t="s">
        <v>339</v>
      </c>
      <c r="F186" s="182" t="s">
        <v>340</v>
      </c>
      <c r="G186" s="183" t="s">
        <v>213</v>
      </c>
      <c r="H186" s="184">
        <v>1.4550000000000001</v>
      </c>
      <c r="I186" s="185"/>
      <c r="J186" s="186">
        <f>ROUND(I186*H186,2)</f>
        <v>0</v>
      </c>
      <c r="K186" s="182" t="s">
        <v>214</v>
      </c>
      <c r="L186" s="41"/>
      <c r="M186" s="187" t="s">
        <v>19</v>
      </c>
      <c r="N186" s="188" t="s">
        <v>43</v>
      </c>
      <c r="O186" s="66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215</v>
      </c>
      <c r="AT186" s="191" t="s">
        <v>210</v>
      </c>
      <c r="AU186" s="191" t="s">
        <v>82</v>
      </c>
      <c r="AY186" s="19" t="s">
        <v>208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82</v>
      </c>
      <c r="BK186" s="192">
        <f>ROUND(I186*H186,2)</f>
        <v>0</v>
      </c>
      <c r="BL186" s="19" t="s">
        <v>215</v>
      </c>
      <c r="BM186" s="191" t="s">
        <v>341</v>
      </c>
    </row>
    <row r="187" spans="1:65" s="12" customFormat="1" ht="22.9" customHeight="1">
      <c r="B187" s="164"/>
      <c r="C187" s="165"/>
      <c r="D187" s="166" t="s">
        <v>70</v>
      </c>
      <c r="E187" s="178" t="s">
        <v>98</v>
      </c>
      <c r="F187" s="178" t="s">
        <v>342</v>
      </c>
      <c r="G187" s="165"/>
      <c r="H187" s="165"/>
      <c r="I187" s="168"/>
      <c r="J187" s="179">
        <f>BK187</f>
        <v>0</v>
      </c>
      <c r="K187" s="165"/>
      <c r="L187" s="170"/>
      <c r="M187" s="171"/>
      <c r="N187" s="172"/>
      <c r="O187" s="172"/>
      <c r="P187" s="173">
        <f>SUM(P188:P227)</f>
        <v>0</v>
      </c>
      <c r="Q187" s="172"/>
      <c r="R187" s="173">
        <f>SUM(R188:R227)</f>
        <v>58.352970000000006</v>
      </c>
      <c r="S187" s="172"/>
      <c r="T187" s="174">
        <f>SUM(T188:T227)</f>
        <v>9.5147000000000005E-4</v>
      </c>
      <c r="AR187" s="175" t="s">
        <v>78</v>
      </c>
      <c r="AT187" s="176" t="s">
        <v>70</v>
      </c>
      <c r="AU187" s="176" t="s">
        <v>78</v>
      </c>
      <c r="AY187" s="175" t="s">
        <v>208</v>
      </c>
      <c r="BK187" s="177">
        <f>SUM(BK188:BK227)</f>
        <v>0</v>
      </c>
    </row>
    <row r="188" spans="1:65" s="2" customFormat="1" ht="14.45" customHeight="1">
      <c r="A188" s="36"/>
      <c r="B188" s="37"/>
      <c r="C188" s="180" t="s">
        <v>343</v>
      </c>
      <c r="D188" s="180" t="s">
        <v>210</v>
      </c>
      <c r="E188" s="181" t="s">
        <v>344</v>
      </c>
      <c r="F188" s="182" t="s">
        <v>345</v>
      </c>
      <c r="G188" s="183" t="s">
        <v>225</v>
      </c>
      <c r="H188" s="184">
        <v>12.079000000000001</v>
      </c>
      <c r="I188" s="185"/>
      <c r="J188" s="186">
        <f>ROUND(I188*H188,2)</f>
        <v>0</v>
      </c>
      <c r="K188" s="182" t="s">
        <v>214</v>
      </c>
      <c r="L188" s="41"/>
      <c r="M188" s="187" t="s">
        <v>19</v>
      </c>
      <c r="N188" s="188" t="s">
        <v>43</v>
      </c>
      <c r="O188" s="66"/>
      <c r="P188" s="189">
        <f>O188*H188</f>
        <v>0</v>
      </c>
      <c r="Q188" s="189">
        <v>1.7863599999999999</v>
      </c>
      <c r="R188" s="189">
        <f>Q188*H188</f>
        <v>21.577442440000002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215</v>
      </c>
      <c r="AT188" s="191" t="s">
        <v>210</v>
      </c>
      <c r="AU188" s="191" t="s">
        <v>82</v>
      </c>
      <c r="AY188" s="19" t="s">
        <v>208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82</v>
      </c>
      <c r="BK188" s="192">
        <f>ROUND(I188*H188,2)</f>
        <v>0</v>
      </c>
      <c r="BL188" s="19" t="s">
        <v>215</v>
      </c>
      <c r="BM188" s="191" t="s">
        <v>346</v>
      </c>
    </row>
    <row r="189" spans="1:65" s="13" customFormat="1" ht="11.25">
      <c r="B189" s="193"/>
      <c r="C189" s="194"/>
      <c r="D189" s="195" t="s">
        <v>217</v>
      </c>
      <c r="E189" s="196" t="s">
        <v>19</v>
      </c>
      <c r="F189" s="197" t="s">
        <v>347</v>
      </c>
      <c r="G189" s="194"/>
      <c r="H189" s="198">
        <v>8.5229999999999997</v>
      </c>
      <c r="I189" s="199"/>
      <c r="J189" s="194"/>
      <c r="K189" s="194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217</v>
      </c>
      <c r="AU189" s="204" t="s">
        <v>82</v>
      </c>
      <c r="AV189" s="13" t="s">
        <v>82</v>
      </c>
      <c r="AW189" s="13" t="s">
        <v>33</v>
      </c>
      <c r="AX189" s="13" t="s">
        <v>71</v>
      </c>
      <c r="AY189" s="204" t="s">
        <v>208</v>
      </c>
    </row>
    <row r="190" spans="1:65" s="13" customFormat="1" ht="11.25">
      <c r="B190" s="193"/>
      <c r="C190" s="194"/>
      <c r="D190" s="195" t="s">
        <v>217</v>
      </c>
      <c r="E190" s="196" t="s">
        <v>19</v>
      </c>
      <c r="F190" s="197" t="s">
        <v>348</v>
      </c>
      <c r="G190" s="194"/>
      <c r="H190" s="198">
        <v>3.556</v>
      </c>
      <c r="I190" s="199"/>
      <c r="J190" s="194"/>
      <c r="K190" s="194"/>
      <c r="L190" s="200"/>
      <c r="M190" s="201"/>
      <c r="N190" s="202"/>
      <c r="O190" s="202"/>
      <c r="P190" s="202"/>
      <c r="Q190" s="202"/>
      <c r="R190" s="202"/>
      <c r="S190" s="202"/>
      <c r="T190" s="203"/>
      <c r="AT190" s="204" t="s">
        <v>217</v>
      </c>
      <c r="AU190" s="204" t="s">
        <v>82</v>
      </c>
      <c r="AV190" s="13" t="s">
        <v>82</v>
      </c>
      <c r="AW190" s="13" t="s">
        <v>33</v>
      </c>
      <c r="AX190" s="13" t="s">
        <v>71</v>
      </c>
      <c r="AY190" s="204" t="s">
        <v>208</v>
      </c>
    </row>
    <row r="191" spans="1:65" s="14" customFormat="1" ht="11.25">
      <c r="B191" s="205"/>
      <c r="C191" s="206"/>
      <c r="D191" s="195" t="s">
        <v>217</v>
      </c>
      <c r="E191" s="207" t="s">
        <v>19</v>
      </c>
      <c r="F191" s="208" t="s">
        <v>221</v>
      </c>
      <c r="G191" s="206"/>
      <c r="H191" s="209">
        <v>12.079000000000001</v>
      </c>
      <c r="I191" s="210"/>
      <c r="J191" s="206"/>
      <c r="K191" s="206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217</v>
      </c>
      <c r="AU191" s="215" t="s">
        <v>82</v>
      </c>
      <c r="AV191" s="14" t="s">
        <v>215</v>
      </c>
      <c r="AW191" s="14" t="s">
        <v>33</v>
      </c>
      <c r="AX191" s="14" t="s">
        <v>78</v>
      </c>
      <c r="AY191" s="215" t="s">
        <v>208</v>
      </c>
    </row>
    <row r="192" spans="1:65" s="2" customFormat="1" ht="24.2" customHeight="1">
      <c r="A192" s="36"/>
      <c r="B192" s="37"/>
      <c r="C192" s="180" t="s">
        <v>349</v>
      </c>
      <c r="D192" s="180" t="s">
        <v>210</v>
      </c>
      <c r="E192" s="181" t="s">
        <v>350</v>
      </c>
      <c r="F192" s="182" t="s">
        <v>351</v>
      </c>
      <c r="G192" s="183" t="s">
        <v>213</v>
      </c>
      <c r="H192" s="184">
        <v>69.251000000000005</v>
      </c>
      <c r="I192" s="185"/>
      <c r="J192" s="186">
        <f>ROUND(I192*H192,2)</f>
        <v>0</v>
      </c>
      <c r="K192" s="182" t="s">
        <v>214</v>
      </c>
      <c r="L192" s="41"/>
      <c r="M192" s="187" t="s">
        <v>19</v>
      </c>
      <c r="N192" s="188" t="s">
        <v>43</v>
      </c>
      <c r="O192" s="66"/>
      <c r="P192" s="189">
        <f>O192*H192</f>
        <v>0</v>
      </c>
      <c r="Q192" s="189">
        <v>0.32229999999999998</v>
      </c>
      <c r="R192" s="189">
        <f>Q192*H192</f>
        <v>22.319597299999998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215</v>
      </c>
      <c r="AT192" s="191" t="s">
        <v>210</v>
      </c>
      <c r="AU192" s="191" t="s">
        <v>82</v>
      </c>
      <c r="AY192" s="19" t="s">
        <v>208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82</v>
      </c>
      <c r="BK192" s="192">
        <f>ROUND(I192*H192,2)</f>
        <v>0</v>
      </c>
      <c r="BL192" s="19" t="s">
        <v>215</v>
      </c>
      <c r="BM192" s="191" t="s">
        <v>352</v>
      </c>
    </row>
    <row r="193" spans="1:65" s="13" customFormat="1" ht="11.25">
      <c r="B193" s="193"/>
      <c r="C193" s="194"/>
      <c r="D193" s="195" t="s">
        <v>217</v>
      </c>
      <c r="E193" s="196" t="s">
        <v>19</v>
      </c>
      <c r="F193" s="197" t="s">
        <v>353</v>
      </c>
      <c r="G193" s="194"/>
      <c r="H193" s="198">
        <v>87.3</v>
      </c>
      <c r="I193" s="199"/>
      <c r="J193" s="194"/>
      <c r="K193" s="194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217</v>
      </c>
      <c r="AU193" s="204" t="s">
        <v>82</v>
      </c>
      <c r="AV193" s="13" t="s">
        <v>82</v>
      </c>
      <c r="AW193" s="13" t="s">
        <v>33</v>
      </c>
      <c r="AX193" s="13" t="s">
        <v>71</v>
      </c>
      <c r="AY193" s="204" t="s">
        <v>208</v>
      </c>
    </row>
    <row r="194" spans="1:65" s="13" customFormat="1" ht="11.25">
      <c r="B194" s="193"/>
      <c r="C194" s="194"/>
      <c r="D194" s="195" t="s">
        <v>217</v>
      </c>
      <c r="E194" s="196" t="s">
        <v>19</v>
      </c>
      <c r="F194" s="197" t="s">
        <v>354</v>
      </c>
      <c r="G194" s="194"/>
      <c r="H194" s="198">
        <v>-7.5890000000000004</v>
      </c>
      <c r="I194" s="199"/>
      <c r="J194" s="194"/>
      <c r="K194" s="194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217</v>
      </c>
      <c r="AU194" s="204" t="s">
        <v>82</v>
      </c>
      <c r="AV194" s="13" t="s">
        <v>82</v>
      </c>
      <c r="AW194" s="13" t="s">
        <v>33</v>
      </c>
      <c r="AX194" s="13" t="s">
        <v>71</v>
      </c>
      <c r="AY194" s="204" t="s">
        <v>208</v>
      </c>
    </row>
    <row r="195" spans="1:65" s="13" customFormat="1" ht="11.25">
      <c r="B195" s="193"/>
      <c r="C195" s="194"/>
      <c r="D195" s="195" t="s">
        <v>217</v>
      </c>
      <c r="E195" s="196" t="s">
        <v>19</v>
      </c>
      <c r="F195" s="197" t="s">
        <v>355</v>
      </c>
      <c r="G195" s="194"/>
      <c r="H195" s="198">
        <v>-7.2750000000000004</v>
      </c>
      <c r="I195" s="199"/>
      <c r="J195" s="194"/>
      <c r="K195" s="194"/>
      <c r="L195" s="200"/>
      <c r="M195" s="201"/>
      <c r="N195" s="202"/>
      <c r="O195" s="202"/>
      <c r="P195" s="202"/>
      <c r="Q195" s="202"/>
      <c r="R195" s="202"/>
      <c r="S195" s="202"/>
      <c r="T195" s="203"/>
      <c r="AT195" s="204" t="s">
        <v>217</v>
      </c>
      <c r="AU195" s="204" t="s">
        <v>82</v>
      </c>
      <c r="AV195" s="13" t="s">
        <v>82</v>
      </c>
      <c r="AW195" s="13" t="s">
        <v>33</v>
      </c>
      <c r="AX195" s="13" t="s">
        <v>71</v>
      </c>
      <c r="AY195" s="204" t="s">
        <v>208</v>
      </c>
    </row>
    <row r="196" spans="1:65" s="13" customFormat="1" ht="11.25">
      <c r="B196" s="193"/>
      <c r="C196" s="194"/>
      <c r="D196" s="195" t="s">
        <v>217</v>
      </c>
      <c r="E196" s="196" t="s">
        <v>19</v>
      </c>
      <c r="F196" s="197" t="s">
        <v>356</v>
      </c>
      <c r="G196" s="194"/>
      <c r="H196" s="198">
        <v>-0.55500000000000005</v>
      </c>
      <c r="I196" s="199"/>
      <c r="J196" s="194"/>
      <c r="K196" s="194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217</v>
      </c>
      <c r="AU196" s="204" t="s">
        <v>82</v>
      </c>
      <c r="AV196" s="13" t="s">
        <v>82</v>
      </c>
      <c r="AW196" s="13" t="s">
        <v>33</v>
      </c>
      <c r="AX196" s="13" t="s">
        <v>71</v>
      </c>
      <c r="AY196" s="204" t="s">
        <v>208</v>
      </c>
    </row>
    <row r="197" spans="1:65" s="13" customFormat="1" ht="11.25">
      <c r="B197" s="193"/>
      <c r="C197" s="194"/>
      <c r="D197" s="195" t="s">
        <v>217</v>
      </c>
      <c r="E197" s="196" t="s">
        <v>19</v>
      </c>
      <c r="F197" s="197" t="s">
        <v>357</v>
      </c>
      <c r="G197" s="194"/>
      <c r="H197" s="198">
        <v>-2.63</v>
      </c>
      <c r="I197" s="199"/>
      <c r="J197" s="194"/>
      <c r="K197" s="194"/>
      <c r="L197" s="200"/>
      <c r="M197" s="201"/>
      <c r="N197" s="202"/>
      <c r="O197" s="202"/>
      <c r="P197" s="202"/>
      <c r="Q197" s="202"/>
      <c r="R197" s="202"/>
      <c r="S197" s="202"/>
      <c r="T197" s="203"/>
      <c r="AT197" s="204" t="s">
        <v>217</v>
      </c>
      <c r="AU197" s="204" t="s">
        <v>82</v>
      </c>
      <c r="AV197" s="13" t="s">
        <v>82</v>
      </c>
      <c r="AW197" s="13" t="s">
        <v>33</v>
      </c>
      <c r="AX197" s="13" t="s">
        <v>71</v>
      </c>
      <c r="AY197" s="204" t="s">
        <v>208</v>
      </c>
    </row>
    <row r="198" spans="1:65" s="14" customFormat="1" ht="11.25">
      <c r="B198" s="205"/>
      <c r="C198" s="206"/>
      <c r="D198" s="195" t="s">
        <v>217</v>
      </c>
      <c r="E198" s="207" t="s">
        <v>19</v>
      </c>
      <c r="F198" s="208" t="s">
        <v>221</v>
      </c>
      <c r="G198" s="206"/>
      <c r="H198" s="209">
        <v>69.251000000000005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217</v>
      </c>
      <c r="AU198" s="215" t="s">
        <v>82</v>
      </c>
      <c r="AV198" s="14" t="s">
        <v>215</v>
      </c>
      <c r="AW198" s="14" t="s">
        <v>33</v>
      </c>
      <c r="AX198" s="14" t="s">
        <v>78</v>
      </c>
      <c r="AY198" s="215" t="s">
        <v>208</v>
      </c>
    </row>
    <row r="199" spans="1:65" s="2" customFormat="1" ht="24.2" customHeight="1">
      <c r="A199" s="36"/>
      <c r="B199" s="37"/>
      <c r="C199" s="180" t="s">
        <v>358</v>
      </c>
      <c r="D199" s="180" t="s">
        <v>210</v>
      </c>
      <c r="E199" s="181" t="s">
        <v>359</v>
      </c>
      <c r="F199" s="182" t="s">
        <v>360</v>
      </c>
      <c r="G199" s="183" t="s">
        <v>213</v>
      </c>
      <c r="H199" s="184">
        <v>11.798999999999999</v>
      </c>
      <c r="I199" s="185"/>
      <c r="J199" s="186">
        <f>ROUND(I199*H199,2)</f>
        <v>0</v>
      </c>
      <c r="K199" s="182" t="s">
        <v>214</v>
      </c>
      <c r="L199" s="41"/>
      <c r="M199" s="187" t="s">
        <v>19</v>
      </c>
      <c r="N199" s="188" t="s">
        <v>43</v>
      </c>
      <c r="O199" s="66"/>
      <c r="P199" s="189">
        <f>O199*H199</f>
        <v>0</v>
      </c>
      <c r="Q199" s="189">
        <v>0.27533000000000002</v>
      </c>
      <c r="R199" s="189">
        <f>Q199*H199</f>
        <v>3.2486186699999999</v>
      </c>
      <c r="S199" s="189">
        <v>0</v>
      </c>
      <c r="T199" s="19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215</v>
      </c>
      <c r="AT199" s="191" t="s">
        <v>210</v>
      </c>
      <c r="AU199" s="191" t="s">
        <v>82</v>
      </c>
      <c r="AY199" s="19" t="s">
        <v>208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82</v>
      </c>
      <c r="BK199" s="192">
        <f>ROUND(I199*H199,2)</f>
        <v>0</v>
      </c>
      <c r="BL199" s="19" t="s">
        <v>215</v>
      </c>
      <c r="BM199" s="191" t="s">
        <v>361</v>
      </c>
    </row>
    <row r="200" spans="1:65" s="13" customFormat="1" ht="11.25">
      <c r="B200" s="193"/>
      <c r="C200" s="194"/>
      <c r="D200" s="195" t="s">
        <v>217</v>
      </c>
      <c r="E200" s="196" t="s">
        <v>19</v>
      </c>
      <c r="F200" s="197" t="s">
        <v>362</v>
      </c>
      <c r="G200" s="194"/>
      <c r="H200" s="198">
        <v>7.8029999999999999</v>
      </c>
      <c r="I200" s="199"/>
      <c r="J200" s="194"/>
      <c r="K200" s="194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217</v>
      </c>
      <c r="AU200" s="204" t="s">
        <v>82</v>
      </c>
      <c r="AV200" s="13" t="s">
        <v>82</v>
      </c>
      <c r="AW200" s="13" t="s">
        <v>33</v>
      </c>
      <c r="AX200" s="13" t="s">
        <v>71</v>
      </c>
      <c r="AY200" s="204" t="s">
        <v>208</v>
      </c>
    </row>
    <row r="201" spans="1:65" s="13" customFormat="1" ht="11.25">
      <c r="B201" s="193"/>
      <c r="C201" s="194"/>
      <c r="D201" s="195" t="s">
        <v>217</v>
      </c>
      <c r="E201" s="196" t="s">
        <v>19</v>
      </c>
      <c r="F201" s="197" t="s">
        <v>363</v>
      </c>
      <c r="G201" s="194"/>
      <c r="H201" s="198">
        <v>3.996</v>
      </c>
      <c r="I201" s="199"/>
      <c r="J201" s="194"/>
      <c r="K201" s="194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217</v>
      </c>
      <c r="AU201" s="204" t="s">
        <v>82</v>
      </c>
      <c r="AV201" s="13" t="s">
        <v>82</v>
      </c>
      <c r="AW201" s="13" t="s">
        <v>33</v>
      </c>
      <c r="AX201" s="13" t="s">
        <v>71</v>
      </c>
      <c r="AY201" s="204" t="s">
        <v>208</v>
      </c>
    </row>
    <row r="202" spans="1:65" s="14" customFormat="1" ht="11.25">
      <c r="B202" s="205"/>
      <c r="C202" s="206"/>
      <c r="D202" s="195" t="s">
        <v>217</v>
      </c>
      <c r="E202" s="207" t="s">
        <v>19</v>
      </c>
      <c r="F202" s="208" t="s">
        <v>221</v>
      </c>
      <c r="G202" s="206"/>
      <c r="H202" s="209">
        <v>11.798999999999999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217</v>
      </c>
      <c r="AU202" s="215" t="s">
        <v>82</v>
      </c>
      <c r="AV202" s="14" t="s">
        <v>215</v>
      </c>
      <c r="AW202" s="14" t="s">
        <v>33</v>
      </c>
      <c r="AX202" s="14" t="s">
        <v>78</v>
      </c>
      <c r="AY202" s="215" t="s">
        <v>208</v>
      </c>
    </row>
    <row r="203" spans="1:65" s="2" customFormat="1" ht="14.45" customHeight="1">
      <c r="A203" s="36"/>
      <c r="B203" s="37"/>
      <c r="C203" s="180" t="s">
        <v>364</v>
      </c>
      <c r="D203" s="180" t="s">
        <v>210</v>
      </c>
      <c r="E203" s="181" t="s">
        <v>365</v>
      </c>
      <c r="F203" s="182" t="s">
        <v>366</v>
      </c>
      <c r="G203" s="183" t="s">
        <v>367</v>
      </c>
      <c r="H203" s="184">
        <v>10</v>
      </c>
      <c r="I203" s="185"/>
      <c r="J203" s="186">
        <f>ROUND(I203*H203,2)</f>
        <v>0</v>
      </c>
      <c r="K203" s="182" t="s">
        <v>214</v>
      </c>
      <c r="L203" s="41"/>
      <c r="M203" s="187" t="s">
        <v>19</v>
      </c>
      <c r="N203" s="188" t="s">
        <v>43</v>
      </c>
      <c r="O203" s="66"/>
      <c r="P203" s="189">
        <f>O203*H203</f>
        <v>0</v>
      </c>
      <c r="Q203" s="189">
        <v>6.8799999999999998E-3</v>
      </c>
      <c r="R203" s="189">
        <f>Q203*H203</f>
        <v>6.88E-2</v>
      </c>
      <c r="S203" s="189">
        <v>0</v>
      </c>
      <c r="T203" s="19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215</v>
      </c>
      <c r="AT203" s="191" t="s">
        <v>210</v>
      </c>
      <c r="AU203" s="191" t="s">
        <v>82</v>
      </c>
      <c r="AY203" s="19" t="s">
        <v>208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82</v>
      </c>
      <c r="BK203" s="192">
        <f>ROUND(I203*H203,2)</f>
        <v>0</v>
      </c>
      <c r="BL203" s="19" t="s">
        <v>215</v>
      </c>
      <c r="BM203" s="191" t="s">
        <v>368</v>
      </c>
    </row>
    <row r="204" spans="1:65" s="2" customFormat="1" ht="14.45" customHeight="1">
      <c r="A204" s="36"/>
      <c r="B204" s="37"/>
      <c r="C204" s="226" t="s">
        <v>369</v>
      </c>
      <c r="D204" s="226" t="s">
        <v>370</v>
      </c>
      <c r="E204" s="227" t="s">
        <v>371</v>
      </c>
      <c r="F204" s="228" t="s">
        <v>372</v>
      </c>
      <c r="G204" s="229" t="s">
        <v>367</v>
      </c>
      <c r="H204" s="230">
        <v>10</v>
      </c>
      <c r="I204" s="231"/>
      <c r="J204" s="232">
        <f>ROUND(I204*H204,2)</f>
        <v>0</v>
      </c>
      <c r="K204" s="228" t="s">
        <v>214</v>
      </c>
      <c r="L204" s="233"/>
      <c r="M204" s="234" t="s">
        <v>19</v>
      </c>
      <c r="N204" s="235" t="s">
        <v>43</v>
      </c>
      <c r="O204" s="66"/>
      <c r="P204" s="189">
        <f>O204*H204</f>
        <v>0</v>
      </c>
      <c r="Q204" s="189">
        <v>4.4999999999999998E-2</v>
      </c>
      <c r="R204" s="189">
        <f>Q204*H204</f>
        <v>0.44999999999999996</v>
      </c>
      <c r="S204" s="189">
        <v>0</v>
      </c>
      <c r="T204" s="19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373</v>
      </c>
      <c r="AT204" s="191" t="s">
        <v>370</v>
      </c>
      <c r="AU204" s="191" t="s">
        <v>82</v>
      </c>
      <c r="AY204" s="19" t="s">
        <v>208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82</v>
      </c>
      <c r="BK204" s="192">
        <f>ROUND(I204*H204,2)</f>
        <v>0</v>
      </c>
      <c r="BL204" s="19" t="s">
        <v>215</v>
      </c>
      <c r="BM204" s="191" t="s">
        <v>374</v>
      </c>
    </row>
    <row r="205" spans="1:65" s="2" customFormat="1" ht="14.45" customHeight="1">
      <c r="A205" s="36"/>
      <c r="B205" s="37"/>
      <c r="C205" s="180" t="s">
        <v>375</v>
      </c>
      <c r="D205" s="180" t="s">
        <v>210</v>
      </c>
      <c r="E205" s="181" t="s">
        <v>376</v>
      </c>
      <c r="F205" s="182" t="s">
        <v>377</v>
      </c>
      <c r="G205" s="183" t="s">
        <v>367</v>
      </c>
      <c r="H205" s="184">
        <v>55</v>
      </c>
      <c r="I205" s="185"/>
      <c r="J205" s="186">
        <f>ROUND(I205*H205,2)</f>
        <v>0</v>
      </c>
      <c r="K205" s="182" t="s">
        <v>214</v>
      </c>
      <c r="L205" s="41"/>
      <c r="M205" s="187" t="s">
        <v>19</v>
      </c>
      <c r="N205" s="188" t="s">
        <v>43</v>
      </c>
      <c r="O205" s="66"/>
      <c r="P205" s="189">
        <f>O205*H205</f>
        <v>0</v>
      </c>
      <c r="Q205" s="189">
        <v>9.1800000000000007E-3</v>
      </c>
      <c r="R205" s="189">
        <f>Q205*H205</f>
        <v>0.50490000000000002</v>
      </c>
      <c r="S205" s="189">
        <v>0</v>
      </c>
      <c r="T205" s="19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215</v>
      </c>
      <c r="AT205" s="191" t="s">
        <v>210</v>
      </c>
      <c r="AU205" s="191" t="s">
        <v>82</v>
      </c>
      <c r="AY205" s="19" t="s">
        <v>208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82</v>
      </c>
      <c r="BK205" s="192">
        <f>ROUND(I205*H205,2)</f>
        <v>0</v>
      </c>
      <c r="BL205" s="19" t="s">
        <v>215</v>
      </c>
      <c r="BM205" s="191" t="s">
        <v>378</v>
      </c>
    </row>
    <row r="206" spans="1:65" s="13" customFormat="1" ht="11.25">
      <c r="B206" s="193"/>
      <c r="C206" s="194"/>
      <c r="D206" s="195" t="s">
        <v>217</v>
      </c>
      <c r="E206" s="196" t="s">
        <v>19</v>
      </c>
      <c r="F206" s="197" t="s">
        <v>379</v>
      </c>
      <c r="G206" s="194"/>
      <c r="H206" s="198">
        <v>55</v>
      </c>
      <c r="I206" s="199"/>
      <c r="J206" s="194"/>
      <c r="K206" s="194"/>
      <c r="L206" s="200"/>
      <c r="M206" s="201"/>
      <c r="N206" s="202"/>
      <c r="O206" s="202"/>
      <c r="P206" s="202"/>
      <c r="Q206" s="202"/>
      <c r="R206" s="202"/>
      <c r="S206" s="202"/>
      <c r="T206" s="203"/>
      <c r="AT206" s="204" t="s">
        <v>217</v>
      </c>
      <c r="AU206" s="204" t="s">
        <v>82</v>
      </c>
      <c r="AV206" s="13" t="s">
        <v>82</v>
      </c>
      <c r="AW206" s="13" t="s">
        <v>33</v>
      </c>
      <c r="AX206" s="13" t="s">
        <v>78</v>
      </c>
      <c r="AY206" s="204" t="s">
        <v>208</v>
      </c>
    </row>
    <row r="207" spans="1:65" s="2" customFormat="1" ht="14.45" customHeight="1">
      <c r="A207" s="36"/>
      <c r="B207" s="37"/>
      <c r="C207" s="226" t="s">
        <v>380</v>
      </c>
      <c r="D207" s="226" t="s">
        <v>370</v>
      </c>
      <c r="E207" s="227" t="s">
        <v>381</v>
      </c>
      <c r="F207" s="228" t="s">
        <v>382</v>
      </c>
      <c r="G207" s="229" t="s">
        <v>367</v>
      </c>
      <c r="H207" s="230">
        <v>12</v>
      </c>
      <c r="I207" s="231"/>
      <c r="J207" s="232">
        <f>ROUND(I207*H207,2)</f>
        <v>0</v>
      </c>
      <c r="K207" s="228" t="s">
        <v>214</v>
      </c>
      <c r="L207" s="233"/>
      <c r="M207" s="234" t="s">
        <v>19</v>
      </c>
      <c r="N207" s="235" t="s">
        <v>43</v>
      </c>
      <c r="O207" s="66"/>
      <c r="P207" s="189">
        <f>O207*H207</f>
        <v>0</v>
      </c>
      <c r="Q207" s="189">
        <v>5.3999999999999999E-2</v>
      </c>
      <c r="R207" s="189">
        <f>Q207*H207</f>
        <v>0.64800000000000002</v>
      </c>
      <c r="S207" s="189">
        <v>0</v>
      </c>
      <c r="T207" s="19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373</v>
      </c>
      <c r="AT207" s="191" t="s">
        <v>370</v>
      </c>
      <c r="AU207" s="191" t="s">
        <v>82</v>
      </c>
      <c r="AY207" s="19" t="s">
        <v>208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82</v>
      </c>
      <c r="BK207" s="192">
        <f>ROUND(I207*H207,2)</f>
        <v>0</v>
      </c>
      <c r="BL207" s="19" t="s">
        <v>215</v>
      </c>
      <c r="BM207" s="191" t="s">
        <v>383</v>
      </c>
    </row>
    <row r="208" spans="1:65" s="2" customFormat="1" ht="14.45" customHeight="1">
      <c r="A208" s="36"/>
      <c r="B208" s="37"/>
      <c r="C208" s="226" t="s">
        <v>384</v>
      </c>
      <c r="D208" s="226" t="s">
        <v>370</v>
      </c>
      <c r="E208" s="227" t="s">
        <v>385</v>
      </c>
      <c r="F208" s="228" t="s">
        <v>386</v>
      </c>
      <c r="G208" s="229" t="s">
        <v>367</v>
      </c>
      <c r="H208" s="230">
        <v>43</v>
      </c>
      <c r="I208" s="231"/>
      <c r="J208" s="232">
        <f>ROUND(I208*H208,2)</f>
        <v>0</v>
      </c>
      <c r="K208" s="228" t="s">
        <v>214</v>
      </c>
      <c r="L208" s="233"/>
      <c r="M208" s="234" t="s">
        <v>19</v>
      </c>
      <c r="N208" s="235" t="s">
        <v>43</v>
      </c>
      <c r="O208" s="66"/>
      <c r="P208" s="189">
        <f>O208*H208</f>
        <v>0</v>
      </c>
      <c r="Q208" s="189">
        <v>7.1999999999999995E-2</v>
      </c>
      <c r="R208" s="189">
        <f>Q208*H208</f>
        <v>3.0959999999999996</v>
      </c>
      <c r="S208" s="189">
        <v>0</v>
      </c>
      <c r="T208" s="19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373</v>
      </c>
      <c r="AT208" s="191" t="s">
        <v>370</v>
      </c>
      <c r="AU208" s="191" t="s">
        <v>82</v>
      </c>
      <c r="AY208" s="19" t="s">
        <v>208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82</v>
      </c>
      <c r="BK208" s="192">
        <f>ROUND(I208*H208,2)</f>
        <v>0</v>
      </c>
      <c r="BL208" s="19" t="s">
        <v>215</v>
      </c>
      <c r="BM208" s="191" t="s">
        <v>387</v>
      </c>
    </row>
    <row r="209" spans="1:65" s="2" customFormat="1" ht="24.2" customHeight="1">
      <c r="A209" s="36"/>
      <c r="B209" s="37"/>
      <c r="C209" s="180" t="s">
        <v>388</v>
      </c>
      <c r="D209" s="180" t="s">
        <v>210</v>
      </c>
      <c r="E209" s="181" t="s">
        <v>389</v>
      </c>
      <c r="F209" s="182" t="s">
        <v>390</v>
      </c>
      <c r="G209" s="183" t="s">
        <v>304</v>
      </c>
      <c r="H209" s="184">
        <v>1.1459999999999999</v>
      </c>
      <c r="I209" s="185"/>
      <c r="J209" s="186">
        <f>ROUND(I209*H209,2)</f>
        <v>0</v>
      </c>
      <c r="K209" s="182" t="s">
        <v>214</v>
      </c>
      <c r="L209" s="41"/>
      <c r="M209" s="187" t="s">
        <v>19</v>
      </c>
      <c r="N209" s="188" t="s">
        <v>43</v>
      </c>
      <c r="O209" s="66"/>
      <c r="P209" s="189">
        <f>O209*H209</f>
        <v>0</v>
      </c>
      <c r="Q209" s="189">
        <v>1.7090000000000001E-2</v>
      </c>
      <c r="R209" s="189">
        <f>Q209*H209</f>
        <v>1.9585140000000001E-2</v>
      </c>
      <c r="S209" s="189">
        <v>0</v>
      </c>
      <c r="T209" s="19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1" t="s">
        <v>215</v>
      </c>
      <c r="AT209" s="191" t="s">
        <v>210</v>
      </c>
      <c r="AU209" s="191" t="s">
        <v>82</v>
      </c>
      <c r="AY209" s="19" t="s">
        <v>208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82</v>
      </c>
      <c r="BK209" s="192">
        <f>ROUND(I209*H209,2)</f>
        <v>0</v>
      </c>
      <c r="BL209" s="19" t="s">
        <v>215</v>
      </c>
      <c r="BM209" s="191" t="s">
        <v>391</v>
      </c>
    </row>
    <row r="210" spans="1:65" s="2" customFormat="1" ht="24.2" customHeight="1">
      <c r="A210" s="36"/>
      <c r="B210" s="37"/>
      <c r="C210" s="180" t="s">
        <v>392</v>
      </c>
      <c r="D210" s="180" t="s">
        <v>210</v>
      </c>
      <c r="E210" s="181" t="s">
        <v>393</v>
      </c>
      <c r="F210" s="182" t="s">
        <v>394</v>
      </c>
      <c r="G210" s="183" t="s">
        <v>395</v>
      </c>
      <c r="H210" s="184">
        <v>45.906999999999996</v>
      </c>
      <c r="I210" s="185"/>
      <c r="J210" s="186">
        <f>ROUND(I210*H210,2)</f>
        <v>0</v>
      </c>
      <c r="K210" s="182" t="s">
        <v>19</v>
      </c>
      <c r="L210" s="41"/>
      <c r="M210" s="187" t="s">
        <v>19</v>
      </c>
      <c r="N210" s="188" t="s">
        <v>43</v>
      </c>
      <c r="O210" s="66"/>
      <c r="P210" s="189">
        <f>O210*H210</f>
        <v>0</v>
      </c>
      <c r="Q210" s="189">
        <v>5.9000000000000003E-4</v>
      </c>
      <c r="R210" s="189">
        <f>Q210*H210</f>
        <v>2.7085129999999999E-2</v>
      </c>
      <c r="S210" s="189">
        <v>1.0000000000000001E-5</v>
      </c>
      <c r="T210" s="190">
        <f>S210*H210</f>
        <v>4.5907000000000001E-4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215</v>
      </c>
      <c r="AT210" s="191" t="s">
        <v>210</v>
      </c>
      <c r="AU210" s="191" t="s">
        <v>82</v>
      </c>
      <c r="AY210" s="19" t="s">
        <v>208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82</v>
      </c>
      <c r="BK210" s="192">
        <f>ROUND(I210*H210,2)</f>
        <v>0</v>
      </c>
      <c r="BL210" s="19" t="s">
        <v>215</v>
      </c>
      <c r="BM210" s="191" t="s">
        <v>396</v>
      </c>
    </row>
    <row r="211" spans="1:65" s="2" customFormat="1" ht="29.25">
      <c r="A211" s="36"/>
      <c r="B211" s="37"/>
      <c r="C211" s="38"/>
      <c r="D211" s="195" t="s">
        <v>397</v>
      </c>
      <c r="E211" s="38"/>
      <c r="F211" s="236" t="s">
        <v>398</v>
      </c>
      <c r="G211" s="38"/>
      <c r="H211" s="38"/>
      <c r="I211" s="237"/>
      <c r="J211" s="38"/>
      <c r="K211" s="38"/>
      <c r="L211" s="41"/>
      <c r="M211" s="238"/>
      <c r="N211" s="239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397</v>
      </c>
      <c r="AU211" s="19" t="s">
        <v>82</v>
      </c>
    </row>
    <row r="212" spans="1:65" s="13" customFormat="1" ht="11.25">
      <c r="B212" s="193"/>
      <c r="C212" s="194"/>
      <c r="D212" s="195" t="s">
        <v>217</v>
      </c>
      <c r="E212" s="196" t="s">
        <v>19</v>
      </c>
      <c r="F212" s="197" t="s">
        <v>399</v>
      </c>
      <c r="G212" s="194"/>
      <c r="H212" s="198">
        <v>45.906999999999996</v>
      </c>
      <c r="I212" s="199"/>
      <c r="J212" s="194"/>
      <c r="K212" s="194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217</v>
      </c>
      <c r="AU212" s="204" t="s">
        <v>82</v>
      </c>
      <c r="AV212" s="13" t="s">
        <v>82</v>
      </c>
      <c r="AW212" s="13" t="s">
        <v>33</v>
      </c>
      <c r="AX212" s="13" t="s">
        <v>78</v>
      </c>
      <c r="AY212" s="204" t="s">
        <v>208</v>
      </c>
    </row>
    <row r="213" spans="1:65" s="2" customFormat="1" ht="24.2" customHeight="1">
      <c r="A213" s="36"/>
      <c r="B213" s="37"/>
      <c r="C213" s="180" t="s">
        <v>400</v>
      </c>
      <c r="D213" s="180" t="s">
        <v>210</v>
      </c>
      <c r="E213" s="181" t="s">
        <v>401</v>
      </c>
      <c r="F213" s="182" t="s">
        <v>402</v>
      </c>
      <c r="G213" s="183" t="s">
        <v>395</v>
      </c>
      <c r="H213" s="184">
        <v>49.24</v>
      </c>
      <c r="I213" s="185"/>
      <c r="J213" s="186">
        <f>ROUND(I213*H213,2)</f>
        <v>0</v>
      </c>
      <c r="K213" s="182" t="s">
        <v>19</v>
      </c>
      <c r="L213" s="41"/>
      <c r="M213" s="187" t="s">
        <v>19</v>
      </c>
      <c r="N213" s="188" t="s">
        <v>43</v>
      </c>
      <c r="O213" s="66"/>
      <c r="P213" s="189">
        <f>O213*H213</f>
        <v>0</v>
      </c>
      <c r="Q213" s="189">
        <v>5.9000000000000003E-4</v>
      </c>
      <c r="R213" s="189">
        <f>Q213*H213</f>
        <v>2.9051600000000004E-2</v>
      </c>
      <c r="S213" s="189">
        <v>1.0000000000000001E-5</v>
      </c>
      <c r="T213" s="190">
        <f>S213*H213</f>
        <v>4.9240000000000004E-4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215</v>
      </c>
      <c r="AT213" s="191" t="s">
        <v>210</v>
      </c>
      <c r="AU213" s="191" t="s">
        <v>82</v>
      </c>
      <c r="AY213" s="19" t="s">
        <v>208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82</v>
      </c>
      <c r="BK213" s="192">
        <f>ROUND(I213*H213,2)</f>
        <v>0</v>
      </c>
      <c r="BL213" s="19" t="s">
        <v>215</v>
      </c>
      <c r="BM213" s="191" t="s">
        <v>403</v>
      </c>
    </row>
    <row r="214" spans="1:65" s="2" customFormat="1" ht="29.25">
      <c r="A214" s="36"/>
      <c r="B214" s="37"/>
      <c r="C214" s="38"/>
      <c r="D214" s="195" t="s">
        <v>397</v>
      </c>
      <c r="E214" s="38"/>
      <c r="F214" s="236" t="s">
        <v>398</v>
      </c>
      <c r="G214" s="38"/>
      <c r="H214" s="38"/>
      <c r="I214" s="237"/>
      <c r="J214" s="38"/>
      <c r="K214" s="38"/>
      <c r="L214" s="41"/>
      <c r="M214" s="238"/>
      <c r="N214" s="239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397</v>
      </c>
      <c r="AU214" s="19" t="s">
        <v>82</v>
      </c>
    </row>
    <row r="215" spans="1:65" s="13" customFormat="1" ht="11.25">
      <c r="B215" s="193"/>
      <c r="C215" s="194"/>
      <c r="D215" s="195" t="s">
        <v>217</v>
      </c>
      <c r="E215" s="196" t="s">
        <v>19</v>
      </c>
      <c r="F215" s="197" t="s">
        <v>404</v>
      </c>
      <c r="G215" s="194"/>
      <c r="H215" s="198">
        <v>49.24</v>
      </c>
      <c r="I215" s="199"/>
      <c r="J215" s="194"/>
      <c r="K215" s="194"/>
      <c r="L215" s="200"/>
      <c r="M215" s="201"/>
      <c r="N215" s="202"/>
      <c r="O215" s="202"/>
      <c r="P215" s="202"/>
      <c r="Q215" s="202"/>
      <c r="R215" s="202"/>
      <c r="S215" s="202"/>
      <c r="T215" s="203"/>
      <c r="AT215" s="204" t="s">
        <v>217</v>
      </c>
      <c r="AU215" s="204" t="s">
        <v>82</v>
      </c>
      <c r="AV215" s="13" t="s">
        <v>82</v>
      </c>
      <c r="AW215" s="13" t="s">
        <v>33</v>
      </c>
      <c r="AX215" s="13" t="s">
        <v>78</v>
      </c>
      <c r="AY215" s="204" t="s">
        <v>208</v>
      </c>
    </row>
    <row r="216" spans="1:65" s="2" customFormat="1" ht="14.45" customHeight="1">
      <c r="A216" s="36"/>
      <c r="B216" s="37"/>
      <c r="C216" s="180" t="s">
        <v>405</v>
      </c>
      <c r="D216" s="180" t="s">
        <v>210</v>
      </c>
      <c r="E216" s="181" t="s">
        <v>406</v>
      </c>
      <c r="F216" s="182" t="s">
        <v>407</v>
      </c>
      <c r="G216" s="183" t="s">
        <v>213</v>
      </c>
      <c r="H216" s="184">
        <v>117.58</v>
      </c>
      <c r="I216" s="185"/>
      <c r="J216" s="186">
        <f>ROUND(I216*H216,2)</f>
        <v>0</v>
      </c>
      <c r="K216" s="182" t="s">
        <v>214</v>
      </c>
      <c r="L216" s="41"/>
      <c r="M216" s="187" t="s">
        <v>19</v>
      </c>
      <c r="N216" s="188" t="s">
        <v>43</v>
      </c>
      <c r="O216" s="66"/>
      <c r="P216" s="189">
        <f>O216*H216</f>
        <v>0</v>
      </c>
      <c r="Q216" s="189">
        <v>2.5260000000000001E-2</v>
      </c>
      <c r="R216" s="189">
        <f>Q216*H216</f>
        <v>2.9700708000000002</v>
      </c>
      <c r="S216" s="189">
        <v>0</v>
      </c>
      <c r="T216" s="19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215</v>
      </c>
      <c r="AT216" s="191" t="s">
        <v>210</v>
      </c>
      <c r="AU216" s="191" t="s">
        <v>82</v>
      </c>
      <c r="AY216" s="19" t="s">
        <v>208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82</v>
      </c>
      <c r="BK216" s="192">
        <f>ROUND(I216*H216,2)</f>
        <v>0</v>
      </c>
      <c r="BL216" s="19" t="s">
        <v>215</v>
      </c>
      <c r="BM216" s="191" t="s">
        <v>408</v>
      </c>
    </row>
    <row r="217" spans="1:65" s="13" customFormat="1" ht="11.25">
      <c r="B217" s="193"/>
      <c r="C217" s="194"/>
      <c r="D217" s="195" t="s">
        <v>217</v>
      </c>
      <c r="E217" s="196" t="s">
        <v>19</v>
      </c>
      <c r="F217" s="197" t="s">
        <v>409</v>
      </c>
      <c r="G217" s="194"/>
      <c r="H217" s="198">
        <v>117.58</v>
      </c>
      <c r="I217" s="199"/>
      <c r="J217" s="194"/>
      <c r="K217" s="194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217</v>
      </c>
      <c r="AU217" s="204" t="s">
        <v>82</v>
      </c>
      <c r="AV217" s="13" t="s">
        <v>82</v>
      </c>
      <c r="AW217" s="13" t="s">
        <v>33</v>
      </c>
      <c r="AX217" s="13" t="s">
        <v>78</v>
      </c>
      <c r="AY217" s="204" t="s">
        <v>208</v>
      </c>
    </row>
    <row r="218" spans="1:65" s="2" customFormat="1" ht="24.2" customHeight="1">
      <c r="A218" s="36"/>
      <c r="B218" s="37"/>
      <c r="C218" s="180" t="s">
        <v>410</v>
      </c>
      <c r="D218" s="180" t="s">
        <v>210</v>
      </c>
      <c r="E218" s="181" t="s">
        <v>411</v>
      </c>
      <c r="F218" s="182" t="s">
        <v>412</v>
      </c>
      <c r="G218" s="183" t="s">
        <v>225</v>
      </c>
      <c r="H218" s="184">
        <v>1.0609999999999999</v>
      </c>
      <c r="I218" s="185"/>
      <c r="J218" s="186">
        <f>ROUND(I218*H218,2)</f>
        <v>0</v>
      </c>
      <c r="K218" s="182" t="s">
        <v>214</v>
      </c>
      <c r="L218" s="41"/>
      <c r="M218" s="187" t="s">
        <v>19</v>
      </c>
      <c r="N218" s="188" t="s">
        <v>43</v>
      </c>
      <c r="O218" s="66"/>
      <c r="P218" s="189">
        <f>O218*H218</f>
        <v>0</v>
      </c>
      <c r="Q218" s="189">
        <v>1.79172</v>
      </c>
      <c r="R218" s="189">
        <f>Q218*H218</f>
        <v>1.9010149199999999</v>
      </c>
      <c r="S218" s="189">
        <v>0</v>
      </c>
      <c r="T218" s="19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1" t="s">
        <v>215</v>
      </c>
      <c r="AT218" s="191" t="s">
        <v>210</v>
      </c>
      <c r="AU218" s="191" t="s">
        <v>82</v>
      </c>
      <c r="AY218" s="19" t="s">
        <v>208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82</v>
      </c>
      <c r="BK218" s="192">
        <f>ROUND(I218*H218,2)</f>
        <v>0</v>
      </c>
      <c r="BL218" s="19" t="s">
        <v>215</v>
      </c>
      <c r="BM218" s="191" t="s">
        <v>413</v>
      </c>
    </row>
    <row r="219" spans="1:65" s="13" customFormat="1" ht="11.25">
      <c r="B219" s="193"/>
      <c r="C219" s="194"/>
      <c r="D219" s="195" t="s">
        <v>217</v>
      </c>
      <c r="E219" s="196" t="s">
        <v>19</v>
      </c>
      <c r="F219" s="197" t="s">
        <v>414</v>
      </c>
      <c r="G219" s="194"/>
      <c r="H219" s="198">
        <v>0.36399999999999999</v>
      </c>
      <c r="I219" s="199"/>
      <c r="J219" s="194"/>
      <c r="K219" s="194"/>
      <c r="L219" s="200"/>
      <c r="M219" s="201"/>
      <c r="N219" s="202"/>
      <c r="O219" s="202"/>
      <c r="P219" s="202"/>
      <c r="Q219" s="202"/>
      <c r="R219" s="202"/>
      <c r="S219" s="202"/>
      <c r="T219" s="203"/>
      <c r="AT219" s="204" t="s">
        <v>217</v>
      </c>
      <c r="AU219" s="204" t="s">
        <v>82</v>
      </c>
      <c r="AV219" s="13" t="s">
        <v>82</v>
      </c>
      <c r="AW219" s="13" t="s">
        <v>33</v>
      </c>
      <c r="AX219" s="13" t="s">
        <v>71</v>
      </c>
      <c r="AY219" s="204" t="s">
        <v>208</v>
      </c>
    </row>
    <row r="220" spans="1:65" s="13" customFormat="1" ht="11.25">
      <c r="B220" s="193"/>
      <c r="C220" s="194"/>
      <c r="D220" s="195" t="s">
        <v>217</v>
      </c>
      <c r="E220" s="196" t="s">
        <v>19</v>
      </c>
      <c r="F220" s="197" t="s">
        <v>415</v>
      </c>
      <c r="G220" s="194"/>
      <c r="H220" s="198">
        <v>0.69699999999999995</v>
      </c>
      <c r="I220" s="199"/>
      <c r="J220" s="194"/>
      <c r="K220" s="194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217</v>
      </c>
      <c r="AU220" s="204" t="s">
        <v>82</v>
      </c>
      <c r="AV220" s="13" t="s">
        <v>82</v>
      </c>
      <c r="AW220" s="13" t="s">
        <v>33</v>
      </c>
      <c r="AX220" s="13" t="s">
        <v>71</v>
      </c>
      <c r="AY220" s="204" t="s">
        <v>208</v>
      </c>
    </row>
    <row r="221" spans="1:65" s="14" customFormat="1" ht="11.25">
      <c r="B221" s="205"/>
      <c r="C221" s="206"/>
      <c r="D221" s="195" t="s">
        <v>217</v>
      </c>
      <c r="E221" s="207" t="s">
        <v>19</v>
      </c>
      <c r="F221" s="208" t="s">
        <v>221</v>
      </c>
      <c r="G221" s="206"/>
      <c r="H221" s="209">
        <v>1.0609999999999999</v>
      </c>
      <c r="I221" s="210"/>
      <c r="J221" s="206"/>
      <c r="K221" s="206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217</v>
      </c>
      <c r="AU221" s="215" t="s">
        <v>82</v>
      </c>
      <c r="AV221" s="14" t="s">
        <v>215</v>
      </c>
      <c r="AW221" s="14" t="s">
        <v>33</v>
      </c>
      <c r="AX221" s="14" t="s">
        <v>78</v>
      </c>
      <c r="AY221" s="215" t="s">
        <v>208</v>
      </c>
    </row>
    <row r="222" spans="1:65" s="2" customFormat="1" ht="24.2" customHeight="1">
      <c r="A222" s="36"/>
      <c r="B222" s="37"/>
      <c r="C222" s="180" t="s">
        <v>416</v>
      </c>
      <c r="D222" s="180" t="s">
        <v>210</v>
      </c>
      <c r="E222" s="181" t="s">
        <v>417</v>
      </c>
      <c r="F222" s="182" t="s">
        <v>418</v>
      </c>
      <c r="G222" s="183" t="s">
        <v>367</v>
      </c>
      <c r="H222" s="184">
        <v>5</v>
      </c>
      <c r="I222" s="185"/>
      <c r="J222" s="186">
        <f>ROUND(I222*H222,2)</f>
        <v>0</v>
      </c>
      <c r="K222" s="182" t="s">
        <v>214</v>
      </c>
      <c r="L222" s="41"/>
      <c r="M222" s="187" t="s">
        <v>19</v>
      </c>
      <c r="N222" s="188" t="s">
        <v>43</v>
      </c>
      <c r="O222" s="66"/>
      <c r="P222" s="189">
        <f>O222*H222</f>
        <v>0</v>
      </c>
      <c r="Q222" s="189">
        <v>4.6940000000000003E-2</v>
      </c>
      <c r="R222" s="189">
        <f>Q222*H222</f>
        <v>0.23470000000000002</v>
      </c>
      <c r="S222" s="189">
        <v>0</v>
      </c>
      <c r="T222" s="19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1" t="s">
        <v>215</v>
      </c>
      <c r="AT222" s="191" t="s">
        <v>210</v>
      </c>
      <c r="AU222" s="191" t="s">
        <v>82</v>
      </c>
      <c r="AY222" s="19" t="s">
        <v>208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82</v>
      </c>
      <c r="BK222" s="192">
        <f>ROUND(I222*H222,2)</f>
        <v>0</v>
      </c>
      <c r="BL222" s="19" t="s">
        <v>215</v>
      </c>
      <c r="BM222" s="191" t="s">
        <v>419</v>
      </c>
    </row>
    <row r="223" spans="1:65" s="13" customFormat="1" ht="11.25">
      <c r="B223" s="193"/>
      <c r="C223" s="194"/>
      <c r="D223" s="195" t="s">
        <v>217</v>
      </c>
      <c r="E223" s="196" t="s">
        <v>19</v>
      </c>
      <c r="F223" s="197" t="s">
        <v>420</v>
      </c>
      <c r="G223" s="194"/>
      <c r="H223" s="198">
        <v>3</v>
      </c>
      <c r="I223" s="199"/>
      <c r="J223" s="194"/>
      <c r="K223" s="194"/>
      <c r="L223" s="200"/>
      <c r="M223" s="201"/>
      <c r="N223" s="202"/>
      <c r="O223" s="202"/>
      <c r="P223" s="202"/>
      <c r="Q223" s="202"/>
      <c r="R223" s="202"/>
      <c r="S223" s="202"/>
      <c r="T223" s="203"/>
      <c r="AT223" s="204" t="s">
        <v>217</v>
      </c>
      <c r="AU223" s="204" t="s">
        <v>82</v>
      </c>
      <c r="AV223" s="13" t="s">
        <v>82</v>
      </c>
      <c r="AW223" s="13" t="s">
        <v>33</v>
      </c>
      <c r="AX223" s="13" t="s">
        <v>71</v>
      </c>
      <c r="AY223" s="204" t="s">
        <v>208</v>
      </c>
    </row>
    <row r="224" spans="1:65" s="13" customFormat="1" ht="11.25">
      <c r="B224" s="193"/>
      <c r="C224" s="194"/>
      <c r="D224" s="195" t="s">
        <v>217</v>
      </c>
      <c r="E224" s="196" t="s">
        <v>19</v>
      </c>
      <c r="F224" s="197" t="s">
        <v>421</v>
      </c>
      <c r="G224" s="194"/>
      <c r="H224" s="198">
        <v>2</v>
      </c>
      <c r="I224" s="199"/>
      <c r="J224" s="194"/>
      <c r="K224" s="194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217</v>
      </c>
      <c r="AU224" s="204" t="s">
        <v>82</v>
      </c>
      <c r="AV224" s="13" t="s">
        <v>82</v>
      </c>
      <c r="AW224" s="13" t="s">
        <v>33</v>
      </c>
      <c r="AX224" s="13" t="s">
        <v>71</v>
      </c>
      <c r="AY224" s="204" t="s">
        <v>208</v>
      </c>
    </row>
    <row r="225" spans="1:65" s="14" customFormat="1" ht="11.25">
      <c r="B225" s="205"/>
      <c r="C225" s="206"/>
      <c r="D225" s="195" t="s">
        <v>217</v>
      </c>
      <c r="E225" s="207" t="s">
        <v>19</v>
      </c>
      <c r="F225" s="208" t="s">
        <v>221</v>
      </c>
      <c r="G225" s="206"/>
      <c r="H225" s="209">
        <v>5</v>
      </c>
      <c r="I225" s="210"/>
      <c r="J225" s="206"/>
      <c r="K225" s="206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217</v>
      </c>
      <c r="AU225" s="215" t="s">
        <v>82</v>
      </c>
      <c r="AV225" s="14" t="s">
        <v>215</v>
      </c>
      <c r="AW225" s="14" t="s">
        <v>33</v>
      </c>
      <c r="AX225" s="14" t="s">
        <v>78</v>
      </c>
      <c r="AY225" s="215" t="s">
        <v>208</v>
      </c>
    </row>
    <row r="226" spans="1:65" s="2" customFormat="1" ht="24.2" customHeight="1">
      <c r="A226" s="36"/>
      <c r="B226" s="37"/>
      <c r="C226" s="180" t="s">
        <v>422</v>
      </c>
      <c r="D226" s="180" t="s">
        <v>210</v>
      </c>
      <c r="E226" s="181" t="s">
        <v>423</v>
      </c>
      <c r="F226" s="182" t="s">
        <v>424</v>
      </c>
      <c r="G226" s="183" t="s">
        <v>213</v>
      </c>
      <c r="H226" s="184">
        <v>4.96</v>
      </c>
      <c r="I226" s="185"/>
      <c r="J226" s="186">
        <f>ROUND(I226*H226,2)</f>
        <v>0</v>
      </c>
      <c r="K226" s="182" t="s">
        <v>214</v>
      </c>
      <c r="L226" s="41"/>
      <c r="M226" s="187" t="s">
        <v>19</v>
      </c>
      <c r="N226" s="188" t="s">
        <v>43</v>
      </c>
      <c r="O226" s="66"/>
      <c r="P226" s="189">
        <f>O226*H226</f>
        <v>0</v>
      </c>
      <c r="Q226" s="189">
        <v>0.25364999999999999</v>
      </c>
      <c r="R226" s="189">
        <f>Q226*H226</f>
        <v>1.2581039999999999</v>
      </c>
      <c r="S226" s="189">
        <v>0</v>
      </c>
      <c r="T226" s="19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1" t="s">
        <v>215</v>
      </c>
      <c r="AT226" s="191" t="s">
        <v>210</v>
      </c>
      <c r="AU226" s="191" t="s">
        <v>82</v>
      </c>
      <c r="AY226" s="19" t="s">
        <v>208</v>
      </c>
      <c r="BE226" s="192">
        <f>IF(N226="základní",J226,0)</f>
        <v>0</v>
      </c>
      <c r="BF226" s="192">
        <f>IF(N226="snížená",J226,0)</f>
        <v>0</v>
      </c>
      <c r="BG226" s="192">
        <f>IF(N226="zákl. přenesená",J226,0)</f>
        <v>0</v>
      </c>
      <c r="BH226" s="192">
        <f>IF(N226="sníž. přenesená",J226,0)</f>
        <v>0</v>
      </c>
      <c r="BI226" s="192">
        <f>IF(N226="nulová",J226,0)</f>
        <v>0</v>
      </c>
      <c r="BJ226" s="19" t="s">
        <v>82</v>
      </c>
      <c r="BK226" s="192">
        <f>ROUND(I226*H226,2)</f>
        <v>0</v>
      </c>
      <c r="BL226" s="19" t="s">
        <v>215</v>
      </c>
      <c r="BM226" s="191" t="s">
        <v>425</v>
      </c>
    </row>
    <row r="227" spans="1:65" s="13" customFormat="1" ht="11.25">
      <c r="B227" s="193"/>
      <c r="C227" s="194"/>
      <c r="D227" s="195" t="s">
        <v>217</v>
      </c>
      <c r="E227" s="196" t="s">
        <v>19</v>
      </c>
      <c r="F227" s="197" t="s">
        <v>426</v>
      </c>
      <c r="G227" s="194"/>
      <c r="H227" s="198">
        <v>4.96</v>
      </c>
      <c r="I227" s="199"/>
      <c r="J227" s="194"/>
      <c r="K227" s="194"/>
      <c r="L227" s="200"/>
      <c r="M227" s="201"/>
      <c r="N227" s="202"/>
      <c r="O227" s="202"/>
      <c r="P227" s="202"/>
      <c r="Q227" s="202"/>
      <c r="R227" s="202"/>
      <c r="S227" s="202"/>
      <c r="T227" s="203"/>
      <c r="AT227" s="204" t="s">
        <v>217</v>
      </c>
      <c r="AU227" s="204" t="s">
        <v>82</v>
      </c>
      <c r="AV227" s="13" t="s">
        <v>82</v>
      </c>
      <c r="AW227" s="13" t="s">
        <v>33</v>
      </c>
      <c r="AX227" s="13" t="s">
        <v>78</v>
      </c>
      <c r="AY227" s="204" t="s">
        <v>208</v>
      </c>
    </row>
    <row r="228" spans="1:65" s="12" customFormat="1" ht="22.9" customHeight="1">
      <c r="B228" s="164"/>
      <c r="C228" s="165"/>
      <c r="D228" s="166" t="s">
        <v>70</v>
      </c>
      <c r="E228" s="178" t="s">
        <v>215</v>
      </c>
      <c r="F228" s="178" t="s">
        <v>427</v>
      </c>
      <c r="G228" s="165"/>
      <c r="H228" s="165"/>
      <c r="I228" s="168"/>
      <c r="J228" s="179">
        <f>BK228</f>
        <v>0</v>
      </c>
      <c r="K228" s="165"/>
      <c r="L228" s="170"/>
      <c r="M228" s="171"/>
      <c r="N228" s="172"/>
      <c r="O228" s="172"/>
      <c r="P228" s="173">
        <f>SUM(P229:P254)</f>
        <v>0</v>
      </c>
      <c r="Q228" s="172"/>
      <c r="R228" s="173">
        <f>SUM(R229:R254)</f>
        <v>20.425711020000001</v>
      </c>
      <c r="S228" s="172"/>
      <c r="T228" s="174">
        <f>SUM(T229:T254)</f>
        <v>0</v>
      </c>
      <c r="AR228" s="175" t="s">
        <v>78</v>
      </c>
      <c r="AT228" s="176" t="s">
        <v>70</v>
      </c>
      <c r="AU228" s="176" t="s">
        <v>78</v>
      </c>
      <c r="AY228" s="175" t="s">
        <v>208</v>
      </c>
      <c r="BK228" s="177">
        <f>SUM(BK229:BK254)</f>
        <v>0</v>
      </c>
    </row>
    <row r="229" spans="1:65" s="2" customFormat="1" ht="24.2" customHeight="1">
      <c r="A229" s="36"/>
      <c r="B229" s="37"/>
      <c r="C229" s="180" t="s">
        <v>428</v>
      </c>
      <c r="D229" s="180" t="s">
        <v>210</v>
      </c>
      <c r="E229" s="181" t="s">
        <v>429</v>
      </c>
      <c r="F229" s="182" t="s">
        <v>430</v>
      </c>
      <c r="G229" s="183" t="s">
        <v>225</v>
      </c>
      <c r="H229" s="184">
        <v>1.9059999999999999</v>
      </c>
      <c r="I229" s="185"/>
      <c r="J229" s="186">
        <f>ROUND(I229*H229,2)</f>
        <v>0</v>
      </c>
      <c r="K229" s="182" t="s">
        <v>214</v>
      </c>
      <c r="L229" s="41"/>
      <c r="M229" s="187" t="s">
        <v>19</v>
      </c>
      <c r="N229" s="188" t="s">
        <v>43</v>
      </c>
      <c r="O229" s="66"/>
      <c r="P229" s="189">
        <f>O229*H229</f>
        <v>0</v>
      </c>
      <c r="Q229" s="189">
        <v>2.45343</v>
      </c>
      <c r="R229" s="189">
        <f>Q229*H229</f>
        <v>4.6762375799999996</v>
      </c>
      <c r="S229" s="189">
        <v>0</v>
      </c>
      <c r="T229" s="19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215</v>
      </c>
      <c r="AT229" s="191" t="s">
        <v>210</v>
      </c>
      <c r="AU229" s="191" t="s">
        <v>82</v>
      </c>
      <c r="AY229" s="19" t="s">
        <v>208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82</v>
      </c>
      <c r="BK229" s="192">
        <f>ROUND(I229*H229,2)</f>
        <v>0</v>
      </c>
      <c r="BL229" s="19" t="s">
        <v>215</v>
      </c>
      <c r="BM229" s="191" t="s">
        <v>431</v>
      </c>
    </row>
    <row r="230" spans="1:65" s="13" customFormat="1" ht="11.25">
      <c r="B230" s="193"/>
      <c r="C230" s="194"/>
      <c r="D230" s="195" t="s">
        <v>217</v>
      </c>
      <c r="E230" s="196" t="s">
        <v>19</v>
      </c>
      <c r="F230" s="197" t="s">
        <v>432</v>
      </c>
      <c r="G230" s="194"/>
      <c r="H230" s="198">
        <v>0.73799999999999999</v>
      </c>
      <c r="I230" s="199"/>
      <c r="J230" s="194"/>
      <c r="K230" s="194"/>
      <c r="L230" s="200"/>
      <c r="M230" s="201"/>
      <c r="N230" s="202"/>
      <c r="O230" s="202"/>
      <c r="P230" s="202"/>
      <c r="Q230" s="202"/>
      <c r="R230" s="202"/>
      <c r="S230" s="202"/>
      <c r="T230" s="203"/>
      <c r="AT230" s="204" t="s">
        <v>217</v>
      </c>
      <c r="AU230" s="204" t="s">
        <v>82</v>
      </c>
      <c r="AV230" s="13" t="s">
        <v>82</v>
      </c>
      <c r="AW230" s="13" t="s">
        <v>33</v>
      </c>
      <c r="AX230" s="13" t="s">
        <v>71</v>
      </c>
      <c r="AY230" s="204" t="s">
        <v>208</v>
      </c>
    </row>
    <row r="231" spans="1:65" s="13" customFormat="1" ht="11.25">
      <c r="B231" s="193"/>
      <c r="C231" s="194"/>
      <c r="D231" s="195" t="s">
        <v>217</v>
      </c>
      <c r="E231" s="196" t="s">
        <v>19</v>
      </c>
      <c r="F231" s="197" t="s">
        <v>433</v>
      </c>
      <c r="G231" s="194"/>
      <c r="H231" s="198">
        <v>1.1679999999999999</v>
      </c>
      <c r="I231" s="199"/>
      <c r="J231" s="194"/>
      <c r="K231" s="194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217</v>
      </c>
      <c r="AU231" s="204" t="s">
        <v>82</v>
      </c>
      <c r="AV231" s="13" t="s">
        <v>82</v>
      </c>
      <c r="AW231" s="13" t="s">
        <v>33</v>
      </c>
      <c r="AX231" s="13" t="s">
        <v>71</v>
      </c>
      <c r="AY231" s="204" t="s">
        <v>208</v>
      </c>
    </row>
    <row r="232" spans="1:65" s="14" customFormat="1" ht="11.25">
      <c r="B232" s="205"/>
      <c r="C232" s="206"/>
      <c r="D232" s="195" t="s">
        <v>217</v>
      </c>
      <c r="E232" s="207" t="s">
        <v>19</v>
      </c>
      <c r="F232" s="208" t="s">
        <v>221</v>
      </c>
      <c r="G232" s="206"/>
      <c r="H232" s="209">
        <v>1.9059999999999999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217</v>
      </c>
      <c r="AU232" s="215" t="s">
        <v>82</v>
      </c>
      <c r="AV232" s="14" t="s">
        <v>215</v>
      </c>
      <c r="AW232" s="14" t="s">
        <v>33</v>
      </c>
      <c r="AX232" s="14" t="s">
        <v>78</v>
      </c>
      <c r="AY232" s="215" t="s">
        <v>208</v>
      </c>
    </row>
    <row r="233" spans="1:65" s="2" customFormat="1" ht="14.45" customHeight="1">
      <c r="A233" s="36"/>
      <c r="B233" s="37"/>
      <c r="C233" s="180" t="s">
        <v>434</v>
      </c>
      <c r="D233" s="180" t="s">
        <v>210</v>
      </c>
      <c r="E233" s="181" t="s">
        <v>435</v>
      </c>
      <c r="F233" s="182" t="s">
        <v>436</v>
      </c>
      <c r="G233" s="183" t="s">
        <v>213</v>
      </c>
      <c r="H233" s="184">
        <v>3.2160000000000002</v>
      </c>
      <c r="I233" s="185"/>
      <c r="J233" s="186">
        <f>ROUND(I233*H233,2)</f>
        <v>0</v>
      </c>
      <c r="K233" s="182" t="s">
        <v>19</v>
      </c>
      <c r="L233" s="41"/>
      <c r="M233" s="187" t="s">
        <v>19</v>
      </c>
      <c r="N233" s="188" t="s">
        <v>43</v>
      </c>
      <c r="O233" s="66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215</v>
      </c>
      <c r="AT233" s="191" t="s">
        <v>210</v>
      </c>
      <c r="AU233" s="191" t="s">
        <v>82</v>
      </c>
      <c r="AY233" s="19" t="s">
        <v>208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82</v>
      </c>
      <c r="BK233" s="192">
        <f>ROUND(I233*H233,2)</f>
        <v>0</v>
      </c>
      <c r="BL233" s="19" t="s">
        <v>215</v>
      </c>
      <c r="BM233" s="191" t="s">
        <v>437</v>
      </c>
    </row>
    <row r="234" spans="1:65" s="13" customFormat="1" ht="11.25">
      <c r="B234" s="193"/>
      <c r="C234" s="194"/>
      <c r="D234" s="195" t="s">
        <v>217</v>
      </c>
      <c r="E234" s="196" t="s">
        <v>19</v>
      </c>
      <c r="F234" s="197" t="s">
        <v>438</v>
      </c>
      <c r="G234" s="194"/>
      <c r="H234" s="198">
        <v>3.2160000000000002</v>
      </c>
      <c r="I234" s="199"/>
      <c r="J234" s="194"/>
      <c r="K234" s="194"/>
      <c r="L234" s="200"/>
      <c r="M234" s="201"/>
      <c r="N234" s="202"/>
      <c r="O234" s="202"/>
      <c r="P234" s="202"/>
      <c r="Q234" s="202"/>
      <c r="R234" s="202"/>
      <c r="S234" s="202"/>
      <c r="T234" s="203"/>
      <c r="AT234" s="204" t="s">
        <v>217</v>
      </c>
      <c r="AU234" s="204" t="s">
        <v>82</v>
      </c>
      <c r="AV234" s="13" t="s">
        <v>82</v>
      </c>
      <c r="AW234" s="13" t="s">
        <v>33</v>
      </c>
      <c r="AX234" s="13" t="s">
        <v>78</v>
      </c>
      <c r="AY234" s="204" t="s">
        <v>208</v>
      </c>
    </row>
    <row r="235" spans="1:65" s="2" customFormat="1" ht="14.45" customHeight="1">
      <c r="A235" s="36"/>
      <c r="B235" s="37"/>
      <c r="C235" s="180" t="s">
        <v>439</v>
      </c>
      <c r="D235" s="180" t="s">
        <v>210</v>
      </c>
      <c r="E235" s="181" t="s">
        <v>440</v>
      </c>
      <c r="F235" s="182" t="s">
        <v>441</v>
      </c>
      <c r="G235" s="183" t="s">
        <v>213</v>
      </c>
      <c r="H235" s="184">
        <v>3.2160000000000002</v>
      </c>
      <c r="I235" s="185"/>
      <c r="J235" s="186">
        <f>ROUND(I235*H235,2)</f>
        <v>0</v>
      </c>
      <c r="K235" s="182" t="s">
        <v>19</v>
      </c>
      <c r="L235" s="41"/>
      <c r="M235" s="187" t="s">
        <v>19</v>
      </c>
      <c r="N235" s="188" t="s">
        <v>43</v>
      </c>
      <c r="O235" s="66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215</v>
      </c>
      <c r="AT235" s="191" t="s">
        <v>210</v>
      </c>
      <c r="AU235" s="191" t="s">
        <v>82</v>
      </c>
      <c r="AY235" s="19" t="s">
        <v>208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82</v>
      </c>
      <c r="BK235" s="192">
        <f>ROUND(I235*H235,2)</f>
        <v>0</v>
      </c>
      <c r="BL235" s="19" t="s">
        <v>215</v>
      </c>
      <c r="BM235" s="191" t="s">
        <v>442</v>
      </c>
    </row>
    <row r="236" spans="1:65" s="2" customFormat="1" ht="49.15" customHeight="1">
      <c r="A236" s="36"/>
      <c r="B236" s="37"/>
      <c r="C236" s="180" t="s">
        <v>443</v>
      </c>
      <c r="D236" s="180" t="s">
        <v>210</v>
      </c>
      <c r="E236" s="181" t="s">
        <v>444</v>
      </c>
      <c r="F236" s="182" t="s">
        <v>445</v>
      </c>
      <c r="G236" s="183" t="s">
        <v>213</v>
      </c>
      <c r="H236" s="184">
        <v>7.3840000000000003</v>
      </c>
      <c r="I236" s="185"/>
      <c r="J236" s="186">
        <f>ROUND(I236*H236,2)</f>
        <v>0</v>
      </c>
      <c r="K236" s="182" t="s">
        <v>214</v>
      </c>
      <c r="L236" s="41"/>
      <c r="M236" s="187" t="s">
        <v>19</v>
      </c>
      <c r="N236" s="188" t="s">
        <v>43</v>
      </c>
      <c r="O236" s="66"/>
      <c r="P236" s="189">
        <f>O236*H236</f>
        <v>0</v>
      </c>
      <c r="Q236" s="189">
        <v>1.128E-2</v>
      </c>
      <c r="R236" s="189">
        <f>Q236*H236</f>
        <v>8.3291520000000008E-2</v>
      </c>
      <c r="S236" s="189">
        <v>0</v>
      </c>
      <c r="T236" s="19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215</v>
      </c>
      <c r="AT236" s="191" t="s">
        <v>210</v>
      </c>
      <c r="AU236" s="191" t="s">
        <v>82</v>
      </c>
      <c r="AY236" s="19" t="s">
        <v>208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82</v>
      </c>
      <c r="BK236" s="192">
        <f>ROUND(I236*H236,2)</f>
        <v>0</v>
      </c>
      <c r="BL236" s="19" t="s">
        <v>215</v>
      </c>
      <c r="BM236" s="191" t="s">
        <v>446</v>
      </c>
    </row>
    <row r="237" spans="1:65" s="13" customFormat="1" ht="11.25">
      <c r="B237" s="193"/>
      <c r="C237" s="194"/>
      <c r="D237" s="195" t="s">
        <v>217</v>
      </c>
      <c r="E237" s="196" t="s">
        <v>19</v>
      </c>
      <c r="F237" s="197" t="s">
        <v>447</v>
      </c>
      <c r="G237" s="194"/>
      <c r="H237" s="198">
        <v>7.3840000000000003</v>
      </c>
      <c r="I237" s="199"/>
      <c r="J237" s="194"/>
      <c r="K237" s="194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217</v>
      </c>
      <c r="AU237" s="204" t="s">
        <v>82</v>
      </c>
      <c r="AV237" s="13" t="s">
        <v>82</v>
      </c>
      <c r="AW237" s="13" t="s">
        <v>33</v>
      </c>
      <c r="AX237" s="13" t="s">
        <v>78</v>
      </c>
      <c r="AY237" s="204" t="s">
        <v>208</v>
      </c>
    </row>
    <row r="238" spans="1:65" s="2" customFormat="1" ht="24.2" customHeight="1">
      <c r="A238" s="36"/>
      <c r="B238" s="37"/>
      <c r="C238" s="180" t="s">
        <v>448</v>
      </c>
      <c r="D238" s="180" t="s">
        <v>210</v>
      </c>
      <c r="E238" s="181" t="s">
        <v>449</v>
      </c>
      <c r="F238" s="182" t="s">
        <v>450</v>
      </c>
      <c r="G238" s="183" t="s">
        <v>213</v>
      </c>
      <c r="H238" s="184">
        <v>3.2160000000000002</v>
      </c>
      <c r="I238" s="185"/>
      <c r="J238" s="186">
        <f>ROUND(I238*H238,2)</f>
        <v>0</v>
      </c>
      <c r="K238" s="182" t="s">
        <v>19</v>
      </c>
      <c r="L238" s="41"/>
      <c r="M238" s="187" t="s">
        <v>19</v>
      </c>
      <c r="N238" s="188" t="s">
        <v>43</v>
      </c>
      <c r="O238" s="66"/>
      <c r="P238" s="189">
        <f>O238*H238</f>
        <v>0</v>
      </c>
      <c r="Q238" s="189">
        <v>3.0599999999999998E-3</v>
      </c>
      <c r="R238" s="189">
        <f>Q238*H238</f>
        <v>9.8409599999999993E-3</v>
      </c>
      <c r="S238" s="189">
        <v>0</v>
      </c>
      <c r="T238" s="190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1" t="s">
        <v>215</v>
      </c>
      <c r="AT238" s="191" t="s">
        <v>210</v>
      </c>
      <c r="AU238" s="191" t="s">
        <v>82</v>
      </c>
      <c r="AY238" s="19" t="s">
        <v>208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82</v>
      </c>
      <c r="BK238" s="192">
        <f>ROUND(I238*H238,2)</f>
        <v>0</v>
      </c>
      <c r="BL238" s="19" t="s">
        <v>215</v>
      </c>
      <c r="BM238" s="191" t="s">
        <v>451</v>
      </c>
    </row>
    <row r="239" spans="1:65" s="2" customFormat="1" ht="24.2" customHeight="1">
      <c r="A239" s="36"/>
      <c r="B239" s="37"/>
      <c r="C239" s="180" t="s">
        <v>452</v>
      </c>
      <c r="D239" s="180" t="s">
        <v>210</v>
      </c>
      <c r="E239" s="181" t="s">
        <v>453</v>
      </c>
      <c r="F239" s="182" t="s">
        <v>454</v>
      </c>
      <c r="G239" s="183" t="s">
        <v>213</v>
      </c>
      <c r="H239" s="184">
        <v>3.2160000000000002</v>
      </c>
      <c r="I239" s="185"/>
      <c r="J239" s="186">
        <f>ROUND(I239*H239,2)</f>
        <v>0</v>
      </c>
      <c r="K239" s="182" t="s">
        <v>19</v>
      </c>
      <c r="L239" s="41"/>
      <c r="M239" s="187" t="s">
        <v>19</v>
      </c>
      <c r="N239" s="188" t="s">
        <v>43</v>
      </c>
      <c r="O239" s="66"/>
      <c r="P239" s="189">
        <f>O239*H239</f>
        <v>0</v>
      </c>
      <c r="Q239" s="189">
        <v>3.0599999999999998E-3</v>
      </c>
      <c r="R239" s="189">
        <f>Q239*H239</f>
        <v>9.8409599999999993E-3</v>
      </c>
      <c r="S239" s="189">
        <v>0</v>
      </c>
      <c r="T239" s="19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1" t="s">
        <v>215</v>
      </c>
      <c r="AT239" s="191" t="s">
        <v>210</v>
      </c>
      <c r="AU239" s="191" t="s">
        <v>82</v>
      </c>
      <c r="AY239" s="19" t="s">
        <v>208</v>
      </c>
      <c r="BE239" s="192">
        <f>IF(N239="základní",J239,0)</f>
        <v>0</v>
      </c>
      <c r="BF239" s="192">
        <f>IF(N239="snížená",J239,0)</f>
        <v>0</v>
      </c>
      <c r="BG239" s="192">
        <f>IF(N239="zákl. přenesená",J239,0)</f>
        <v>0</v>
      </c>
      <c r="BH239" s="192">
        <f>IF(N239="sníž. přenesená",J239,0)</f>
        <v>0</v>
      </c>
      <c r="BI239" s="192">
        <f>IF(N239="nulová",J239,0)</f>
        <v>0</v>
      </c>
      <c r="BJ239" s="19" t="s">
        <v>82</v>
      </c>
      <c r="BK239" s="192">
        <f>ROUND(I239*H239,2)</f>
        <v>0</v>
      </c>
      <c r="BL239" s="19" t="s">
        <v>215</v>
      </c>
      <c r="BM239" s="191" t="s">
        <v>455</v>
      </c>
    </row>
    <row r="240" spans="1:65" s="2" customFormat="1" ht="14.45" customHeight="1">
      <c r="A240" s="36"/>
      <c r="B240" s="37"/>
      <c r="C240" s="180" t="s">
        <v>456</v>
      </c>
      <c r="D240" s="180" t="s">
        <v>210</v>
      </c>
      <c r="E240" s="181" t="s">
        <v>457</v>
      </c>
      <c r="F240" s="182" t="s">
        <v>458</v>
      </c>
      <c r="G240" s="183" t="s">
        <v>367</v>
      </c>
      <c r="H240" s="184">
        <v>190</v>
      </c>
      <c r="I240" s="185"/>
      <c r="J240" s="186">
        <f>ROUND(I240*H240,2)</f>
        <v>0</v>
      </c>
      <c r="K240" s="182" t="s">
        <v>214</v>
      </c>
      <c r="L240" s="41"/>
      <c r="M240" s="187" t="s">
        <v>19</v>
      </c>
      <c r="N240" s="188" t="s">
        <v>43</v>
      </c>
      <c r="O240" s="66"/>
      <c r="P240" s="189">
        <f>O240*H240</f>
        <v>0</v>
      </c>
      <c r="Q240" s="189">
        <v>8.2350000000000007E-2</v>
      </c>
      <c r="R240" s="189">
        <f>Q240*H240</f>
        <v>15.646500000000001</v>
      </c>
      <c r="S240" s="189">
        <v>0</v>
      </c>
      <c r="T240" s="19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1" t="s">
        <v>215</v>
      </c>
      <c r="AT240" s="191" t="s">
        <v>210</v>
      </c>
      <c r="AU240" s="191" t="s">
        <v>82</v>
      </c>
      <c r="AY240" s="19" t="s">
        <v>208</v>
      </c>
      <c r="BE240" s="192">
        <f>IF(N240="základní",J240,0)</f>
        <v>0</v>
      </c>
      <c r="BF240" s="192">
        <f>IF(N240="snížená",J240,0)</f>
        <v>0</v>
      </c>
      <c r="BG240" s="192">
        <f>IF(N240="zákl. přenesená",J240,0)</f>
        <v>0</v>
      </c>
      <c r="BH240" s="192">
        <f>IF(N240="sníž. přenesená",J240,0)</f>
        <v>0</v>
      </c>
      <c r="BI240" s="192">
        <f>IF(N240="nulová",J240,0)</f>
        <v>0</v>
      </c>
      <c r="BJ240" s="19" t="s">
        <v>82</v>
      </c>
      <c r="BK240" s="192">
        <f>ROUND(I240*H240,2)</f>
        <v>0</v>
      </c>
      <c r="BL240" s="19" t="s">
        <v>215</v>
      </c>
      <c r="BM240" s="191" t="s">
        <v>459</v>
      </c>
    </row>
    <row r="241" spans="1:65" s="13" customFormat="1" ht="11.25">
      <c r="B241" s="193"/>
      <c r="C241" s="194"/>
      <c r="D241" s="195" t="s">
        <v>217</v>
      </c>
      <c r="E241" s="196" t="s">
        <v>19</v>
      </c>
      <c r="F241" s="197" t="s">
        <v>460</v>
      </c>
      <c r="G241" s="194"/>
      <c r="H241" s="198">
        <v>84</v>
      </c>
      <c r="I241" s="199"/>
      <c r="J241" s="194"/>
      <c r="K241" s="194"/>
      <c r="L241" s="200"/>
      <c r="M241" s="201"/>
      <c r="N241" s="202"/>
      <c r="O241" s="202"/>
      <c r="P241" s="202"/>
      <c r="Q241" s="202"/>
      <c r="R241" s="202"/>
      <c r="S241" s="202"/>
      <c r="T241" s="203"/>
      <c r="AT241" s="204" t="s">
        <v>217</v>
      </c>
      <c r="AU241" s="204" t="s">
        <v>82</v>
      </c>
      <c r="AV241" s="13" t="s">
        <v>82</v>
      </c>
      <c r="AW241" s="13" t="s">
        <v>33</v>
      </c>
      <c r="AX241" s="13" t="s">
        <v>71</v>
      </c>
      <c r="AY241" s="204" t="s">
        <v>208</v>
      </c>
    </row>
    <row r="242" spans="1:65" s="13" customFormat="1" ht="11.25">
      <c r="B242" s="193"/>
      <c r="C242" s="194"/>
      <c r="D242" s="195" t="s">
        <v>217</v>
      </c>
      <c r="E242" s="196" t="s">
        <v>19</v>
      </c>
      <c r="F242" s="197" t="s">
        <v>461</v>
      </c>
      <c r="G242" s="194"/>
      <c r="H242" s="198">
        <v>106</v>
      </c>
      <c r="I242" s="199"/>
      <c r="J242" s="194"/>
      <c r="K242" s="194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217</v>
      </c>
      <c r="AU242" s="204" t="s">
        <v>82</v>
      </c>
      <c r="AV242" s="13" t="s">
        <v>82</v>
      </c>
      <c r="AW242" s="13" t="s">
        <v>33</v>
      </c>
      <c r="AX242" s="13" t="s">
        <v>71</v>
      </c>
      <c r="AY242" s="204" t="s">
        <v>208</v>
      </c>
    </row>
    <row r="243" spans="1:65" s="14" customFormat="1" ht="11.25">
      <c r="B243" s="205"/>
      <c r="C243" s="206"/>
      <c r="D243" s="195" t="s">
        <v>217</v>
      </c>
      <c r="E243" s="207" t="s">
        <v>19</v>
      </c>
      <c r="F243" s="208" t="s">
        <v>221</v>
      </c>
      <c r="G243" s="206"/>
      <c r="H243" s="209">
        <v>190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217</v>
      </c>
      <c r="AU243" s="215" t="s">
        <v>82</v>
      </c>
      <c r="AV243" s="14" t="s">
        <v>215</v>
      </c>
      <c r="AW243" s="14" t="s">
        <v>33</v>
      </c>
      <c r="AX243" s="14" t="s">
        <v>78</v>
      </c>
      <c r="AY243" s="215" t="s">
        <v>208</v>
      </c>
    </row>
    <row r="244" spans="1:65" s="2" customFormat="1" ht="14.45" customHeight="1">
      <c r="A244" s="36"/>
      <c r="B244" s="37"/>
      <c r="C244" s="180" t="s">
        <v>462</v>
      </c>
      <c r="D244" s="180" t="s">
        <v>210</v>
      </c>
      <c r="E244" s="181" t="s">
        <v>463</v>
      </c>
      <c r="F244" s="182" t="s">
        <v>464</v>
      </c>
      <c r="G244" s="183" t="s">
        <v>225</v>
      </c>
      <c r="H244" s="184">
        <v>3.1389999999999998</v>
      </c>
      <c r="I244" s="185"/>
      <c r="J244" s="186">
        <f>ROUND(I244*H244,2)</f>
        <v>0</v>
      </c>
      <c r="K244" s="182" t="s">
        <v>19</v>
      </c>
      <c r="L244" s="41"/>
      <c r="M244" s="187" t="s">
        <v>19</v>
      </c>
      <c r="N244" s="188" t="s">
        <v>43</v>
      </c>
      <c r="O244" s="66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215</v>
      </c>
      <c r="AT244" s="191" t="s">
        <v>210</v>
      </c>
      <c r="AU244" s="191" t="s">
        <v>82</v>
      </c>
      <c r="AY244" s="19" t="s">
        <v>208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82</v>
      </c>
      <c r="BK244" s="192">
        <f>ROUND(I244*H244,2)</f>
        <v>0</v>
      </c>
      <c r="BL244" s="19" t="s">
        <v>215</v>
      </c>
      <c r="BM244" s="191" t="s">
        <v>465</v>
      </c>
    </row>
    <row r="245" spans="1:65" s="13" customFormat="1" ht="11.25">
      <c r="B245" s="193"/>
      <c r="C245" s="194"/>
      <c r="D245" s="195" t="s">
        <v>217</v>
      </c>
      <c r="E245" s="196" t="s">
        <v>19</v>
      </c>
      <c r="F245" s="197" t="s">
        <v>466</v>
      </c>
      <c r="G245" s="194"/>
      <c r="H245" s="198">
        <v>2.1829999999999998</v>
      </c>
      <c r="I245" s="199"/>
      <c r="J245" s="194"/>
      <c r="K245" s="194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217</v>
      </c>
      <c r="AU245" s="204" t="s">
        <v>82</v>
      </c>
      <c r="AV245" s="13" t="s">
        <v>82</v>
      </c>
      <c r="AW245" s="13" t="s">
        <v>33</v>
      </c>
      <c r="AX245" s="13" t="s">
        <v>71</v>
      </c>
      <c r="AY245" s="204" t="s">
        <v>208</v>
      </c>
    </row>
    <row r="246" spans="1:65" s="13" customFormat="1" ht="11.25">
      <c r="B246" s="193"/>
      <c r="C246" s="194"/>
      <c r="D246" s="195" t="s">
        <v>217</v>
      </c>
      <c r="E246" s="196" t="s">
        <v>19</v>
      </c>
      <c r="F246" s="197" t="s">
        <v>467</v>
      </c>
      <c r="G246" s="194"/>
      <c r="H246" s="198">
        <v>0.16700000000000001</v>
      </c>
      <c r="I246" s="199"/>
      <c r="J246" s="194"/>
      <c r="K246" s="194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217</v>
      </c>
      <c r="AU246" s="204" t="s">
        <v>82</v>
      </c>
      <c r="AV246" s="13" t="s">
        <v>82</v>
      </c>
      <c r="AW246" s="13" t="s">
        <v>33</v>
      </c>
      <c r="AX246" s="13" t="s">
        <v>71</v>
      </c>
      <c r="AY246" s="204" t="s">
        <v>208</v>
      </c>
    </row>
    <row r="247" spans="1:65" s="13" customFormat="1" ht="11.25">
      <c r="B247" s="193"/>
      <c r="C247" s="194"/>
      <c r="D247" s="195" t="s">
        <v>217</v>
      </c>
      <c r="E247" s="196" t="s">
        <v>19</v>
      </c>
      <c r="F247" s="197" t="s">
        <v>468</v>
      </c>
      <c r="G247" s="194"/>
      <c r="H247" s="198">
        <v>0.78900000000000003</v>
      </c>
      <c r="I247" s="199"/>
      <c r="J247" s="194"/>
      <c r="K247" s="194"/>
      <c r="L247" s="200"/>
      <c r="M247" s="201"/>
      <c r="N247" s="202"/>
      <c r="O247" s="202"/>
      <c r="P247" s="202"/>
      <c r="Q247" s="202"/>
      <c r="R247" s="202"/>
      <c r="S247" s="202"/>
      <c r="T247" s="203"/>
      <c r="AT247" s="204" t="s">
        <v>217</v>
      </c>
      <c r="AU247" s="204" t="s">
        <v>82</v>
      </c>
      <c r="AV247" s="13" t="s">
        <v>82</v>
      </c>
      <c r="AW247" s="13" t="s">
        <v>33</v>
      </c>
      <c r="AX247" s="13" t="s">
        <v>71</v>
      </c>
      <c r="AY247" s="204" t="s">
        <v>208</v>
      </c>
    </row>
    <row r="248" spans="1:65" s="14" customFormat="1" ht="11.25">
      <c r="B248" s="205"/>
      <c r="C248" s="206"/>
      <c r="D248" s="195" t="s">
        <v>217</v>
      </c>
      <c r="E248" s="207" t="s">
        <v>19</v>
      </c>
      <c r="F248" s="208" t="s">
        <v>221</v>
      </c>
      <c r="G248" s="206"/>
      <c r="H248" s="209">
        <v>3.1389999999999998</v>
      </c>
      <c r="I248" s="210"/>
      <c r="J248" s="206"/>
      <c r="K248" s="206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217</v>
      </c>
      <c r="AU248" s="215" t="s">
        <v>82</v>
      </c>
      <c r="AV248" s="14" t="s">
        <v>215</v>
      </c>
      <c r="AW248" s="14" t="s">
        <v>33</v>
      </c>
      <c r="AX248" s="14" t="s">
        <v>78</v>
      </c>
      <c r="AY248" s="215" t="s">
        <v>208</v>
      </c>
    </row>
    <row r="249" spans="1:65" s="2" customFormat="1" ht="14.45" customHeight="1">
      <c r="A249" s="36"/>
      <c r="B249" s="37"/>
      <c r="C249" s="180" t="s">
        <v>469</v>
      </c>
      <c r="D249" s="180" t="s">
        <v>210</v>
      </c>
      <c r="E249" s="181" t="s">
        <v>470</v>
      </c>
      <c r="F249" s="182" t="s">
        <v>471</v>
      </c>
      <c r="G249" s="183" t="s">
        <v>213</v>
      </c>
      <c r="H249" s="184">
        <v>20.92</v>
      </c>
      <c r="I249" s="185"/>
      <c r="J249" s="186">
        <f>ROUND(I249*H249,2)</f>
        <v>0</v>
      </c>
      <c r="K249" s="182" t="s">
        <v>19</v>
      </c>
      <c r="L249" s="41"/>
      <c r="M249" s="187" t="s">
        <v>19</v>
      </c>
      <c r="N249" s="188" t="s">
        <v>43</v>
      </c>
      <c r="O249" s="66"/>
      <c r="P249" s="189">
        <f>O249*H249</f>
        <v>0</v>
      </c>
      <c r="Q249" s="189">
        <v>0</v>
      </c>
      <c r="R249" s="189">
        <f>Q249*H249</f>
        <v>0</v>
      </c>
      <c r="S249" s="189">
        <v>0</v>
      </c>
      <c r="T249" s="19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215</v>
      </c>
      <c r="AT249" s="191" t="s">
        <v>210</v>
      </c>
      <c r="AU249" s="191" t="s">
        <v>82</v>
      </c>
      <c r="AY249" s="19" t="s">
        <v>208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82</v>
      </c>
      <c r="BK249" s="192">
        <f>ROUND(I249*H249,2)</f>
        <v>0</v>
      </c>
      <c r="BL249" s="19" t="s">
        <v>215</v>
      </c>
      <c r="BM249" s="191" t="s">
        <v>472</v>
      </c>
    </row>
    <row r="250" spans="1:65" s="13" customFormat="1" ht="11.25">
      <c r="B250" s="193"/>
      <c r="C250" s="194"/>
      <c r="D250" s="195" t="s">
        <v>217</v>
      </c>
      <c r="E250" s="196" t="s">
        <v>19</v>
      </c>
      <c r="F250" s="197" t="s">
        <v>473</v>
      </c>
      <c r="G250" s="194"/>
      <c r="H250" s="198">
        <v>14.55</v>
      </c>
      <c r="I250" s="199"/>
      <c r="J250" s="194"/>
      <c r="K250" s="194"/>
      <c r="L250" s="200"/>
      <c r="M250" s="201"/>
      <c r="N250" s="202"/>
      <c r="O250" s="202"/>
      <c r="P250" s="202"/>
      <c r="Q250" s="202"/>
      <c r="R250" s="202"/>
      <c r="S250" s="202"/>
      <c r="T250" s="203"/>
      <c r="AT250" s="204" t="s">
        <v>217</v>
      </c>
      <c r="AU250" s="204" t="s">
        <v>82</v>
      </c>
      <c r="AV250" s="13" t="s">
        <v>82</v>
      </c>
      <c r="AW250" s="13" t="s">
        <v>33</v>
      </c>
      <c r="AX250" s="13" t="s">
        <v>71</v>
      </c>
      <c r="AY250" s="204" t="s">
        <v>208</v>
      </c>
    </row>
    <row r="251" spans="1:65" s="13" customFormat="1" ht="11.25">
      <c r="B251" s="193"/>
      <c r="C251" s="194"/>
      <c r="D251" s="195" t="s">
        <v>217</v>
      </c>
      <c r="E251" s="196" t="s">
        <v>19</v>
      </c>
      <c r="F251" s="197" t="s">
        <v>474</v>
      </c>
      <c r="G251" s="194"/>
      <c r="H251" s="198">
        <v>1.1100000000000001</v>
      </c>
      <c r="I251" s="199"/>
      <c r="J251" s="194"/>
      <c r="K251" s="194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217</v>
      </c>
      <c r="AU251" s="204" t="s">
        <v>82</v>
      </c>
      <c r="AV251" s="13" t="s">
        <v>82</v>
      </c>
      <c r="AW251" s="13" t="s">
        <v>33</v>
      </c>
      <c r="AX251" s="13" t="s">
        <v>71</v>
      </c>
      <c r="AY251" s="204" t="s">
        <v>208</v>
      </c>
    </row>
    <row r="252" spans="1:65" s="13" customFormat="1" ht="11.25">
      <c r="B252" s="193"/>
      <c r="C252" s="194"/>
      <c r="D252" s="195" t="s">
        <v>217</v>
      </c>
      <c r="E252" s="196" t="s">
        <v>19</v>
      </c>
      <c r="F252" s="197" t="s">
        <v>475</v>
      </c>
      <c r="G252" s="194"/>
      <c r="H252" s="198">
        <v>5.26</v>
      </c>
      <c r="I252" s="199"/>
      <c r="J252" s="194"/>
      <c r="K252" s="194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217</v>
      </c>
      <c r="AU252" s="204" t="s">
        <v>82</v>
      </c>
      <c r="AV252" s="13" t="s">
        <v>82</v>
      </c>
      <c r="AW252" s="13" t="s">
        <v>33</v>
      </c>
      <c r="AX252" s="13" t="s">
        <v>71</v>
      </c>
      <c r="AY252" s="204" t="s">
        <v>208</v>
      </c>
    </row>
    <row r="253" spans="1:65" s="14" customFormat="1" ht="11.25">
      <c r="B253" s="205"/>
      <c r="C253" s="206"/>
      <c r="D253" s="195" t="s">
        <v>217</v>
      </c>
      <c r="E253" s="207" t="s">
        <v>19</v>
      </c>
      <c r="F253" s="208" t="s">
        <v>221</v>
      </c>
      <c r="G253" s="206"/>
      <c r="H253" s="209">
        <v>20.92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217</v>
      </c>
      <c r="AU253" s="215" t="s">
        <v>82</v>
      </c>
      <c r="AV253" s="14" t="s">
        <v>215</v>
      </c>
      <c r="AW253" s="14" t="s">
        <v>33</v>
      </c>
      <c r="AX253" s="14" t="s">
        <v>78</v>
      </c>
      <c r="AY253" s="215" t="s">
        <v>208</v>
      </c>
    </row>
    <row r="254" spans="1:65" s="2" customFormat="1" ht="14.45" customHeight="1">
      <c r="A254" s="36"/>
      <c r="B254" s="37"/>
      <c r="C254" s="180" t="s">
        <v>476</v>
      </c>
      <c r="D254" s="180" t="s">
        <v>210</v>
      </c>
      <c r="E254" s="181" t="s">
        <v>477</v>
      </c>
      <c r="F254" s="182" t="s">
        <v>478</v>
      </c>
      <c r="G254" s="183" t="s">
        <v>213</v>
      </c>
      <c r="H254" s="184">
        <v>20.92</v>
      </c>
      <c r="I254" s="185"/>
      <c r="J254" s="186">
        <f>ROUND(I254*H254,2)</f>
        <v>0</v>
      </c>
      <c r="K254" s="182" t="s">
        <v>19</v>
      </c>
      <c r="L254" s="41"/>
      <c r="M254" s="187" t="s">
        <v>19</v>
      </c>
      <c r="N254" s="188" t="s">
        <v>43</v>
      </c>
      <c r="O254" s="66"/>
      <c r="P254" s="189">
        <f>O254*H254</f>
        <v>0</v>
      </c>
      <c r="Q254" s="189">
        <v>0</v>
      </c>
      <c r="R254" s="189">
        <f>Q254*H254</f>
        <v>0</v>
      </c>
      <c r="S254" s="189">
        <v>0</v>
      </c>
      <c r="T254" s="19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1" t="s">
        <v>215</v>
      </c>
      <c r="AT254" s="191" t="s">
        <v>210</v>
      </c>
      <c r="AU254" s="191" t="s">
        <v>82</v>
      </c>
      <c r="AY254" s="19" t="s">
        <v>208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82</v>
      </c>
      <c r="BK254" s="192">
        <f>ROUND(I254*H254,2)</f>
        <v>0</v>
      </c>
      <c r="BL254" s="19" t="s">
        <v>215</v>
      </c>
      <c r="BM254" s="191" t="s">
        <v>479</v>
      </c>
    </row>
    <row r="255" spans="1:65" s="12" customFormat="1" ht="22.9" customHeight="1">
      <c r="B255" s="164"/>
      <c r="C255" s="165"/>
      <c r="D255" s="166" t="s">
        <v>70</v>
      </c>
      <c r="E255" s="178" t="s">
        <v>243</v>
      </c>
      <c r="F255" s="178" t="s">
        <v>480</v>
      </c>
      <c r="G255" s="165"/>
      <c r="H255" s="165"/>
      <c r="I255" s="168"/>
      <c r="J255" s="179">
        <f>BK255</f>
        <v>0</v>
      </c>
      <c r="K255" s="165"/>
      <c r="L255" s="170"/>
      <c r="M255" s="171"/>
      <c r="N255" s="172"/>
      <c r="O255" s="172"/>
      <c r="P255" s="173">
        <f>SUM(P256:P441)</f>
        <v>0</v>
      </c>
      <c r="Q255" s="172"/>
      <c r="R255" s="173">
        <f>SUM(R256:R441)</f>
        <v>296.99714371000005</v>
      </c>
      <c r="S255" s="172"/>
      <c r="T255" s="174">
        <f>SUM(T256:T441)</f>
        <v>0</v>
      </c>
      <c r="AR255" s="175" t="s">
        <v>78</v>
      </c>
      <c r="AT255" s="176" t="s">
        <v>70</v>
      </c>
      <c r="AU255" s="176" t="s">
        <v>78</v>
      </c>
      <c r="AY255" s="175" t="s">
        <v>208</v>
      </c>
      <c r="BK255" s="177">
        <f>SUM(BK256:BK441)</f>
        <v>0</v>
      </c>
    </row>
    <row r="256" spans="1:65" s="2" customFormat="1" ht="24.2" customHeight="1">
      <c r="A256" s="36"/>
      <c r="B256" s="37"/>
      <c r="C256" s="180" t="s">
        <v>481</v>
      </c>
      <c r="D256" s="180" t="s">
        <v>210</v>
      </c>
      <c r="E256" s="181" t="s">
        <v>482</v>
      </c>
      <c r="F256" s="182" t="s">
        <v>483</v>
      </c>
      <c r="G256" s="183" t="s">
        <v>213</v>
      </c>
      <c r="H256" s="184">
        <v>230.446</v>
      </c>
      <c r="I256" s="185"/>
      <c r="J256" s="186">
        <f>ROUND(I256*H256,2)</f>
        <v>0</v>
      </c>
      <c r="K256" s="182" t="s">
        <v>214</v>
      </c>
      <c r="L256" s="41"/>
      <c r="M256" s="187" t="s">
        <v>19</v>
      </c>
      <c r="N256" s="188" t="s">
        <v>43</v>
      </c>
      <c r="O256" s="66"/>
      <c r="P256" s="189">
        <f>O256*H256</f>
        <v>0</v>
      </c>
      <c r="Q256" s="189">
        <v>1.7330000000000002E-2</v>
      </c>
      <c r="R256" s="189">
        <f>Q256*H256</f>
        <v>3.9936291800000006</v>
      </c>
      <c r="S256" s="189">
        <v>0</v>
      </c>
      <c r="T256" s="19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1" t="s">
        <v>215</v>
      </c>
      <c r="AT256" s="191" t="s">
        <v>210</v>
      </c>
      <c r="AU256" s="191" t="s">
        <v>82</v>
      </c>
      <c r="AY256" s="19" t="s">
        <v>208</v>
      </c>
      <c r="BE256" s="192">
        <f>IF(N256="základní",J256,0)</f>
        <v>0</v>
      </c>
      <c r="BF256" s="192">
        <f>IF(N256="snížená",J256,0)</f>
        <v>0</v>
      </c>
      <c r="BG256" s="192">
        <f>IF(N256="zákl. přenesená",J256,0)</f>
        <v>0</v>
      </c>
      <c r="BH256" s="192">
        <f>IF(N256="sníž. přenesená",J256,0)</f>
        <v>0</v>
      </c>
      <c r="BI256" s="192">
        <f>IF(N256="nulová",J256,0)</f>
        <v>0</v>
      </c>
      <c r="BJ256" s="19" t="s">
        <v>82</v>
      </c>
      <c r="BK256" s="192">
        <f>ROUND(I256*H256,2)</f>
        <v>0</v>
      </c>
      <c r="BL256" s="19" t="s">
        <v>215</v>
      </c>
      <c r="BM256" s="191" t="s">
        <v>484</v>
      </c>
    </row>
    <row r="257" spans="1:65" s="13" customFormat="1" ht="11.25">
      <c r="B257" s="193"/>
      <c r="C257" s="194"/>
      <c r="D257" s="195" t="s">
        <v>217</v>
      </c>
      <c r="E257" s="196" t="s">
        <v>19</v>
      </c>
      <c r="F257" s="197" t="s">
        <v>485</v>
      </c>
      <c r="G257" s="194"/>
      <c r="H257" s="198">
        <v>114.44</v>
      </c>
      <c r="I257" s="199"/>
      <c r="J257" s="194"/>
      <c r="K257" s="194"/>
      <c r="L257" s="200"/>
      <c r="M257" s="201"/>
      <c r="N257" s="202"/>
      <c r="O257" s="202"/>
      <c r="P257" s="202"/>
      <c r="Q257" s="202"/>
      <c r="R257" s="202"/>
      <c r="S257" s="202"/>
      <c r="T257" s="203"/>
      <c r="AT257" s="204" t="s">
        <v>217</v>
      </c>
      <c r="AU257" s="204" t="s">
        <v>82</v>
      </c>
      <c r="AV257" s="13" t="s">
        <v>82</v>
      </c>
      <c r="AW257" s="13" t="s">
        <v>33</v>
      </c>
      <c r="AX257" s="13" t="s">
        <v>71</v>
      </c>
      <c r="AY257" s="204" t="s">
        <v>208</v>
      </c>
    </row>
    <row r="258" spans="1:65" s="13" customFormat="1" ht="11.25">
      <c r="B258" s="193"/>
      <c r="C258" s="194"/>
      <c r="D258" s="195" t="s">
        <v>217</v>
      </c>
      <c r="E258" s="196" t="s">
        <v>19</v>
      </c>
      <c r="F258" s="197" t="s">
        <v>486</v>
      </c>
      <c r="G258" s="194"/>
      <c r="H258" s="198">
        <v>63.95</v>
      </c>
      <c r="I258" s="199"/>
      <c r="J258" s="194"/>
      <c r="K258" s="194"/>
      <c r="L258" s="200"/>
      <c r="M258" s="201"/>
      <c r="N258" s="202"/>
      <c r="O258" s="202"/>
      <c r="P258" s="202"/>
      <c r="Q258" s="202"/>
      <c r="R258" s="202"/>
      <c r="S258" s="202"/>
      <c r="T258" s="203"/>
      <c r="AT258" s="204" t="s">
        <v>217</v>
      </c>
      <c r="AU258" s="204" t="s">
        <v>82</v>
      </c>
      <c r="AV258" s="13" t="s">
        <v>82</v>
      </c>
      <c r="AW258" s="13" t="s">
        <v>33</v>
      </c>
      <c r="AX258" s="13" t="s">
        <v>71</v>
      </c>
      <c r="AY258" s="204" t="s">
        <v>208</v>
      </c>
    </row>
    <row r="259" spans="1:65" s="13" customFormat="1" ht="11.25">
      <c r="B259" s="193"/>
      <c r="C259" s="194"/>
      <c r="D259" s="195" t="s">
        <v>217</v>
      </c>
      <c r="E259" s="196" t="s">
        <v>19</v>
      </c>
      <c r="F259" s="197" t="s">
        <v>487</v>
      </c>
      <c r="G259" s="194"/>
      <c r="H259" s="198">
        <v>48.84</v>
      </c>
      <c r="I259" s="199"/>
      <c r="J259" s="194"/>
      <c r="K259" s="194"/>
      <c r="L259" s="200"/>
      <c r="M259" s="201"/>
      <c r="N259" s="202"/>
      <c r="O259" s="202"/>
      <c r="P259" s="202"/>
      <c r="Q259" s="202"/>
      <c r="R259" s="202"/>
      <c r="S259" s="202"/>
      <c r="T259" s="203"/>
      <c r="AT259" s="204" t="s">
        <v>217</v>
      </c>
      <c r="AU259" s="204" t="s">
        <v>82</v>
      </c>
      <c r="AV259" s="13" t="s">
        <v>82</v>
      </c>
      <c r="AW259" s="13" t="s">
        <v>33</v>
      </c>
      <c r="AX259" s="13" t="s">
        <v>71</v>
      </c>
      <c r="AY259" s="204" t="s">
        <v>208</v>
      </c>
    </row>
    <row r="260" spans="1:65" s="13" customFormat="1" ht="11.25">
      <c r="B260" s="193"/>
      <c r="C260" s="194"/>
      <c r="D260" s="195" t="s">
        <v>217</v>
      </c>
      <c r="E260" s="196" t="s">
        <v>19</v>
      </c>
      <c r="F260" s="197" t="s">
        <v>488</v>
      </c>
      <c r="G260" s="194"/>
      <c r="H260" s="198">
        <v>3.2160000000000002</v>
      </c>
      <c r="I260" s="199"/>
      <c r="J260" s="194"/>
      <c r="K260" s="194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217</v>
      </c>
      <c r="AU260" s="204" t="s">
        <v>82</v>
      </c>
      <c r="AV260" s="13" t="s">
        <v>82</v>
      </c>
      <c r="AW260" s="13" t="s">
        <v>33</v>
      </c>
      <c r="AX260" s="13" t="s">
        <v>71</v>
      </c>
      <c r="AY260" s="204" t="s">
        <v>208</v>
      </c>
    </row>
    <row r="261" spans="1:65" s="14" customFormat="1" ht="11.25">
      <c r="B261" s="205"/>
      <c r="C261" s="206"/>
      <c r="D261" s="195" t="s">
        <v>217</v>
      </c>
      <c r="E261" s="207" t="s">
        <v>19</v>
      </c>
      <c r="F261" s="208" t="s">
        <v>221</v>
      </c>
      <c r="G261" s="206"/>
      <c r="H261" s="209">
        <v>230.446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217</v>
      </c>
      <c r="AU261" s="215" t="s">
        <v>82</v>
      </c>
      <c r="AV261" s="14" t="s">
        <v>215</v>
      </c>
      <c r="AW261" s="14" t="s">
        <v>33</v>
      </c>
      <c r="AX261" s="14" t="s">
        <v>78</v>
      </c>
      <c r="AY261" s="215" t="s">
        <v>208</v>
      </c>
    </row>
    <row r="262" spans="1:65" s="2" customFormat="1" ht="24.2" customHeight="1">
      <c r="A262" s="36"/>
      <c r="B262" s="37"/>
      <c r="C262" s="180" t="s">
        <v>489</v>
      </c>
      <c r="D262" s="180" t="s">
        <v>210</v>
      </c>
      <c r="E262" s="181" t="s">
        <v>490</v>
      </c>
      <c r="F262" s="182" t="s">
        <v>491</v>
      </c>
      <c r="G262" s="183" t="s">
        <v>213</v>
      </c>
      <c r="H262" s="184">
        <v>454.46</v>
      </c>
      <c r="I262" s="185"/>
      <c r="J262" s="186">
        <f>ROUND(I262*H262,2)</f>
        <v>0</v>
      </c>
      <c r="K262" s="182" t="s">
        <v>214</v>
      </c>
      <c r="L262" s="41"/>
      <c r="M262" s="187" t="s">
        <v>19</v>
      </c>
      <c r="N262" s="188" t="s">
        <v>43</v>
      </c>
      <c r="O262" s="66"/>
      <c r="P262" s="189">
        <f>O262*H262</f>
        <v>0</v>
      </c>
      <c r="Q262" s="189">
        <v>7.3499999999999998E-3</v>
      </c>
      <c r="R262" s="189">
        <f>Q262*H262</f>
        <v>3.3402809999999996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215</v>
      </c>
      <c r="AT262" s="191" t="s">
        <v>210</v>
      </c>
      <c r="AU262" s="191" t="s">
        <v>82</v>
      </c>
      <c r="AY262" s="19" t="s">
        <v>208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82</v>
      </c>
      <c r="BK262" s="192">
        <f>ROUND(I262*H262,2)</f>
        <v>0</v>
      </c>
      <c r="BL262" s="19" t="s">
        <v>215</v>
      </c>
      <c r="BM262" s="191" t="s">
        <v>492</v>
      </c>
    </row>
    <row r="263" spans="1:65" s="13" customFormat="1" ht="11.25">
      <c r="B263" s="193"/>
      <c r="C263" s="194"/>
      <c r="D263" s="195" t="s">
        <v>217</v>
      </c>
      <c r="E263" s="196" t="s">
        <v>19</v>
      </c>
      <c r="F263" s="197" t="s">
        <v>493</v>
      </c>
      <c r="G263" s="194"/>
      <c r="H263" s="198">
        <v>454.46</v>
      </c>
      <c r="I263" s="199"/>
      <c r="J263" s="194"/>
      <c r="K263" s="194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217</v>
      </c>
      <c r="AU263" s="204" t="s">
        <v>82</v>
      </c>
      <c r="AV263" s="13" t="s">
        <v>82</v>
      </c>
      <c r="AW263" s="13" t="s">
        <v>33</v>
      </c>
      <c r="AX263" s="13" t="s">
        <v>78</v>
      </c>
      <c r="AY263" s="204" t="s">
        <v>208</v>
      </c>
    </row>
    <row r="264" spans="1:65" s="2" customFormat="1" ht="24.2" customHeight="1">
      <c r="A264" s="36"/>
      <c r="B264" s="37"/>
      <c r="C264" s="180" t="s">
        <v>494</v>
      </c>
      <c r="D264" s="180" t="s">
        <v>210</v>
      </c>
      <c r="E264" s="181" t="s">
        <v>495</v>
      </c>
      <c r="F264" s="182" t="s">
        <v>496</v>
      </c>
      <c r="G264" s="183" t="s">
        <v>213</v>
      </c>
      <c r="H264" s="184">
        <v>1899.308</v>
      </c>
      <c r="I264" s="185"/>
      <c r="J264" s="186">
        <f>ROUND(I264*H264,2)</f>
        <v>0</v>
      </c>
      <c r="K264" s="182" t="s">
        <v>214</v>
      </c>
      <c r="L264" s="41"/>
      <c r="M264" s="187" t="s">
        <v>19</v>
      </c>
      <c r="N264" s="188" t="s">
        <v>43</v>
      </c>
      <c r="O264" s="66"/>
      <c r="P264" s="189">
        <f>O264*H264</f>
        <v>0</v>
      </c>
      <c r="Q264" s="189">
        <v>1.7330000000000002E-2</v>
      </c>
      <c r="R264" s="189">
        <f>Q264*H264</f>
        <v>32.915007640000006</v>
      </c>
      <c r="S264" s="189">
        <v>0</v>
      </c>
      <c r="T264" s="19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215</v>
      </c>
      <c r="AT264" s="191" t="s">
        <v>210</v>
      </c>
      <c r="AU264" s="191" t="s">
        <v>82</v>
      </c>
      <c r="AY264" s="19" t="s">
        <v>208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82</v>
      </c>
      <c r="BK264" s="192">
        <f>ROUND(I264*H264,2)</f>
        <v>0</v>
      </c>
      <c r="BL264" s="19" t="s">
        <v>215</v>
      </c>
      <c r="BM264" s="191" t="s">
        <v>497</v>
      </c>
    </row>
    <row r="265" spans="1:65" s="13" customFormat="1" ht="22.5">
      <c r="B265" s="193"/>
      <c r="C265" s="194"/>
      <c r="D265" s="195" t="s">
        <v>217</v>
      </c>
      <c r="E265" s="196" t="s">
        <v>19</v>
      </c>
      <c r="F265" s="197" t="s">
        <v>498</v>
      </c>
      <c r="G265" s="194"/>
      <c r="H265" s="198">
        <v>828.68700000000001</v>
      </c>
      <c r="I265" s="199"/>
      <c r="J265" s="194"/>
      <c r="K265" s="194"/>
      <c r="L265" s="200"/>
      <c r="M265" s="201"/>
      <c r="N265" s="202"/>
      <c r="O265" s="202"/>
      <c r="P265" s="202"/>
      <c r="Q265" s="202"/>
      <c r="R265" s="202"/>
      <c r="S265" s="202"/>
      <c r="T265" s="203"/>
      <c r="AT265" s="204" t="s">
        <v>217</v>
      </c>
      <c r="AU265" s="204" t="s">
        <v>82</v>
      </c>
      <c r="AV265" s="13" t="s">
        <v>82</v>
      </c>
      <c r="AW265" s="13" t="s">
        <v>33</v>
      </c>
      <c r="AX265" s="13" t="s">
        <v>71</v>
      </c>
      <c r="AY265" s="204" t="s">
        <v>208</v>
      </c>
    </row>
    <row r="266" spans="1:65" s="13" customFormat="1" ht="11.25">
      <c r="B266" s="193"/>
      <c r="C266" s="194"/>
      <c r="D266" s="195" t="s">
        <v>217</v>
      </c>
      <c r="E266" s="196" t="s">
        <v>19</v>
      </c>
      <c r="F266" s="197" t="s">
        <v>499</v>
      </c>
      <c r="G266" s="194"/>
      <c r="H266" s="198">
        <v>345.33499999999998</v>
      </c>
      <c r="I266" s="199"/>
      <c r="J266" s="194"/>
      <c r="K266" s="194"/>
      <c r="L266" s="200"/>
      <c r="M266" s="201"/>
      <c r="N266" s="202"/>
      <c r="O266" s="202"/>
      <c r="P266" s="202"/>
      <c r="Q266" s="202"/>
      <c r="R266" s="202"/>
      <c r="S266" s="202"/>
      <c r="T266" s="203"/>
      <c r="AT266" s="204" t="s">
        <v>217</v>
      </c>
      <c r="AU266" s="204" t="s">
        <v>82</v>
      </c>
      <c r="AV266" s="13" t="s">
        <v>82</v>
      </c>
      <c r="AW266" s="13" t="s">
        <v>33</v>
      </c>
      <c r="AX266" s="13" t="s">
        <v>71</v>
      </c>
      <c r="AY266" s="204" t="s">
        <v>208</v>
      </c>
    </row>
    <row r="267" spans="1:65" s="13" customFormat="1" ht="11.25">
      <c r="B267" s="193"/>
      <c r="C267" s="194"/>
      <c r="D267" s="195" t="s">
        <v>217</v>
      </c>
      <c r="E267" s="196" t="s">
        <v>19</v>
      </c>
      <c r="F267" s="197" t="s">
        <v>500</v>
      </c>
      <c r="G267" s="194"/>
      <c r="H267" s="198">
        <v>-36.625999999999998</v>
      </c>
      <c r="I267" s="199"/>
      <c r="J267" s="194"/>
      <c r="K267" s="194"/>
      <c r="L267" s="200"/>
      <c r="M267" s="201"/>
      <c r="N267" s="202"/>
      <c r="O267" s="202"/>
      <c r="P267" s="202"/>
      <c r="Q267" s="202"/>
      <c r="R267" s="202"/>
      <c r="S267" s="202"/>
      <c r="T267" s="203"/>
      <c r="AT267" s="204" t="s">
        <v>217</v>
      </c>
      <c r="AU267" s="204" t="s">
        <v>82</v>
      </c>
      <c r="AV267" s="13" t="s">
        <v>82</v>
      </c>
      <c r="AW267" s="13" t="s">
        <v>33</v>
      </c>
      <c r="AX267" s="13" t="s">
        <v>71</v>
      </c>
      <c r="AY267" s="204" t="s">
        <v>208</v>
      </c>
    </row>
    <row r="268" spans="1:65" s="13" customFormat="1" ht="11.25">
      <c r="B268" s="193"/>
      <c r="C268" s="194"/>
      <c r="D268" s="195" t="s">
        <v>217</v>
      </c>
      <c r="E268" s="196" t="s">
        <v>19</v>
      </c>
      <c r="F268" s="197" t="s">
        <v>501</v>
      </c>
      <c r="G268" s="194"/>
      <c r="H268" s="198">
        <v>-55.851999999999997</v>
      </c>
      <c r="I268" s="199"/>
      <c r="J268" s="194"/>
      <c r="K268" s="194"/>
      <c r="L268" s="200"/>
      <c r="M268" s="201"/>
      <c r="N268" s="202"/>
      <c r="O268" s="202"/>
      <c r="P268" s="202"/>
      <c r="Q268" s="202"/>
      <c r="R268" s="202"/>
      <c r="S268" s="202"/>
      <c r="T268" s="203"/>
      <c r="AT268" s="204" t="s">
        <v>217</v>
      </c>
      <c r="AU268" s="204" t="s">
        <v>82</v>
      </c>
      <c r="AV268" s="13" t="s">
        <v>82</v>
      </c>
      <c r="AW268" s="13" t="s">
        <v>33</v>
      </c>
      <c r="AX268" s="13" t="s">
        <v>71</v>
      </c>
      <c r="AY268" s="204" t="s">
        <v>208</v>
      </c>
    </row>
    <row r="269" spans="1:65" s="13" customFormat="1" ht="11.25">
      <c r="B269" s="193"/>
      <c r="C269" s="194"/>
      <c r="D269" s="195" t="s">
        <v>217</v>
      </c>
      <c r="E269" s="196" t="s">
        <v>19</v>
      </c>
      <c r="F269" s="197" t="s">
        <v>502</v>
      </c>
      <c r="G269" s="194"/>
      <c r="H269" s="198">
        <v>485.47300000000001</v>
      </c>
      <c r="I269" s="199"/>
      <c r="J269" s="194"/>
      <c r="K269" s="194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217</v>
      </c>
      <c r="AU269" s="204" t="s">
        <v>82</v>
      </c>
      <c r="AV269" s="13" t="s">
        <v>82</v>
      </c>
      <c r="AW269" s="13" t="s">
        <v>33</v>
      </c>
      <c r="AX269" s="13" t="s">
        <v>71</v>
      </c>
      <c r="AY269" s="204" t="s">
        <v>208</v>
      </c>
    </row>
    <row r="270" spans="1:65" s="13" customFormat="1" ht="11.25">
      <c r="B270" s="193"/>
      <c r="C270" s="194"/>
      <c r="D270" s="195" t="s">
        <v>217</v>
      </c>
      <c r="E270" s="196" t="s">
        <v>19</v>
      </c>
      <c r="F270" s="197" t="s">
        <v>503</v>
      </c>
      <c r="G270" s="194"/>
      <c r="H270" s="198">
        <v>133.553</v>
      </c>
      <c r="I270" s="199"/>
      <c r="J270" s="194"/>
      <c r="K270" s="194"/>
      <c r="L270" s="200"/>
      <c r="M270" s="201"/>
      <c r="N270" s="202"/>
      <c r="O270" s="202"/>
      <c r="P270" s="202"/>
      <c r="Q270" s="202"/>
      <c r="R270" s="202"/>
      <c r="S270" s="202"/>
      <c r="T270" s="203"/>
      <c r="AT270" s="204" t="s">
        <v>217</v>
      </c>
      <c r="AU270" s="204" t="s">
        <v>82</v>
      </c>
      <c r="AV270" s="13" t="s">
        <v>82</v>
      </c>
      <c r="AW270" s="13" t="s">
        <v>33</v>
      </c>
      <c r="AX270" s="13" t="s">
        <v>71</v>
      </c>
      <c r="AY270" s="204" t="s">
        <v>208</v>
      </c>
    </row>
    <row r="271" spans="1:65" s="13" customFormat="1" ht="11.25">
      <c r="B271" s="193"/>
      <c r="C271" s="194"/>
      <c r="D271" s="195" t="s">
        <v>217</v>
      </c>
      <c r="E271" s="196" t="s">
        <v>19</v>
      </c>
      <c r="F271" s="197" t="s">
        <v>504</v>
      </c>
      <c r="G271" s="194"/>
      <c r="H271" s="198">
        <v>211.011</v>
      </c>
      <c r="I271" s="199"/>
      <c r="J271" s="194"/>
      <c r="K271" s="194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217</v>
      </c>
      <c r="AU271" s="204" t="s">
        <v>82</v>
      </c>
      <c r="AV271" s="13" t="s">
        <v>82</v>
      </c>
      <c r="AW271" s="13" t="s">
        <v>33</v>
      </c>
      <c r="AX271" s="13" t="s">
        <v>71</v>
      </c>
      <c r="AY271" s="204" t="s">
        <v>208</v>
      </c>
    </row>
    <row r="272" spans="1:65" s="13" customFormat="1" ht="11.25">
      <c r="B272" s="193"/>
      <c r="C272" s="194"/>
      <c r="D272" s="195" t="s">
        <v>217</v>
      </c>
      <c r="E272" s="196" t="s">
        <v>19</v>
      </c>
      <c r="F272" s="197" t="s">
        <v>505</v>
      </c>
      <c r="G272" s="194"/>
      <c r="H272" s="198">
        <v>-23.202999999999999</v>
      </c>
      <c r="I272" s="199"/>
      <c r="J272" s="194"/>
      <c r="K272" s="194"/>
      <c r="L272" s="200"/>
      <c r="M272" s="201"/>
      <c r="N272" s="202"/>
      <c r="O272" s="202"/>
      <c r="P272" s="202"/>
      <c r="Q272" s="202"/>
      <c r="R272" s="202"/>
      <c r="S272" s="202"/>
      <c r="T272" s="203"/>
      <c r="AT272" s="204" t="s">
        <v>217</v>
      </c>
      <c r="AU272" s="204" t="s">
        <v>82</v>
      </c>
      <c r="AV272" s="13" t="s">
        <v>82</v>
      </c>
      <c r="AW272" s="13" t="s">
        <v>33</v>
      </c>
      <c r="AX272" s="13" t="s">
        <v>71</v>
      </c>
      <c r="AY272" s="204" t="s">
        <v>208</v>
      </c>
    </row>
    <row r="273" spans="1:65" s="13" customFormat="1" ht="11.25">
      <c r="B273" s="193"/>
      <c r="C273" s="194"/>
      <c r="D273" s="195" t="s">
        <v>217</v>
      </c>
      <c r="E273" s="196" t="s">
        <v>19</v>
      </c>
      <c r="F273" s="197" t="s">
        <v>506</v>
      </c>
      <c r="G273" s="194"/>
      <c r="H273" s="198">
        <v>-55.485999999999997</v>
      </c>
      <c r="I273" s="199"/>
      <c r="J273" s="194"/>
      <c r="K273" s="194"/>
      <c r="L273" s="200"/>
      <c r="M273" s="201"/>
      <c r="N273" s="202"/>
      <c r="O273" s="202"/>
      <c r="P273" s="202"/>
      <c r="Q273" s="202"/>
      <c r="R273" s="202"/>
      <c r="S273" s="202"/>
      <c r="T273" s="203"/>
      <c r="AT273" s="204" t="s">
        <v>217</v>
      </c>
      <c r="AU273" s="204" t="s">
        <v>82</v>
      </c>
      <c r="AV273" s="13" t="s">
        <v>82</v>
      </c>
      <c r="AW273" s="13" t="s">
        <v>33</v>
      </c>
      <c r="AX273" s="13" t="s">
        <v>71</v>
      </c>
      <c r="AY273" s="204" t="s">
        <v>208</v>
      </c>
    </row>
    <row r="274" spans="1:65" s="13" customFormat="1" ht="11.25">
      <c r="B274" s="193"/>
      <c r="C274" s="194"/>
      <c r="D274" s="195" t="s">
        <v>217</v>
      </c>
      <c r="E274" s="196" t="s">
        <v>19</v>
      </c>
      <c r="F274" s="197" t="s">
        <v>507</v>
      </c>
      <c r="G274" s="194"/>
      <c r="H274" s="198">
        <v>74.004999999999995</v>
      </c>
      <c r="I274" s="199"/>
      <c r="J274" s="194"/>
      <c r="K274" s="194"/>
      <c r="L274" s="200"/>
      <c r="M274" s="201"/>
      <c r="N274" s="202"/>
      <c r="O274" s="202"/>
      <c r="P274" s="202"/>
      <c r="Q274" s="202"/>
      <c r="R274" s="202"/>
      <c r="S274" s="202"/>
      <c r="T274" s="203"/>
      <c r="AT274" s="204" t="s">
        <v>217</v>
      </c>
      <c r="AU274" s="204" t="s">
        <v>82</v>
      </c>
      <c r="AV274" s="13" t="s">
        <v>82</v>
      </c>
      <c r="AW274" s="13" t="s">
        <v>33</v>
      </c>
      <c r="AX274" s="13" t="s">
        <v>71</v>
      </c>
      <c r="AY274" s="204" t="s">
        <v>208</v>
      </c>
    </row>
    <row r="275" spans="1:65" s="13" customFormat="1" ht="11.25">
      <c r="B275" s="193"/>
      <c r="C275" s="194"/>
      <c r="D275" s="195" t="s">
        <v>217</v>
      </c>
      <c r="E275" s="196" t="s">
        <v>19</v>
      </c>
      <c r="F275" s="197" t="s">
        <v>508</v>
      </c>
      <c r="G275" s="194"/>
      <c r="H275" s="198">
        <v>-7.5890000000000004</v>
      </c>
      <c r="I275" s="199"/>
      <c r="J275" s="194"/>
      <c r="K275" s="194"/>
      <c r="L275" s="200"/>
      <c r="M275" s="201"/>
      <c r="N275" s="202"/>
      <c r="O275" s="202"/>
      <c r="P275" s="202"/>
      <c r="Q275" s="202"/>
      <c r="R275" s="202"/>
      <c r="S275" s="202"/>
      <c r="T275" s="203"/>
      <c r="AT275" s="204" t="s">
        <v>217</v>
      </c>
      <c r="AU275" s="204" t="s">
        <v>82</v>
      </c>
      <c r="AV275" s="13" t="s">
        <v>82</v>
      </c>
      <c r="AW275" s="13" t="s">
        <v>33</v>
      </c>
      <c r="AX275" s="13" t="s">
        <v>71</v>
      </c>
      <c r="AY275" s="204" t="s">
        <v>208</v>
      </c>
    </row>
    <row r="276" spans="1:65" s="14" customFormat="1" ht="11.25">
      <c r="B276" s="205"/>
      <c r="C276" s="206"/>
      <c r="D276" s="195" t="s">
        <v>217</v>
      </c>
      <c r="E276" s="207" t="s">
        <v>19</v>
      </c>
      <c r="F276" s="208" t="s">
        <v>221</v>
      </c>
      <c r="G276" s="206"/>
      <c r="H276" s="209">
        <v>1899.308</v>
      </c>
      <c r="I276" s="210"/>
      <c r="J276" s="206"/>
      <c r="K276" s="206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217</v>
      </c>
      <c r="AU276" s="215" t="s">
        <v>82</v>
      </c>
      <c r="AV276" s="14" t="s">
        <v>215</v>
      </c>
      <c r="AW276" s="14" t="s">
        <v>33</v>
      </c>
      <c r="AX276" s="14" t="s">
        <v>78</v>
      </c>
      <c r="AY276" s="215" t="s">
        <v>208</v>
      </c>
    </row>
    <row r="277" spans="1:65" s="2" customFormat="1" ht="14.45" customHeight="1">
      <c r="A277" s="36"/>
      <c r="B277" s="37"/>
      <c r="C277" s="180" t="s">
        <v>509</v>
      </c>
      <c r="D277" s="180" t="s">
        <v>210</v>
      </c>
      <c r="E277" s="181" t="s">
        <v>510</v>
      </c>
      <c r="F277" s="182" t="s">
        <v>511</v>
      </c>
      <c r="G277" s="183" t="s">
        <v>213</v>
      </c>
      <c r="H277" s="184">
        <v>2314.5729999999999</v>
      </c>
      <c r="I277" s="185"/>
      <c r="J277" s="186">
        <f>ROUND(I277*H277,2)</f>
        <v>0</v>
      </c>
      <c r="K277" s="182" t="s">
        <v>214</v>
      </c>
      <c r="L277" s="41"/>
      <c r="M277" s="187" t="s">
        <v>19</v>
      </c>
      <c r="N277" s="188" t="s">
        <v>43</v>
      </c>
      <c r="O277" s="66"/>
      <c r="P277" s="189">
        <f>O277*H277</f>
        <v>0</v>
      </c>
      <c r="Q277" s="189">
        <v>2.0480000000000002E-2</v>
      </c>
      <c r="R277" s="189">
        <f>Q277*H277</f>
        <v>47.40245504</v>
      </c>
      <c r="S277" s="189">
        <v>0</v>
      </c>
      <c r="T277" s="19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91" t="s">
        <v>215</v>
      </c>
      <c r="AT277" s="191" t="s">
        <v>210</v>
      </c>
      <c r="AU277" s="191" t="s">
        <v>82</v>
      </c>
      <c r="AY277" s="19" t="s">
        <v>208</v>
      </c>
      <c r="BE277" s="192">
        <f>IF(N277="základní",J277,0)</f>
        <v>0</v>
      </c>
      <c r="BF277" s="192">
        <f>IF(N277="snížená",J277,0)</f>
        <v>0</v>
      </c>
      <c r="BG277" s="192">
        <f>IF(N277="zákl. přenesená",J277,0)</f>
        <v>0</v>
      </c>
      <c r="BH277" s="192">
        <f>IF(N277="sníž. přenesená",J277,0)</f>
        <v>0</v>
      </c>
      <c r="BI277" s="192">
        <f>IF(N277="nulová",J277,0)</f>
        <v>0</v>
      </c>
      <c r="BJ277" s="19" t="s">
        <v>82</v>
      </c>
      <c r="BK277" s="192">
        <f>ROUND(I277*H277,2)</f>
        <v>0</v>
      </c>
      <c r="BL277" s="19" t="s">
        <v>215</v>
      </c>
      <c r="BM277" s="191" t="s">
        <v>512</v>
      </c>
    </row>
    <row r="278" spans="1:65" s="13" customFormat="1" ht="11.25">
      <c r="B278" s="193"/>
      <c r="C278" s="194"/>
      <c r="D278" s="195" t="s">
        <v>217</v>
      </c>
      <c r="E278" s="196" t="s">
        <v>19</v>
      </c>
      <c r="F278" s="197" t="s">
        <v>513</v>
      </c>
      <c r="G278" s="194"/>
      <c r="H278" s="198">
        <v>2314.5729999999999</v>
      </c>
      <c r="I278" s="199"/>
      <c r="J278" s="194"/>
      <c r="K278" s="194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217</v>
      </c>
      <c r="AU278" s="204" t="s">
        <v>82</v>
      </c>
      <c r="AV278" s="13" t="s">
        <v>82</v>
      </c>
      <c r="AW278" s="13" t="s">
        <v>33</v>
      </c>
      <c r="AX278" s="13" t="s">
        <v>78</v>
      </c>
      <c r="AY278" s="204" t="s">
        <v>208</v>
      </c>
    </row>
    <row r="279" spans="1:65" s="2" customFormat="1" ht="14.45" customHeight="1">
      <c r="A279" s="36"/>
      <c r="B279" s="37"/>
      <c r="C279" s="180" t="s">
        <v>514</v>
      </c>
      <c r="D279" s="180" t="s">
        <v>210</v>
      </c>
      <c r="E279" s="181" t="s">
        <v>515</v>
      </c>
      <c r="F279" s="182" t="s">
        <v>516</v>
      </c>
      <c r="G279" s="183" t="s">
        <v>213</v>
      </c>
      <c r="H279" s="184">
        <v>148.673</v>
      </c>
      <c r="I279" s="185"/>
      <c r="J279" s="186">
        <f>ROUND(I279*H279,2)</f>
        <v>0</v>
      </c>
      <c r="K279" s="182" t="s">
        <v>214</v>
      </c>
      <c r="L279" s="41"/>
      <c r="M279" s="187" t="s">
        <v>19</v>
      </c>
      <c r="N279" s="188" t="s">
        <v>43</v>
      </c>
      <c r="O279" s="66"/>
      <c r="P279" s="189">
        <f>O279*H279</f>
        <v>0</v>
      </c>
      <c r="Q279" s="189">
        <v>3.3579999999999999E-2</v>
      </c>
      <c r="R279" s="189">
        <f>Q279*H279</f>
        <v>4.9924393399999998</v>
      </c>
      <c r="S279" s="189">
        <v>0</v>
      </c>
      <c r="T279" s="19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91" t="s">
        <v>215</v>
      </c>
      <c r="AT279" s="191" t="s">
        <v>210</v>
      </c>
      <c r="AU279" s="191" t="s">
        <v>82</v>
      </c>
      <c r="AY279" s="19" t="s">
        <v>208</v>
      </c>
      <c r="BE279" s="192">
        <f>IF(N279="základní",J279,0)</f>
        <v>0</v>
      </c>
      <c r="BF279" s="192">
        <f>IF(N279="snížená",J279,0)</f>
        <v>0</v>
      </c>
      <c r="BG279" s="192">
        <f>IF(N279="zákl. přenesená",J279,0)</f>
        <v>0</v>
      </c>
      <c r="BH279" s="192">
        <f>IF(N279="sníž. přenesená",J279,0)</f>
        <v>0</v>
      </c>
      <c r="BI279" s="192">
        <f>IF(N279="nulová",J279,0)</f>
        <v>0</v>
      </c>
      <c r="BJ279" s="19" t="s">
        <v>82</v>
      </c>
      <c r="BK279" s="192">
        <f>ROUND(I279*H279,2)</f>
        <v>0</v>
      </c>
      <c r="BL279" s="19" t="s">
        <v>215</v>
      </c>
      <c r="BM279" s="191" t="s">
        <v>517</v>
      </c>
    </row>
    <row r="280" spans="1:65" s="13" customFormat="1" ht="11.25">
      <c r="B280" s="193"/>
      <c r="C280" s="194"/>
      <c r="D280" s="195" t="s">
        <v>217</v>
      </c>
      <c r="E280" s="196" t="s">
        <v>19</v>
      </c>
      <c r="F280" s="197" t="s">
        <v>518</v>
      </c>
      <c r="G280" s="194"/>
      <c r="H280" s="198">
        <v>60.985999999999997</v>
      </c>
      <c r="I280" s="199"/>
      <c r="J280" s="194"/>
      <c r="K280" s="194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217</v>
      </c>
      <c r="AU280" s="204" t="s">
        <v>82</v>
      </c>
      <c r="AV280" s="13" t="s">
        <v>82</v>
      </c>
      <c r="AW280" s="13" t="s">
        <v>33</v>
      </c>
      <c r="AX280" s="13" t="s">
        <v>71</v>
      </c>
      <c r="AY280" s="204" t="s">
        <v>208</v>
      </c>
    </row>
    <row r="281" spans="1:65" s="13" customFormat="1" ht="11.25">
      <c r="B281" s="193"/>
      <c r="C281" s="194"/>
      <c r="D281" s="195" t="s">
        <v>217</v>
      </c>
      <c r="E281" s="196" t="s">
        <v>19</v>
      </c>
      <c r="F281" s="197" t="s">
        <v>519</v>
      </c>
      <c r="G281" s="194"/>
      <c r="H281" s="198">
        <v>56.076999999999998</v>
      </c>
      <c r="I281" s="199"/>
      <c r="J281" s="194"/>
      <c r="K281" s="194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217</v>
      </c>
      <c r="AU281" s="204" t="s">
        <v>82</v>
      </c>
      <c r="AV281" s="13" t="s">
        <v>82</v>
      </c>
      <c r="AW281" s="13" t="s">
        <v>33</v>
      </c>
      <c r="AX281" s="13" t="s">
        <v>71</v>
      </c>
      <c r="AY281" s="204" t="s">
        <v>208</v>
      </c>
    </row>
    <row r="282" spans="1:65" s="13" customFormat="1" ht="11.25">
      <c r="B282" s="193"/>
      <c r="C282" s="194"/>
      <c r="D282" s="195" t="s">
        <v>217</v>
      </c>
      <c r="E282" s="196" t="s">
        <v>19</v>
      </c>
      <c r="F282" s="197" t="s">
        <v>520</v>
      </c>
      <c r="G282" s="194"/>
      <c r="H282" s="198">
        <v>16.872</v>
      </c>
      <c r="I282" s="199"/>
      <c r="J282" s="194"/>
      <c r="K282" s="194"/>
      <c r="L282" s="200"/>
      <c r="M282" s="201"/>
      <c r="N282" s="202"/>
      <c r="O282" s="202"/>
      <c r="P282" s="202"/>
      <c r="Q282" s="202"/>
      <c r="R282" s="202"/>
      <c r="S282" s="202"/>
      <c r="T282" s="203"/>
      <c r="AT282" s="204" t="s">
        <v>217</v>
      </c>
      <c r="AU282" s="204" t="s">
        <v>82</v>
      </c>
      <c r="AV282" s="13" t="s">
        <v>82</v>
      </c>
      <c r="AW282" s="13" t="s">
        <v>33</v>
      </c>
      <c r="AX282" s="13" t="s">
        <v>71</v>
      </c>
      <c r="AY282" s="204" t="s">
        <v>208</v>
      </c>
    </row>
    <row r="283" spans="1:65" s="13" customFormat="1" ht="11.25">
      <c r="B283" s="193"/>
      <c r="C283" s="194"/>
      <c r="D283" s="195" t="s">
        <v>217</v>
      </c>
      <c r="E283" s="196" t="s">
        <v>19</v>
      </c>
      <c r="F283" s="197" t="s">
        <v>521</v>
      </c>
      <c r="G283" s="194"/>
      <c r="H283" s="198">
        <v>14.738</v>
      </c>
      <c r="I283" s="199"/>
      <c r="J283" s="194"/>
      <c r="K283" s="194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217</v>
      </c>
      <c r="AU283" s="204" t="s">
        <v>82</v>
      </c>
      <c r="AV283" s="13" t="s">
        <v>82</v>
      </c>
      <c r="AW283" s="13" t="s">
        <v>33</v>
      </c>
      <c r="AX283" s="13" t="s">
        <v>71</v>
      </c>
      <c r="AY283" s="204" t="s">
        <v>208</v>
      </c>
    </row>
    <row r="284" spans="1:65" s="14" customFormat="1" ht="11.25">
      <c r="B284" s="205"/>
      <c r="C284" s="206"/>
      <c r="D284" s="195" t="s">
        <v>217</v>
      </c>
      <c r="E284" s="207" t="s">
        <v>19</v>
      </c>
      <c r="F284" s="208" t="s">
        <v>221</v>
      </c>
      <c r="G284" s="206"/>
      <c r="H284" s="209">
        <v>148.673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217</v>
      </c>
      <c r="AU284" s="215" t="s">
        <v>82</v>
      </c>
      <c r="AV284" s="14" t="s">
        <v>215</v>
      </c>
      <c r="AW284" s="14" t="s">
        <v>33</v>
      </c>
      <c r="AX284" s="14" t="s">
        <v>78</v>
      </c>
      <c r="AY284" s="215" t="s">
        <v>208</v>
      </c>
    </row>
    <row r="285" spans="1:65" s="2" customFormat="1" ht="24.2" customHeight="1">
      <c r="A285" s="36"/>
      <c r="B285" s="37"/>
      <c r="C285" s="180" t="s">
        <v>522</v>
      </c>
      <c r="D285" s="180" t="s">
        <v>210</v>
      </c>
      <c r="E285" s="181" t="s">
        <v>523</v>
      </c>
      <c r="F285" s="182" t="s">
        <v>524</v>
      </c>
      <c r="G285" s="183" t="s">
        <v>213</v>
      </c>
      <c r="H285" s="184">
        <v>333.00799999999998</v>
      </c>
      <c r="I285" s="185"/>
      <c r="J285" s="186">
        <f>ROUND(I285*H285,2)</f>
        <v>0</v>
      </c>
      <c r="K285" s="182" t="s">
        <v>19</v>
      </c>
      <c r="L285" s="41"/>
      <c r="M285" s="187" t="s">
        <v>19</v>
      </c>
      <c r="N285" s="188" t="s">
        <v>43</v>
      </c>
      <c r="O285" s="66"/>
      <c r="P285" s="189">
        <f>O285*H285</f>
        <v>0</v>
      </c>
      <c r="Q285" s="189">
        <v>0.03</v>
      </c>
      <c r="R285" s="189">
        <f>Q285*H285</f>
        <v>9.9902399999999982</v>
      </c>
      <c r="S285" s="189">
        <v>0</v>
      </c>
      <c r="T285" s="19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91" t="s">
        <v>215</v>
      </c>
      <c r="AT285" s="191" t="s">
        <v>210</v>
      </c>
      <c r="AU285" s="191" t="s">
        <v>82</v>
      </c>
      <c r="AY285" s="19" t="s">
        <v>208</v>
      </c>
      <c r="BE285" s="192">
        <f>IF(N285="základní",J285,0)</f>
        <v>0</v>
      </c>
      <c r="BF285" s="192">
        <f>IF(N285="snížená",J285,0)</f>
        <v>0</v>
      </c>
      <c r="BG285" s="192">
        <f>IF(N285="zákl. přenesená",J285,0)</f>
        <v>0</v>
      </c>
      <c r="BH285" s="192">
        <f>IF(N285="sníž. přenesená",J285,0)</f>
        <v>0</v>
      </c>
      <c r="BI285" s="192">
        <f>IF(N285="nulová",J285,0)</f>
        <v>0</v>
      </c>
      <c r="BJ285" s="19" t="s">
        <v>82</v>
      </c>
      <c r="BK285" s="192">
        <f>ROUND(I285*H285,2)</f>
        <v>0</v>
      </c>
      <c r="BL285" s="19" t="s">
        <v>215</v>
      </c>
      <c r="BM285" s="191" t="s">
        <v>525</v>
      </c>
    </row>
    <row r="286" spans="1:65" s="2" customFormat="1" ht="29.25">
      <c r="A286" s="36"/>
      <c r="B286" s="37"/>
      <c r="C286" s="38"/>
      <c r="D286" s="195" t="s">
        <v>397</v>
      </c>
      <c r="E286" s="38"/>
      <c r="F286" s="236" t="s">
        <v>398</v>
      </c>
      <c r="G286" s="38"/>
      <c r="H286" s="38"/>
      <c r="I286" s="237"/>
      <c r="J286" s="38"/>
      <c r="K286" s="38"/>
      <c r="L286" s="41"/>
      <c r="M286" s="238"/>
      <c r="N286" s="239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397</v>
      </c>
      <c r="AU286" s="19" t="s">
        <v>82</v>
      </c>
    </row>
    <row r="287" spans="1:65" s="13" customFormat="1" ht="22.5">
      <c r="B287" s="193"/>
      <c r="C287" s="194"/>
      <c r="D287" s="195" t="s">
        <v>217</v>
      </c>
      <c r="E287" s="196" t="s">
        <v>19</v>
      </c>
      <c r="F287" s="197" t="s">
        <v>526</v>
      </c>
      <c r="G287" s="194"/>
      <c r="H287" s="198">
        <v>315.72300000000001</v>
      </c>
      <c r="I287" s="199"/>
      <c r="J287" s="194"/>
      <c r="K287" s="194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217</v>
      </c>
      <c r="AU287" s="204" t="s">
        <v>82</v>
      </c>
      <c r="AV287" s="13" t="s">
        <v>82</v>
      </c>
      <c r="AW287" s="13" t="s">
        <v>33</v>
      </c>
      <c r="AX287" s="13" t="s">
        <v>71</v>
      </c>
      <c r="AY287" s="204" t="s">
        <v>208</v>
      </c>
    </row>
    <row r="288" spans="1:65" s="13" customFormat="1" ht="11.25">
      <c r="B288" s="193"/>
      <c r="C288" s="194"/>
      <c r="D288" s="195" t="s">
        <v>217</v>
      </c>
      <c r="E288" s="196" t="s">
        <v>19</v>
      </c>
      <c r="F288" s="197" t="s">
        <v>527</v>
      </c>
      <c r="G288" s="194"/>
      <c r="H288" s="198">
        <v>40.033000000000001</v>
      </c>
      <c r="I288" s="199"/>
      <c r="J288" s="194"/>
      <c r="K288" s="194"/>
      <c r="L288" s="200"/>
      <c r="M288" s="201"/>
      <c r="N288" s="202"/>
      <c r="O288" s="202"/>
      <c r="P288" s="202"/>
      <c r="Q288" s="202"/>
      <c r="R288" s="202"/>
      <c r="S288" s="202"/>
      <c r="T288" s="203"/>
      <c r="AT288" s="204" t="s">
        <v>217</v>
      </c>
      <c r="AU288" s="204" t="s">
        <v>82</v>
      </c>
      <c r="AV288" s="13" t="s">
        <v>82</v>
      </c>
      <c r="AW288" s="13" t="s">
        <v>33</v>
      </c>
      <c r="AX288" s="13" t="s">
        <v>71</v>
      </c>
      <c r="AY288" s="204" t="s">
        <v>208</v>
      </c>
    </row>
    <row r="289" spans="1:65" s="13" customFormat="1" ht="11.25">
      <c r="B289" s="193"/>
      <c r="C289" s="194"/>
      <c r="D289" s="195" t="s">
        <v>217</v>
      </c>
      <c r="E289" s="196" t="s">
        <v>19</v>
      </c>
      <c r="F289" s="197" t="s">
        <v>528</v>
      </c>
      <c r="G289" s="194"/>
      <c r="H289" s="198">
        <v>-16.350999999999999</v>
      </c>
      <c r="I289" s="199"/>
      <c r="J289" s="194"/>
      <c r="K289" s="194"/>
      <c r="L289" s="200"/>
      <c r="M289" s="201"/>
      <c r="N289" s="202"/>
      <c r="O289" s="202"/>
      <c r="P289" s="202"/>
      <c r="Q289" s="202"/>
      <c r="R289" s="202"/>
      <c r="S289" s="202"/>
      <c r="T289" s="203"/>
      <c r="AT289" s="204" t="s">
        <v>217</v>
      </c>
      <c r="AU289" s="204" t="s">
        <v>82</v>
      </c>
      <c r="AV289" s="13" t="s">
        <v>82</v>
      </c>
      <c r="AW289" s="13" t="s">
        <v>33</v>
      </c>
      <c r="AX289" s="13" t="s">
        <v>71</v>
      </c>
      <c r="AY289" s="204" t="s">
        <v>208</v>
      </c>
    </row>
    <row r="290" spans="1:65" s="13" customFormat="1" ht="11.25">
      <c r="B290" s="193"/>
      <c r="C290" s="194"/>
      <c r="D290" s="195" t="s">
        <v>217</v>
      </c>
      <c r="E290" s="196" t="s">
        <v>19</v>
      </c>
      <c r="F290" s="197" t="s">
        <v>529</v>
      </c>
      <c r="G290" s="194"/>
      <c r="H290" s="198">
        <v>-6.3970000000000002</v>
      </c>
      <c r="I290" s="199"/>
      <c r="J290" s="194"/>
      <c r="K290" s="194"/>
      <c r="L290" s="200"/>
      <c r="M290" s="201"/>
      <c r="N290" s="202"/>
      <c r="O290" s="202"/>
      <c r="P290" s="202"/>
      <c r="Q290" s="202"/>
      <c r="R290" s="202"/>
      <c r="S290" s="202"/>
      <c r="T290" s="203"/>
      <c r="AT290" s="204" t="s">
        <v>217</v>
      </c>
      <c r="AU290" s="204" t="s">
        <v>82</v>
      </c>
      <c r="AV290" s="13" t="s">
        <v>82</v>
      </c>
      <c r="AW290" s="13" t="s">
        <v>33</v>
      </c>
      <c r="AX290" s="13" t="s">
        <v>71</v>
      </c>
      <c r="AY290" s="204" t="s">
        <v>208</v>
      </c>
    </row>
    <row r="291" spans="1:65" s="14" customFormat="1" ht="11.25">
      <c r="B291" s="205"/>
      <c r="C291" s="206"/>
      <c r="D291" s="195" t="s">
        <v>217</v>
      </c>
      <c r="E291" s="207" t="s">
        <v>19</v>
      </c>
      <c r="F291" s="208" t="s">
        <v>221</v>
      </c>
      <c r="G291" s="206"/>
      <c r="H291" s="209">
        <v>333.00799999999998</v>
      </c>
      <c r="I291" s="210"/>
      <c r="J291" s="206"/>
      <c r="K291" s="206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217</v>
      </c>
      <c r="AU291" s="215" t="s">
        <v>82</v>
      </c>
      <c r="AV291" s="14" t="s">
        <v>215</v>
      </c>
      <c r="AW291" s="14" t="s">
        <v>33</v>
      </c>
      <c r="AX291" s="14" t="s">
        <v>78</v>
      </c>
      <c r="AY291" s="215" t="s">
        <v>208</v>
      </c>
    </row>
    <row r="292" spans="1:65" s="2" customFormat="1" ht="14.45" customHeight="1">
      <c r="A292" s="36"/>
      <c r="B292" s="37"/>
      <c r="C292" s="180" t="s">
        <v>530</v>
      </c>
      <c r="D292" s="180" t="s">
        <v>210</v>
      </c>
      <c r="E292" s="181" t="s">
        <v>531</v>
      </c>
      <c r="F292" s="182" t="s">
        <v>532</v>
      </c>
      <c r="G292" s="183" t="s">
        <v>213</v>
      </c>
      <c r="H292" s="184">
        <v>333.00799999999998</v>
      </c>
      <c r="I292" s="185"/>
      <c r="J292" s="186">
        <f>ROUND(I292*H292,2)</f>
        <v>0</v>
      </c>
      <c r="K292" s="182" t="s">
        <v>19</v>
      </c>
      <c r="L292" s="41"/>
      <c r="M292" s="187" t="s">
        <v>19</v>
      </c>
      <c r="N292" s="188" t="s">
        <v>43</v>
      </c>
      <c r="O292" s="66"/>
      <c r="P292" s="189">
        <f>O292*H292</f>
        <v>0</v>
      </c>
      <c r="Q292" s="189">
        <v>0.03</v>
      </c>
      <c r="R292" s="189">
        <f>Q292*H292</f>
        <v>9.9902399999999982</v>
      </c>
      <c r="S292" s="189">
        <v>0</v>
      </c>
      <c r="T292" s="190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91" t="s">
        <v>215</v>
      </c>
      <c r="AT292" s="191" t="s">
        <v>210</v>
      </c>
      <c r="AU292" s="191" t="s">
        <v>82</v>
      </c>
      <c r="AY292" s="19" t="s">
        <v>208</v>
      </c>
      <c r="BE292" s="192">
        <f>IF(N292="základní",J292,0)</f>
        <v>0</v>
      </c>
      <c r="BF292" s="192">
        <f>IF(N292="snížená",J292,0)</f>
        <v>0</v>
      </c>
      <c r="BG292" s="192">
        <f>IF(N292="zákl. přenesená",J292,0)</f>
        <v>0</v>
      </c>
      <c r="BH292" s="192">
        <f>IF(N292="sníž. přenesená",J292,0)</f>
        <v>0</v>
      </c>
      <c r="BI292" s="192">
        <f>IF(N292="nulová",J292,0)</f>
        <v>0</v>
      </c>
      <c r="BJ292" s="19" t="s">
        <v>82</v>
      </c>
      <c r="BK292" s="192">
        <f>ROUND(I292*H292,2)</f>
        <v>0</v>
      </c>
      <c r="BL292" s="19" t="s">
        <v>215</v>
      </c>
      <c r="BM292" s="191" t="s">
        <v>533</v>
      </c>
    </row>
    <row r="293" spans="1:65" s="2" customFormat="1" ht="29.25">
      <c r="A293" s="36"/>
      <c r="B293" s="37"/>
      <c r="C293" s="38"/>
      <c r="D293" s="195" t="s">
        <v>397</v>
      </c>
      <c r="E293" s="38"/>
      <c r="F293" s="236" t="s">
        <v>398</v>
      </c>
      <c r="G293" s="38"/>
      <c r="H293" s="38"/>
      <c r="I293" s="237"/>
      <c r="J293" s="38"/>
      <c r="K293" s="38"/>
      <c r="L293" s="41"/>
      <c r="M293" s="238"/>
      <c r="N293" s="239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397</v>
      </c>
      <c r="AU293" s="19" t="s">
        <v>82</v>
      </c>
    </row>
    <row r="294" spans="1:65" s="13" customFormat="1" ht="22.5">
      <c r="B294" s="193"/>
      <c r="C294" s="194"/>
      <c r="D294" s="195" t="s">
        <v>217</v>
      </c>
      <c r="E294" s="196" t="s">
        <v>19</v>
      </c>
      <c r="F294" s="197" t="s">
        <v>526</v>
      </c>
      <c r="G294" s="194"/>
      <c r="H294" s="198">
        <v>315.72300000000001</v>
      </c>
      <c r="I294" s="199"/>
      <c r="J294" s="194"/>
      <c r="K294" s="194"/>
      <c r="L294" s="200"/>
      <c r="M294" s="201"/>
      <c r="N294" s="202"/>
      <c r="O294" s="202"/>
      <c r="P294" s="202"/>
      <c r="Q294" s="202"/>
      <c r="R294" s="202"/>
      <c r="S294" s="202"/>
      <c r="T294" s="203"/>
      <c r="AT294" s="204" t="s">
        <v>217</v>
      </c>
      <c r="AU294" s="204" t="s">
        <v>82</v>
      </c>
      <c r="AV294" s="13" t="s">
        <v>82</v>
      </c>
      <c r="AW294" s="13" t="s">
        <v>33</v>
      </c>
      <c r="AX294" s="13" t="s">
        <v>71</v>
      </c>
      <c r="AY294" s="204" t="s">
        <v>208</v>
      </c>
    </row>
    <row r="295" spans="1:65" s="13" customFormat="1" ht="11.25">
      <c r="B295" s="193"/>
      <c r="C295" s="194"/>
      <c r="D295" s="195" t="s">
        <v>217</v>
      </c>
      <c r="E295" s="196" t="s">
        <v>19</v>
      </c>
      <c r="F295" s="197" t="s">
        <v>527</v>
      </c>
      <c r="G295" s="194"/>
      <c r="H295" s="198">
        <v>40.033000000000001</v>
      </c>
      <c r="I295" s="199"/>
      <c r="J295" s="194"/>
      <c r="K295" s="194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217</v>
      </c>
      <c r="AU295" s="204" t="s">
        <v>82</v>
      </c>
      <c r="AV295" s="13" t="s">
        <v>82</v>
      </c>
      <c r="AW295" s="13" t="s">
        <v>33</v>
      </c>
      <c r="AX295" s="13" t="s">
        <v>71</v>
      </c>
      <c r="AY295" s="204" t="s">
        <v>208</v>
      </c>
    </row>
    <row r="296" spans="1:65" s="13" customFormat="1" ht="11.25">
      <c r="B296" s="193"/>
      <c r="C296" s="194"/>
      <c r="D296" s="195" t="s">
        <v>217</v>
      </c>
      <c r="E296" s="196" t="s">
        <v>19</v>
      </c>
      <c r="F296" s="197" t="s">
        <v>528</v>
      </c>
      <c r="G296" s="194"/>
      <c r="H296" s="198">
        <v>-16.350999999999999</v>
      </c>
      <c r="I296" s="199"/>
      <c r="J296" s="194"/>
      <c r="K296" s="194"/>
      <c r="L296" s="200"/>
      <c r="M296" s="201"/>
      <c r="N296" s="202"/>
      <c r="O296" s="202"/>
      <c r="P296" s="202"/>
      <c r="Q296" s="202"/>
      <c r="R296" s="202"/>
      <c r="S296" s="202"/>
      <c r="T296" s="203"/>
      <c r="AT296" s="204" t="s">
        <v>217</v>
      </c>
      <c r="AU296" s="204" t="s">
        <v>82</v>
      </c>
      <c r="AV296" s="13" t="s">
        <v>82</v>
      </c>
      <c r="AW296" s="13" t="s">
        <v>33</v>
      </c>
      <c r="AX296" s="13" t="s">
        <v>71</v>
      </c>
      <c r="AY296" s="204" t="s">
        <v>208</v>
      </c>
    </row>
    <row r="297" spans="1:65" s="13" customFormat="1" ht="11.25">
      <c r="B297" s="193"/>
      <c r="C297" s="194"/>
      <c r="D297" s="195" t="s">
        <v>217</v>
      </c>
      <c r="E297" s="196" t="s">
        <v>19</v>
      </c>
      <c r="F297" s="197" t="s">
        <v>529</v>
      </c>
      <c r="G297" s="194"/>
      <c r="H297" s="198">
        <v>-6.3970000000000002</v>
      </c>
      <c r="I297" s="199"/>
      <c r="J297" s="194"/>
      <c r="K297" s="194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217</v>
      </c>
      <c r="AU297" s="204" t="s">
        <v>82</v>
      </c>
      <c r="AV297" s="13" t="s">
        <v>82</v>
      </c>
      <c r="AW297" s="13" t="s">
        <v>33</v>
      </c>
      <c r="AX297" s="13" t="s">
        <v>71</v>
      </c>
      <c r="AY297" s="204" t="s">
        <v>208</v>
      </c>
    </row>
    <row r="298" spans="1:65" s="14" customFormat="1" ht="11.25">
      <c r="B298" s="205"/>
      <c r="C298" s="206"/>
      <c r="D298" s="195" t="s">
        <v>217</v>
      </c>
      <c r="E298" s="207" t="s">
        <v>19</v>
      </c>
      <c r="F298" s="208" t="s">
        <v>221</v>
      </c>
      <c r="G298" s="206"/>
      <c r="H298" s="209">
        <v>333.00799999999998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217</v>
      </c>
      <c r="AU298" s="215" t="s">
        <v>82</v>
      </c>
      <c r="AV298" s="14" t="s">
        <v>215</v>
      </c>
      <c r="AW298" s="14" t="s">
        <v>33</v>
      </c>
      <c r="AX298" s="14" t="s">
        <v>78</v>
      </c>
      <c r="AY298" s="215" t="s">
        <v>208</v>
      </c>
    </row>
    <row r="299" spans="1:65" s="2" customFormat="1" ht="14.45" customHeight="1">
      <c r="A299" s="36"/>
      <c r="B299" s="37"/>
      <c r="C299" s="180" t="s">
        <v>534</v>
      </c>
      <c r="D299" s="180" t="s">
        <v>210</v>
      </c>
      <c r="E299" s="181" t="s">
        <v>535</v>
      </c>
      <c r="F299" s="182" t="s">
        <v>536</v>
      </c>
      <c r="G299" s="183" t="s">
        <v>213</v>
      </c>
      <c r="H299" s="184">
        <v>333.00799999999998</v>
      </c>
      <c r="I299" s="185"/>
      <c r="J299" s="186">
        <f>ROUND(I299*H299,2)</f>
        <v>0</v>
      </c>
      <c r="K299" s="182" t="s">
        <v>19</v>
      </c>
      <c r="L299" s="41"/>
      <c r="M299" s="187" t="s">
        <v>19</v>
      </c>
      <c r="N299" s="188" t="s">
        <v>43</v>
      </c>
      <c r="O299" s="66"/>
      <c r="P299" s="189">
        <f>O299*H299</f>
        <v>0</v>
      </c>
      <c r="Q299" s="189">
        <v>0.03</v>
      </c>
      <c r="R299" s="189">
        <f>Q299*H299</f>
        <v>9.9902399999999982</v>
      </c>
      <c r="S299" s="189">
        <v>0</v>
      </c>
      <c r="T299" s="190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91" t="s">
        <v>215</v>
      </c>
      <c r="AT299" s="191" t="s">
        <v>210</v>
      </c>
      <c r="AU299" s="191" t="s">
        <v>82</v>
      </c>
      <c r="AY299" s="19" t="s">
        <v>208</v>
      </c>
      <c r="BE299" s="192">
        <f>IF(N299="základní",J299,0)</f>
        <v>0</v>
      </c>
      <c r="BF299" s="192">
        <f>IF(N299="snížená",J299,0)</f>
        <v>0</v>
      </c>
      <c r="BG299" s="192">
        <f>IF(N299="zákl. přenesená",J299,0)</f>
        <v>0</v>
      </c>
      <c r="BH299" s="192">
        <f>IF(N299="sníž. přenesená",J299,0)</f>
        <v>0</v>
      </c>
      <c r="BI299" s="192">
        <f>IF(N299="nulová",J299,0)</f>
        <v>0</v>
      </c>
      <c r="BJ299" s="19" t="s">
        <v>82</v>
      </c>
      <c r="BK299" s="192">
        <f>ROUND(I299*H299,2)</f>
        <v>0</v>
      </c>
      <c r="BL299" s="19" t="s">
        <v>215</v>
      </c>
      <c r="BM299" s="191" t="s">
        <v>537</v>
      </c>
    </row>
    <row r="300" spans="1:65" s="2" customFormat="1" ht="29.25">
      <c r="A300" s="36"/>
      <c r="B300" s="37"/>
      <c r="C300" s="38"/>
      <c r="D300" s="195" t="s">
        <v>397</v>
      </c>
      <c r="E300" s="38"/>
      <c r="F300" s="236" t="s">
        <v>398</v>
      </c>
      <c r="G300" s="38"/>
      <c r="H300" s="38"/>
      <c r="I300" s="237"/>
      <c r="J300" s="38"/>
      <c r="K300" s="38"/>
      <c r="L300" s="41"/>
      <c r="M300" s="238"/>
      <c r="N300" s="239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397</v>
      </c>
      <c r="AU300" s="19" t="s">
        <v>82</v>
      </c>
    </row>
    <row r="301" spans="1:65" s="13" customFormat="1" ht="22.5">
      <c r="B301" s="193"/>
      <c r="C301" s="194"/>
      <c r="D301" s="195" t="s">
        <v>217</v>
      </c>
      <c r="E301" s="196" t="s">
        <v>19</v>
      </c>
      <c r="F301" s="197" t="s">
        <v>526</v>
      </c>
      <c r="G301" s="194"/>
      <c r="H301" s="198">
        <v>315.72300000000001</v>
      </c>
      <c r="I301" s="199"/>
      <c r="J301" s="194"/>
      <c r="K301" s="194"/>
      <c r="L301" s="200"/>
      <c r="M301" s="201"/>
      <c r="N301" s="202"/>
      <c r="O301" s="202"/>
      <c r="P301" s="202"/>
      <c r="Q301" s="202"/>
      <c r="R301" s="202"/>
      <c r="S301" s="202"/>
      <c r="T301" s="203"/>
      <c r="AT301" s="204" t="s">
        <v>217</v>
      </c>
      <c r="AU301" s="204" t="s">
        <v>82</v>
      </c>
      <c r="AV301" s="13" t="s">
        <v>82</v>
      </c>
      <c r="AW301" s="13" t="s">
        <v>33</v>
      </c>
      <c r="AX301" s="13" t="s">
        <v>71</v>
      </c>
      <c r="AY301" s="204" t="s">
        <v>208</v>
      </c>
    </row>
    <row r="302" spans="1:65" s="13" customFormat="1" ht="11.25">
      <c r="B302" s="193"/>
      <c r="C302" s="194"/>
      <c r="D302" s="195" t="s">
        <v>217</v>
      </c>
      <c r="E302" s="196" t="s">
        <v>19</v>
      </c>
      <c r="F302" s="197" t="s">
        <v>527</v>
      </c>
      <c r="G302" s="194"/>
      <c r="H302" s="198">
        <v>40.033000000000001</v>
      </c>
      <c r="I302" s="199"/>
      <c r="J302" s="194"/>
      <c r="K302" s="194"/>
      <c r="L302" s="200"/>
      <c r="M302" s="201"/>
      <c r="N302" s="202"/>
      <c r="O302" s="202"/>
      <c r="P302" s="202"/>
      <c r="Q302" s="202"/>
      <c r="R302" s="202"/>
      <c r="S302" s="202"/>
      <c r="T302" s="203"/>
      <c r="AT302" s="204" t="s">
        <v>217</v>
      </c>
      <c r="AU302" s="204" t="s">
        <v>82</v>
      </c>
      <c r="AV302" s="13" t="s">
        <v>82</v>
      </c>
      <c r="AW302" s="13" t="s">
        <v>33</v>
      </c>
      <c r="AX302" s="13" t="s">
        <v>71</v>
      </c>
      <c r="AY302" s="204" t="s">
        <v>208</v>
      </c>
    </row>
    <row r="303" spans="1:65" s="13" customFormat="1" ht="11.25">
      <c r="B303" s="193"/>
      <c r="C303" s="194"/>
      <c r="D303" s="195" t="s">
        <v>217</v>
      </c>
      <c r="E303" s="196" t="s">
        <v>19</v>
      </c>
      <c r="F303" s="197" t="s">
        <v>528</v>
      </c>
      <c r="G303" s="194"/>
      <c r="H303" s="198">
        <v>-16.350999999999999</v>
      </c>
      <c r="I303" s="199"/>
      <c r="J303" s="194"/>
      <c r="K303" s="194"/>
      <c r="L303" s="200"/>
      <c r="M303" s="201"/>
      <c r="N303" s="202"/>
      <c r="O303" s="202"/>
      <c r="P303" s="202"/>
      <c r="Q303" s="202"/>
      <c r="R303" s="202"/>
      <c r="S303" s="202"/>
      <c r="T303" s="203"/>
      <c r="AT303" s="204" t="s">
        <v>217</v>
      </c>
      <c r="AU303" s="204" t="s">
        <v>82</v>
      </c>
      <c r="AV303" s="13" t="s">
        <v>82</v>
      </c>
      <c r="AW303" s="13" t="s">
        <v>33</v>
      </c>
      <c r="AX303" s="13" t="s">
        <v>71</v>
      </c>
      <c r="AY303" s="204" t="s">
        <v>208</v>
      </c>
    </row>
    <row r="304" spans="1:65" s="13" customFormat="1" ht="11.25">
      <c r="B304" s="193"/>
      <c r="C304" s="194"/>
      <c r="D304" s="195" t="s">
        <v>217</v>
      </c>
      <c r="E304" s="196" t="s">
        <v>19</v>
      </c>
      <c r="F304" s="197" t="s">
        <v>529</v>
      </c>
      <c r="G304" s="194"/>
      <c r="H304" s="198">
        <v>-6.3970000000000002</v>
      </c>
      <c r="I304" s="199"/>
      <c r="J304" s="194"/>
      <c r="K304" s="194"/>
      <c r="L304" s="200"/>
      <c r="M304" s="201"/>
      <c r="N304" s="202"/>
      <c r="O304" s="202"/>
      <c r="P304" s="202"/>
      <c r="Q304" s="202"/>
      <c r="R304" s="202"/>
      <c r="S304" s="202"/>
      <c r="T304" s="203"/>
      <c r="AT304" s="204" t="s">
        <v>217</v>
      </c>
      <c r="AU304" s="204" t="s">
        <v>82</v>
      </c>
      <c r="AV304" s="13" t="s">
        <v>82</v>
      </c>
      <c r="AW304" s="13" t="s">
        <v>33</v>
      </c>
      <c r="AX304" s="13" t="s">
        <v>71</v>
      </c>
      <c r="AY304" s="204" t="s">
        <v>208</v>
      </c>
    </row>
    <row r="305" spans="1:65" s="14" customFormat="1" ht="11.25">
      <c r="B305" s="205"/>
      <c r="C305" s="206"/>
      <c r="D305" s="195" t="s">
        <v>217</v>
      </c>
      <c r="E305" s="207" t="s">
        <v>19</v>
      </c>
      <c r="F305" s="208" t="s">
        <v>221</v>
      </c>
      <c r="G305" s="206"/>
      <c r="H305" s="209">
        <v>333.00799999999998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217</v>
      </c>
      <c r="AU305" s="215" t="s">
        <v>82</v>
      </c>
      <c r="AV305" s="14" t="s">
        <v>215</v>
      </c>
      <c r="AW305" s="14" t="s">
        <v>33</v>
      </c>
      <c r="AX305" s="14" t="s">
        <v>78</v>
      </c>
      <c r="AY305" s="215" t="s">
        <v>208</v>
      </c>
    </row>
    <row r="306" spans="1:65" s="2" customFormat="1" ht="24.2" customHeight="1">
      <c r="A306" s="36"/>
      <c r="B306" s="37"/>
      <c r="C306" s="180" t="s">
        <v>538</v>
      </c>
      <c r="D306" s="180" t="s">
        <v>210</v>
      </c>
      <c r="E306" s="181" t="s">
        <v>539</v>
      </c>
      <c r="F306" s="182" t="s">
        <v>540</v>
      </c>
      <c r="G306" s="183" t="s">
        <v>213</v>
      </c>
      <c r="H306" s="184">
        <v>32.950000000000003</v>
      </c>
      <c r="I306" s="185"/>
      <c r="J306" s="186">
        <f>ROUND(I306*H306,2)</f>
        <v>0</v>
      </c>
      <c r="K306" s="182" t="s">
        <v>214</v>
      </c>
      <c r="L306" s="41"/>
      <c r="M306" s="187" t="s">
        <v>19</v>
      </c>
      <c r="N306" s="188" t="s">
        <v>43</v>
      </c>
      <c r="O306" s="66"/>
      <c r="P306" s="189">
        <f>O306*H306</f>
        <v>0</v>
      </c>
      <c r="Q306" s="189">
        <v>8.4999999999999995E-4</v>
      </c>
      <c r="R306" s="189">
        <f>Q306*H306</f>
        <v>2.8007500000000001E-2</v>
      </c>
      <c r="S306" s="189">
        <v>0</v>
      </c>
      <c r="T306" s="190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91" t="s">
        <v>215</v>
      </c>
      <c r="AT306" s="191" t="s">
        <v>210</v>
      </c>
      <c r="AU306" s="191" t="s">
        <v>82</v>
      </c>
      <c r="AY306" s="19" t="s">
        <v>208</v>
      </c>
      <c r="BE306" s="192">
        <f>IF(N306="základní",J306,0)</f>
        <v>0</v>
      </c>
      <c r="BF306" s="192">
        <f>IF(N306="snížená",J306,0)</f>
        <v>0</v>
      </c>
      <c r="BG306" s="192">
        <f>IF(N306="zákl. přenesená",J306,0)</f>
        <v>0</v>
      </c>
      <c r="BH306" s="192">
        <f>IF(N306="sníž. přenesená",J306,0)</f>
        <v>0</v>
      </c>
      <c r="BI306" s="192">
        <f>IF(N306="nulová",J306,0)</f>
        <v>0</v>
      </c>
      <c r="BJ306" s="19" t="s">
        <v>82</v>
      </c>
      <c r="BK306" s="192">
        <f>ROUND(I306*H306,2)</f>
        <v>0</v>
      </c>
      <c r="BL306" s="19" t="s">
        <v>215</v>
      </c>
      <c r="BM306" s="191" t="s">
        <v>541</v>
      </c>
    </row>
    <row r="307" spans="1:65" s="13" customFormat="1" ht="11.25">
      <c r="B307" s="193"/>
      <c r="C307" s="194"/>
      <c r="D307" s="195" t="s">
        <v>217</v>
      </c>
      <c r="E307" s="196" t="s">
        <v>19</v>
      </c>
      <c r="F307" s="197" t="s">
        <v>542</v>
      </c>
      <c r="G307" s="194"/>
      <c r="H307" s="198">
        <v>3.15</v>
      </c>
      <c r="I307" s="199"/>
      <c r="J307" s="194"/>
      <c r="K307" s="194"/>
      <c r="L307" s="200"/>
      <c r="M307" s="201"/>
      <c r="N307" s="202"/>
      <c r="O307" s="202"/>
      <c r="P307" s="202"/>
      <c r="Q307" s="202"/>
      <c r="R307" s="202"/>
      <c r="S307" s="202"/>
      <c r="T307" s="203"/>
      <c r="AT307" s="204" t="s">
        <v>217</v>
      </c>
      <c r="AU307" s="204" t="s">
        <v>82</v>
      </c>
      <c r="AV307" s="13" t="s">
        <v>82</v>
      </c>
      <c r="AW307" s="13" t="s">
        <v>33</v>
      </c>
      <c r="AX307" s="13" t="s">
        <v>71</v>
      </c>
      <c r="AY307" s="204" t="s">
        <v>208</v>
      </c>
    </row>
    <row r="308" spans="1:65" s="13" customFormat="1" ht="11.25">
      <c r="B308" s="193"/>
      <c r="C308" s="194"/>
      <c r="D308" s="195" t="s">
        <v>217</v>
      </c>
      <c r="E308" s="196" t="s">
        <v>19</v>
      </c>
      <c r="F308" s="197" t="s">
        <v>543</v>
      </c>
      <c r="G308" s="194"/>
      <c r="H308" s="198">
        <v>3.6</v>
      </c>
      <c r="I308" s="199"/>
      <c r="J308" s="194"/>
      <c r="K308" s="194"/>
      <c r="L308" s="200"/>
      <c r="M308" s="201"/>
      <c r="N308" s="202"/>
      <c r="O308" s="202"/>
      <c r="P308" s="202"/>
      <c r="Q308" s="202"/>
      <c r="R308" s="202"/>
      <c r="S308" s="202"/>
      <c r="T308" s="203"/>
      <c r="AT308" s="204" t="s">
        <v>217</v>
      </c>
      <c r="AU308" s="204" t="s">
        <v>82</v>
      </c>
      <c r="AV308" s="13" t="s">
        <v>82</v>
      </c>
      <c r="AW308" s="13" t="s">
        <v>33</v>
      </c>
      <c r="AX308" s="13" t="s">
        <v>71</v>
      </c>
      <c r="AY308" s="204" t="s">
        <v>208</v>
      </c>
    </row>
    <row r="309" spans="1:65" s="13" customFormat="1" ht="11.25">
      <c r="B309" s="193"/>
      <c r="C309" s="194"/>
      <c r="D309" s="195" t="s">
        <v>217</v>
      </c>
      <c r="E309" s="196" t="s">
        <v>19</v>
      </c>
      <c r="F309" s="197" t="s">
        <v>544</v>
      </c>
      <c r="G309" s="194"/>
      <c r="H309" s="198">
        <v>3.6</v>
      </c>
      <c r="I309" s="199"/>
      <c r="J309" s="194"/>
      <c r="K309" s="194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217</v>
      </c>
      <c r="AU309" s="204" t="s">
        <v>82</v>
      </c>
      <c r="AV309" s="13" t="s">
        <v>82</v>
      </c>
      <c r="AW309" s="13" t="s">
        <v>33</v>
      </c>
      <c r="AX309" s="13" t="s">
        <v>71</v>
      </c>
      <c r="AY309" s="204" t="s">
        <v>208</v>
      </c>
    </row>
    <row r="310" spans="1:65" s="13" customFormat="1" ht="11.25">
      <c r="B310" s="193"/>
      <c r="C310" s="194"/>
      <c r="D310" s="195" t="s">
        <v>217</v>
      </c>
      <c r="E310" s="196" t="s">
        <v>19</v>
      </c>
      <c r="F310" s="197" t="s">
        <v>545</v>
      </c>
      <c r="G310" s="194"/>
      <c r="H310" s="198">
        <v>2.5499999999999998</v>
      </c>
      <c r="I310" s="199"/>
      <c r="J310" s="194"/>
      <c r="K310" s="194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217</v>
      </c>
      <c r="AU310" s="204" t="s">
        <v>82</v>
      </c>
      <c r="AV310" s="13" t="s">
        <v>82</v>
      </c>
      <c r="AW310" s="13" t="s">
        <v>33</v>
      </c>
      <c r="AX310" s="13" t="s">
        <v>71</v>
      </c>
      <c r="AY310" s="204" t="s">
        <v>208</v>
      </c>
    </row>
    <row r="311" spans="1:65" s="13" customFormat="1" ht="11.25">
      <c r="B311" s="193"/>
      <c r="C311" s="194"/>
      <c r="D311" s="195" t="s">
        <v>217</v>
      </c>
      <c r="E311" s="196" t="s">
        <v>19</v>
      </c>
      <c r="F311" s="197" t="s">
        <v>546</v>
      </c>
      <c r="G311" s="194"/>
      <c r="H311" s="198">
        <v>2.4500000000000002</v>
      </c>
      <c r="I311" s="199"/>
      <c r="J311" s="194"/>
      <c r="K311" s="194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217</v>
      </c>
      <c r="AU311" s="204" t="s">
        <v>82</v>
      </c>
      <c r="AV311" s="13" t="s">
        <v>82</v>
      </c>
      <c r="AW311" s="13" t="s">
        <v>33</v>
      </c>
      <c r="AX311" s="13" t="s">
        <v>71</v>
      </c>
      <c r="AY311" s="204" t="s">
        <v>208</v>
      </c>
    </row>
    <row r="312" spans="1:65" s="13" customFormat="1" ht="11.25">
      <c r="B312" s="193"/>
      <c r="C312" s="194"/>
      <c r="D312" s="195" t="s">
        <v>217</v>
      </c>
      <c r="E312" s="196" t="s">
        <v>19</v>
      </c>
      <c r="F312" s="197" t="s">
        <v>547</v>
      </c>
      <c r="G312" s="194"/>
      <c r="H312" s="198">
        <v>2.15</v>
      </c>
      <c r="I312" s="199"/>
      <c r="J312" s="194"/>
      <c r="K312" s="194"/>
      <c r="L312" s="200"/>
      <c r="M312" s="201"/>
      <c r="N312" s="202"/>
      <c r="O312" s="202"/>
      <c r="P312" s="202"/>
      <c r="Q312" s="202"/>
      <c r="R312" s="202"/>
      <c r="S312" s="202"/>
      <c r="T312" s="203"/>
      <c r="AT312" s="204" t="s">
        <v>217</v>
      </c>
      <c r="AU312" s="204" t="s">
        <v>82</v>
      </c>
      <c r="AV312" s="13" t="s">
        <v>82</v>
      </c>
      <c r="AW312" s="13" t="s">
        <v>33</v>
      </c>
      <c r="AX312" s="13" t="s">
        <v>71</v>
      </c>
      <c r="AY312" s="204" t="s">
        <v>208</v>
      </c>
    </row>
    <row r="313" spans="1:65" s="13" customFormat="1" ht="11.25">
      <c r="B313" s="193"/>
      <c r="C313" s="194"/>
      <c r="D313" s="195" t="s">
        <v>217</v>
      </c>
      <c r="E313" s="196" t="s">
        <v>19</v>
      </c>
      <c r="F313" s="197" t="s">
        <v>548</v>
      </c>
      <c r="G313" s="194"/>
      <c r="H313" s="198">
        <v>3.9</v>
      </c>
      <c r="I313" s="199"/>
      <c r="J313" s="194"/>
      <c r="K313" s="194"/>
      <c r="L313" s="200"/>
      <c r="M313" s="201"/>
      <c r="N313" s="202"/>
      <c r="O313" s="202"/>
      <c r="P313" s="202"/>
      <c r="Q313" s="202"/>
      <c r="R313" s="202"/>
      <c r="S313" s="202"/>
      <c r="T313" s="203"/>
      <c r="AT313" s="204" t="s">
        <v>217</v>
      </c>
      <c r="AU313" s="204" t="s">
        <v>82</v>
      </c>
      <c r="AV313" s="13" t="s">
        <v>82</v>
      </c>
      <c r="AW313" s="13" t="s">
        <v>33</v>
      </c>
      <c r="AX313" s="13" t="s">
        <v>71</v>
      </c>
      <c r="AY313" s="204" t="s">
        <v>208</v>
      </c>
    </row>
    <row r="314" spans="1:65" s="13" customFormat="1" ht="11.25">
      <c r="B314" s="193"/>
      <c r="C314" s="194"/>
      <c r="D314" s="195" t="s">
        <v>217</v>
      </c>
      <c r="E314" s="196" t="s">
        <v>19</v>
      </c>
      <c r="F314" s="197" t="s">
        <v>549</v>
      </c>
      <c r="G314" s="194"/>
      <c r="H314" s="198">
        <v>5.25</v>
      </c>
      <c r="I314" s="199"/>
      <c r="J314" s="194"/>
      <c r="K314" s="194"/>
      <c r="L314" s="200"/>
      <c r="M314" s="201"/>
      <c r="N314" s="202"/>
      <c r="O314" s="202"/>
      <c r="P314" s="202"/>
      <c r="Q314" s="202"/>
      <c r="R314" s="202"/>
      <c r="S314" s="202"/>
      <c r="T314" s="203"/>
      <c r="AT314" s="204" t="s">
        <v>217</v>
      </c>
      <c r="AU314" s="204" t="s">
        <v>82</v>
      </c>
      <c r="AV314" s="13" t="s">
        <v>82</v>
      </c>
      <c r="AW314" s="13" t="s">
        <v>33</v>
      </c>
      <c r="AX314" s="13" t="s">
        <v>71</v>
      </c>
      <c r="AY314" s="204" t="s">
        <v>208</v>
      </c>
    </row>
    <row r="315" spans="1:65" s="13" customFormat="1" ht="11.25">
      <c r="B315" s="193"/>
      <c r="C315" s="194"/>
      <c r="D315" s="195" t="s">
        <v>217</v>
      </c>
      <c r="E315" s="196" t="s">
        <v>19</v>
      </c>
      <c r="F315" s="197" t="s">
        <v>550</v>
      </c>
      <c r="G315" s="194"/>
      <c r="H315" s="198">
        <v>6.3</v>
      </c>
      <c r="I315" s="199"/>
      <c r="J315" s="194"/>
      <c r="K315" s="194"/>
      <c r="L315" s="200"/>
      <c r="M315" s="201"/>
      <c r="N315" s="202"/>
      <c r="O315" s="202"/>
      <c r="P315" s="202"/>
      <c r="Q315" s="202"/>
      <c r="R315" s="202"/>
      <c r="S315" s="202"/>
      <c r="T315" s="203"/>
      <c r="AT315" s="204" t="s">
        <v>217</v>
      </c>
      <c r="AU315" s="204" t="s">
        <v>82</v>
      </c>
      <c r="AV315" s="13" t="s">
        <v>82</v>
      </c>
      <c r="AW315" s="13" t="s">
        <v>33</v>
      </c>
      <c r="AX315" s="13" t="s">
        <v>71</v>
      </c>
      <c r="AY315" s="204" t="s">
        <v>208</v>
      </c>
    </row>
    <row r="316" spans="1:65" s="14" customFormat="1" ht="11.25">
      <c r="B316" s="205"/>
      <c r="C316" s="206"/>
      <c r="D316" s="195" t="s">
        <v>217</v>
      </c>
      <c r="E316" s="207" t="s">
        <v>19</v>
      </c>
      <c r="F316" s="208" t="s">
        <v>221</v>
      </c>
      <c r="G316" s="206"/>
      <c r="H316" s="209">
        <v>32.950000000000003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217</v>
      </c>
      <c r="AU316" s="215" t="s">
        <v>82</v>
      </c>
      <c r="AV316" s="14" t="s">
        <v>215</v>
      </c>
      <c r="AW316" s="14" t="s">
        <v>33</v>
      </c>
      <c r="AX316" s="14" t="s">
        <v>78</v>
      </c>
      <c r="AY316" s="215" t="s">
        <v>208</v>
      </c>
    </row>
    <row r="317" spans="1:65" s="2" customFormat="1" ht="14.45" customHeight="1">
      <c r="A317" s="36"/>
      <c r="B317" s="37"/>
      <c r="C317" s="226" t="s">
        <v>551</v>
      </c>
      <c r="D317" s="226" t="s">
        <v>370</v>
      </c>
      <c r="E317" s="227" t="s">
        <v>552</v>
      </c>
      <c r="F317" s="228" t="s">
        <v>553</v>
      </c>
      <c r="G317" s="229" t="s">
        <v>213</v>
      </c>
      <c r="H317" s="230">
        <v>536.59900000000005</v>
      </c>
      <c r="I317" s="231"/>
      <c r="J317" s="232">
        <f>ROUND(I317*H317,2)</f>
        <v>0</v>
      </c>
      <c r="K317" s="228" t="s">
        <v>214</v>
      </c>
      <c r="L317" s="233"/>
      <c r="M317" s="234" t="s">
        <v>19</v>
      </c>
      <c r="N317" s="235" t="s">
        <v>43</v>
      </c>
      <c r="O317" s="66"/>
      <c r="P317" s="189">
        <f>O317*H317</f>
        <v>0</v>
      </c>
      <c r="Q317" s="189">
        <v>2.7200000000000002E-3</v>
      </c>
      <c r="R317" s="189">
        <f>Q317*H317</f>
        <v>1.4595492800000003</v>
      </c>
      <c r="S317" s="189">
        <v>0</v>
      </c>
      <c r="T317" s="190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91" t="s">
        <v>373</v>
      </c>
      <c r="AT317" s="191" t="s">
        <v>370</v>
      </c>
      <c r="AU317" s="191" t="s">
        <v>82</v>
      </c>
      <c r="AY317" s="19" t="s">
        <v>208</v>
      </c>
      <c r="BE317" s="192">
        <f>IF(N317="základní",J317,0)</f>
        <v>0</v>
      </c>
      <c r="BF317" s="192">
        <f>IF(N317="snížená",J317,0)</f>
        <v>0</v>
      </c>
      <c r="BG317" s="192">
        <f>IF(N317="zákl. přenesená",J317,0)</f>
        <v>0</v>
      </c>
      <c r="BH317" s="192">
        <f>IF(N317="sníž. přenesená",J317,0)</f>
        <v>0</v>
      </c>
      <c r="BI317" s="192">
        <f>IF(N317="nulová",J317,0)</f>
        <v>0</v>
      </c>
      <c r="BJ317" s="19" t="s">
        <v>82</v>
      </c>
      <c r="BK317" s="192">
        <f>ROUND(I317*H317,2)</f>
        <v>0</v>
      </c>
      <c r="BL317" s="19" t="s">
        <v>215</v>
      </c>
      <c r="BM317" s="191" t="s">
        <v>554</v>
      </c>
    </row>
    <row r="318" spans="1:65" s="13" customFormat="1" ht="11.25">
      <c r="B318" s="193"/>
      <c r="C318" s="194"/>
      <c r="D318" s="195" t="s">
        <v>217</v>
      </c>
      <c r="E318" s="196" t="s">
        <v>19</v>
      </c>
      <c r="F318" s="197" t="s">
        <v>555</v>
      </c>
      <c r="G318" s="194"/>
      <c r="H318" s="198">
        <v>570.69000000000005</v>
      </c>
      <c r="I318" s="199"/>
      <c r="J318" s="194"/>
      <c r="K318" s="194"/>
      <c r="L318" s="200"/>
      <c r="M318" s="201"/>
      <c r="N318" s="202"/>
      <c r="O318" s="202"/>
      <c r="P318" s="202"/>
      <c r="Q318" s="202"/>
      <c r="R318" s="202"/>
      <c r="S318" s="202"/>
      <c r="T318" s="203"/>
      <c r="AT318" s="204" t="s">
        <v>217</v>
      </c>
      <c r="AU318" s="204" t="s">
        <v>82</v>
      </c>
      <c r="AV318" s="13" t="s">
        <v>82</v>
      </c>
      <c r="AW318" s="13" t="s">
        <v>33</v>
      </c>
      <c r="AX318" s="13" t="s">
        <v>71</v>
      </c>
      <c r="AY318" s="204" t="s">
        <v>208</v>
      </c>
    </row>
    <row r="319" spans="1:65" s="13" customFormat="1" ht="11.25">
      <c r="B319" s="193"/>
      <c r="C319" s="194"/>
      <c r="D319" s="195" t="s">
        <v>217</v>
      </c>
      <c r="E319" s="196" t="s">
        <v>19</v>
      </c>
      <c r="F319" s="197" t="s">
        <v>556</v>
      </c>
      <c r="G319" s="194"/>
      <c r="H319" s="198">
        <v>-59.643000000000001</v>
      </c>
      <c r="I319" s="199"/>
      <c r="J319" s="194"/>
      <c r="K319" s="194"/>
      <c r="L319" s="200"/>
      <c r="M319" s="201"/>
      <c r="N319" s="202"/>
      <c r="O319" s="202"/>
      <c r="P319" s="202"/>
      <c r="Q319" s="202"/>
      <c r="R319" s="202"/>
      <c r="S319" s="202"/>
      <c r="T319" s="203"/>
      <c r="AT319" s="204" t="s">
        <v>217</v>
      </c>
      <c r="AU319" s="204" t="s">
        <v>82</v>
      </c>
      <c r="AV319" s="13" t="s">
        <v>82</v>
      </c>
      <c r="AW319" s="13" t="s">
        <v>33</v>
      </c>
      <c r="AX319" s="13" t="s">
        <v>71</v>
      </c>
      <c r="AY319" s="204" t="s">
        <v>208</v>
      </c>
    </row>
    <row r="320" spans="1:65" s="14" customFormat="1" ht="11.25">
      <c r="B320" s="205"/>
      <c r="C320" s="206"/>
      <c r="D320" s="195" t="s">
        <v>217</v>
      </c>
      <c r="E320" s="207" t="s">
        <v>19</v>
      </c>
      <c r="F320" s="208" t="s">
        <v>221</v>
      </c>
      <c r="G320" s="206"/>
      <c r="H320" s="209">
        <v>511.04700000000003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217</v>
      </c>
      <c r="AU320" s="215" t="s">
        <v>82</v>
      </c>
      <c r="AV320" s="14" t="s">
        <v>215</v>
      </c>
      <c r="AW320" s="14" t="s">
        <v>33</v>
      </c>
      <c r="AX320" s="14" t="s">
        <v>78</v>
      </c>
      <c r="AY320" s="215" t="s">
        <v>208</v>
      </c>
    </row>
    <row r="321" spans="1:65" s="13" customFormat="1" ht="11.25">
      <c r="B321" s="193"/>
      <c r="C321" s="194"/>
      <c r="D321" s="195" t="s">
        <v>217</v>
      </c>
      <c r="E321" s="194"/>
      <c r="F321" s="197" t="s">
        <v>557</v>
      </c>
      <c r="G321" s="194"/>
      <c r="H321" s="198">
        <v>536.59900000000005</v>
      </c>
      <c r="I321" s="199"/>
      <c r="J321" s="194"/>
      <c r="K321" s="194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217</v>
      </c>
      <c r="AU321" s="204" t="s">
        <v>82</v>
      </c>
      <c r="AV321" s="13" t="s">
        <v>82</v>
      </c>
      <c r="AW321" s="13" t="s">
        <v>4</v>
      </c>
      <c r="AX321" s="13" t="s">
        <v>78</v>
      </c>
      <c r="AY321" s="204" t="s">
        <v>208</v>
      </c>
    </row>
    <row r="322" spans="1:65" s="2" customFormat="1" ht="14.45" customHeight="1">
      <c r="A322" s="36"/>
      <c r="B322" s="37"/>
      <c r="C322" s="180" t="s">
        <v>558</v>
      </c>
      <c r="D322" s="180" t="s">
        <v>210</v>
      </c>
      <c r="E322" s="181" t="s">
        <v>559</v>
      </c>
      <c r="F322" s="182" t="s">
        <v>560</v>
      </c>
      <c r="G322" s="183" t="s">
        <v>213</v>
      </c>
      <c r="H322" s="184">
        <v>1072.47</v>
      </c>
      <c r="I322" s="185"/>
      <c r="J322" s="186">
        <f>ROUND(I322*H322,2)</f>
        <v>0</v>
      </c>
      <c r="K322" s="182" t="s">
        <v>214</v>
      </c>
      <c r="L322" s="41"/>
      <c r="M322" s="187" t="s">
        <v>19</v>
      </c>
      <c r="N322" s="188" t="s">
        <v>43</v>
      </c>
      <c r="O322" s="66"/>
      <c r="P322" s="189">
        <f>O322*H322</f>
        <v>0</v>
      </c>
      <c r="Q322" s="189">
        <v>2.5999999999999998E-4</v>
      </c>
      <c r="R322" s="189">
        <f>Q322*H322</f>
        <v>0.27884219999999998</v>
      </c>
      <c r="S322" s="189">
        <v>0</v>
      </c>
      <c r="T322" s="190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91" t="s">
        <v>215</v>
      </c>
      <c r="AT322" s="191" t="s">
        <v>210</v>
      </c>
      <c r="AU322" s="191" t="s">
        <v>82</v>
      </c>
      <c r="AY322" s="19" t="s">
        <v>208</v>
      </c>
      <c r="BE322" s="192">
        <f>IF(N322="základní",J322,0)</f>
        <v>0</v>
      </c>
      <c r="BF322" s="192">
        <f>IF(N322="snížená",J322,0)</f>
        <v>0</v>
      </c>
      <c r="BG322" s="192">
        <f>IF(N322="zákl. přenesená",J322,0)</f>
        <v>0</v>
      </c>
      <c r="BH322" s="192">
        <f>IF(N322="sníž. přenesená",J322,0)</f>
        <v>0</v>
      </c>
      <c r="BI322" s="192">
        <f>IF(N322="nulová",J322,0)</f>
        <v>0</v>
      </c>
      <c r="BJ322" s="19" t="s">
        <v>82</v>
      </c>
      <c r="BK322" s="192">
        <f>ROUND(I322*H322,2)</f>
        <v>0</v>
      </c>
      <c r="BL322" s="19" t="s">
        <v>215</v>
      </c>
      <c r="BM322" s="191" t="s">
        <v>561</v>
      </c>
    </row>
    <row r="323" spans="1:65" s="2" customFormat="1" ht="24.2" customHeight="1">
      <c r="A323" s="36"/>
      <c r="B323" s="37"/>
      <c r="C323" s="180" t="s">
        <v>562</v>
      </c>
      <c r="D323" s="180" t="s">
        <v>210</v>
      </c>
      <c r="E323" s="181" t="s">
        <v>563</v>
      </c>
      <c r="F323" s="182" t="s">
        <v>564</v>
      </c>
      <c r="G323" s="183" t="s">
        <v>395</v>
      </c>
      <c r="H323" s="184">
        <v>413.43</v>
      </c>
      <c r="I323" s="185"/>
      <c r="J323" s="186">
        <f>ROUND(I323*H323,2)</f>
        <v>0</v>
      </c>
      <c r="K323" s="182" t="s">
        <v>19</v>
      </c>
      <c r="L323" s="41"/>
      <c r="M323" s="187" t="s">
        <v>19</v>
      </c>
      <c r="N323" s="188" t="s">
        <v>43</v>
      </c>
      <c r="O323" s="66"/>
      <c r="P323" s="189">
        <f>O323*H323</f>
        <v>0</v>
      </c>
      <c r="Q323" s="189">
        <v>8.0000000000000007E-5</v>
      </c>
      <c r="R323" s="189">
        <f>Q323*H323</f>
        <v>3.3074400000000004E-2</v>
      </c>
      <c r="S323" s="189">
        <v>0</v>
      </c>
      <c r="T323" s="190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1" t="s">
        <v>215</v>
      </c>
      <c r="AT323" s="191" t="s">
        <v>210</v>
      </c>
      <c r="AU323" s="191" t="s">
        <v>82</v>
      </c>
      <c r="AY323" s="19" t="s">
        <v>208</v>
      </c>
      <c r="BE323" s="192">
        <f>IF(N323="základní",J323,0)</f>
        <v>0</v>
      </c>
      <c r="BF323" s="192">
        <f>IF(N323="snížená",J323,0)</f>
        <v>0</v>
      </c>
      <c r="BG323" s="192">
        <f>IF(N323="zákl. přenesená",J323,0)</f>
        <v>0</v>
      </c>
      <c r="BH323" s="192">
        <f>IF(N323="sníž. přenesená",J323,0)</f>
        <v>0</v>
      </c>
      <c r="BI323" s="192">
        <f>IF(N323="nulová",J323,0)</f>
        <v>0</v>
      </c>
      <c r="BJ323" s="19" t="s">
        <v>82</v>
      </c>
      <c r="BK323" s="192">
        <f>ROUND(I323*H323,2)</f>
        <v>0</v>
      </c>
      <c r="BL323" s="19" t="s">
        <v>215</v>
      </c>
      <c r="BM323" s="191" t="s">
        <v>565</v>
      </c>
    </row>
    <row r="324" spans="1:65" s="13" customFormat="1" ht="11.25">
      <c r="B324" s="193"/>
      <c r="C324" s="194"/>
      <c r="D324" s="195" t="s">
        <v>217</v>
      </c>
      <c r="E324" s="196" t="s">
        <v>19</v>
      </c>
      <c r="F324" s="197" t="s">
        <v>566</v>
      </c>
      <c r="G324" s="194"/>
      <c r="H324" s="198">
        <v>447.6</v>
      </c>
      <c r="I324" s="199"/>
      <c r="J324" s="194"/>
      <c r="K324" s="194"/>
      <c r="L324" s="200"/>
      <c r="M324" s="201"/>
      <c r="N324" s="202"/>
      <c r="O324" s="202"/>
      <c r="P324" s="202"/>
      <c r="Q324" s="202"/>
      <c r="R324" s="202"/>
      <c r="S324" s="202"/>
      <c r="T324" s="203"/>
      <c r="AT324" s="204" t="s">
        <v>217</v>
      </c>
      <c r="AU324" s="204" t="s">
        <v>82</v>
      </c>
      <c r="AV324" s="13" t="s">
        <v>82</v>
      </c>
      <c r="AW324" s="13" t="s">
        <v>33</v>
      </c>
      <c r="AX324" s="13" t="s">
        <v>71</v>
      </c>
      <c r="AY324" s="204" t="s">
        <v>208</v>
      </c>
    </row>
    <row r="325" spans="1:65" s="13" customFormat="1" ht="11.25">
      <c r="B325" s="193"/>
      <c r="C325" s="194"/>
      <c r="D325" s="195" t="s">
        <v>217</v>
      </c>
      <c r="E325" s="196" t="s">
        <v>19</v>
      </c>
      <c r="F325" s="197" t="s">
        <v>567</v>
      </c>
      <c r="G325" s="194"/>
      <c r="H325" s="198">
        <v>-34.17</v>
      </c>
      <c r="I325" s="199"/>
      <c r="J325" s="194"/>
      <c r="K325" s="194"/>
      <c r="L325" s="200"/>
      <c r="M325" s="201"/>
      <c r="N325" s="202"/>
      <c r="O325" s="202"/>
      <c r="P325" s="202"/>
      <c r="Q325" s="202"/>
      <c r="R325" s="202"/>
      <c r="S325" s="202"/>
      <c r="T325" s="203"/>
      <c r="AT325" s="204" t="s">
        <v>217</v>
      </c>
      <c r="AU325" s="204" t="s">
        <v>82</v>
      </c>
      <c r="AV325" s="13" t="s">
        <v>82</v>
      </c>
      <c r="AW325" s="13" t="s">
        <v>33</v>
      </c>
      <c r="AX325" s="13" t="s">
        <v>71</v>
      </c>
      <c r="AY325" s="204" t="s">
        <v>208</v>
      </c>
    </row>
    <row r="326" spans="1:65" s="14" customFormat="1" ht="11.25">
      <c r="B326" s="205"/>
      <c r="C326" s="206"/>
      <c r="D326" s="195" t="s">
        <v>217</v>
      </c>
      <c r="E326" s="207" t="s">
        <v>19</v>
      </c>
      <c r="F326" s="208" t="s">
        <v>221</v>
      </c>
      <c r="G326" s="206"/>
      <c r="H326" s="209">
        <v>413.43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217</v>
      </c>
      <c r="AU326" s="215" t="s">
        <v>82</v>
      </c>
      <c r="AV326" s="14" t="s">
        <v>215</v>
      </c>
      <c r="AW326" s="14" t="s">
        <v>33</v>
      </c>
      <c r="AX326" s="14" t="s">
        <v>78</v>
      </c>
      <c r="AY326" s="215" t="s">
        <v>208</v>
      </c>
    </row>
    <row r="327" spans="1:65" s="2" customFormat="1" ht="24.2" customHeight="1">
      <c r="A327" s="36"/>
      <c r="B327" s="37"/>
      <c r="C327" s="180" t="s">
        <v>568</v>
      </c>
      <c r="D327" s="180" t="s">
        <v>210</v>
      </c>
      <c r="E327" s="181" t="s">
        <v>569</v>
      </c>
      <c r="F327" s="182" t="s">
        <v>570</v>
      </c>
      <c r="G327" s="183" t="s">
        <v>213</v>
      </c>
      <c r="H327" s="184">
        <v>1072.47</v>
      </c>
      <c r="I327" s="185"/>
      <c r="J327" s="186">
        <f>ROUND(I327*H327,2)</f>
        <v>0</v>
      </c>
      <c r="K327" s="182" t="s">
        <v>214</v>
      </c>
      <c r="L327" s="41"/>
      <c r="M327" s="187" t="s">
        <v>19</v>
      </c>
      <c r="N327" s="188" t="s">
        <v>43</v>
      </c>
      <c r="O327" s="66"/>
      <c r="P327" s="189">
        <f>O327*H327</f>
        <v>0</v>
      </c>
      <c r="Q327" s="189">
        <v>8.6800000000000002E-3</v>
      </c>
      <c r="R327" s="189">
        <f>Q327*H327</f>
        <v>9.3090396000000002</v>
      </c>
      <c r="S327" s="189">
        <v>0</v>
      </c>
      <c r="T327" s="190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91" t="s">
        <v>215</v>
      </c>
      <c r="AT327" s="191" t="s">
        <v>210</v>
      </c>
      <c r="AU327" s="191" t="s">
        <v>82</v>
      </c>
      <c r="AY327" s="19" t="s">
        <v>208</v>
      </c>
      <c r="BE327" s="192">
        <f>IF(N327="základní",J327,0)</f>
        <v>0</v>
      </c>
      <c r="BF327" s="192">
        <f>IF(N327="snížená",J327,0)</f>
        <v>0</v>
      </c>
      <c r="BG327" s="192">
        <f>IF(N327="zákl. přenesená",J327,0)</f>
        <v>0</v>
      </c>
      <c r="BH327" s="192">
        <f>IF(N327="sníž. přenesená",J327,0)</f>
        <v>0</v>
      </c>
      <c r="BI327" s="192">
        <f>IF(N327="nulová",J327,0)</f>
        <v>0</v>
      </c>
      <c r="BJ327" s="19" t="s">
        <v>82</v>
      </c>
      <c r="BK327" s="192">
        <f>ROUND(I327*H327,2)</f>
        <v>0</v>
      </c>
      <c r="BL327" s="19" t="s">
        <v>215</v>
      </c>
      <c r="BM327" s="191" t="s">
        <v>571</v>
      </c>
    </row>
    <row r="328" spans="1:65" s="13" customFormat="1" ht="11.25">
      <c r="B328" s="193"/>
      <c r="C328" s="194"/>
      <c r="D328" s="195" t="s">
        <v>217</v>
      </c>
      <c r="E328" s="196" t="s">
        <v>19</v>
      </c>
      <c r="F328" s="197" t="s">
        <v>572</v>
      </c>
      <c r="G328" s="194"/>
      <c r="H328" s="198">
        <v>1202.925</v>
      </c>
      <c r="I328" s="199"/>
      <c r="J328" s="194"/>
      <c r="K328" s="194"/>
      <c r="L328" s="200"/>
      <c r="M328" s="201"/>
      <c r="N328" s="202"/>
      <c r="O328" s="202"/>
      <c r="P328" s="202"/>
      <c r="Q328" s="202"/>
      <c r="R328" s="202"/>
      <c r="S328" s="202"/>
      <c r="T328" s="203"/>
      <c r="AT328" s="204" t="s">
        <v>217</v>
      </c>
      <c r="AU328" s="204" t="s">
        <v>82</v>
      </c>
      <c r="AV328" s="13" t="s">
        <v>82</v>
      </c>
      <c r="AW328" s="13" t="s">
        <v>33</v>
      </c>
      <c r="AX328" s="13" t="s">
        <v>71</v>
      </c>
      <c r="AY328" s="204" t="s">
        <v>208</v>
      </c>
    </row>
    <row r="329" spans="1:65" s="13" customFormat="1" ht="11.25">
      <c r="B329" s="193"/>
      <c r="C329" s="194"/>
      <c r="D329" s="195" t="s">
        <v>217</v>
      </c>
      <c r="E329" s="196" t="s">
        <v>19</v>
      </c>
      <c r="F329" s="197" t="s">
        <v>573</v>
      </c>
      <c r="G329" s="194"/>
      <c r="H329" s="198">
        <v>-6.383</v>
      </c>
      <c r="I329" s="199"/>
      <c r="J329" s="194"/>
      <c r="K329" s="194"/>
      <c r="L329" s="200"/>
      <c r="M329" s="201"/>
      <c r="N329" s="202"/>
      <c r="O329" s="202"/>
      <c r="P329" s="202"/>
      <c r="Q329" s="202"/>
      <c r="R329" s="202"/>
      <c r="S329" s="202"/>
      <c r="T329" s="203"/>
      <c r="AT329" s="204" t="s">
        <v>217</v>
      </c>
      <c r="AU329" s="204" t="s">
        <v>82</v>
      </c>
      <c r="AV329" s="13" t="s">
        <v>82</v>
      </c>
      <c r="AW329" s="13" t="s">
        <v>33</v>
      </c>
      <c r="AX329" s="13" t="s">
        <v>71</v>
      </c>
      <c r="AY329" s="204" t="s">
        <v>208</v>
      </c>
    </row>
    <row r="330" spans="1:65" s="13" customFormat="1" ht="11.25">
      <c r="B330" s="193"/>
      <c r="C330" s="194"/>
      <c r="D330" s="195" t="s">
        <v>217</v>
      </c>
      <c r="E330" s="196" t="s">
        <v>19</v>
      </c>
      <c r="F330" s="197" t="s">
        <v>574</v>
      </c>
      <c r="G330" s="194"/>
      <c r="H330" s="198">
        <v>-64.429000000000002</v>
      </c>
      <c r="I330" s="199"/>
      <c r="J330" s="194"/>
      <c r="K330" s="194"/>
      <c r="L330" s="200"/>
      <c r="M330" s="201"/>
      <c r="N330" s="202"/>
      <c r="O330" s="202"/>
      <c r="P330" s="202"/>
      <c r="Q330" s="202"/>
      <c r="R330" s="202"/>
      <c r="S330" s="202"/>
      <c r="T330" s="203"/>
      <c r="AT330" s="204" t="s">
        <v>217</v>
      </c>
      <c r="AU330" s="204" t="s">
        <v>82</v>
      </c>
      <c r="AV330" s="13" t="s">
        <v>82</v>
      </c>
      <c r="AW330" s="13" t="s">
        <v>33</v>
      </c>
      <c r="AX330" s="13" t="s">
        <v>71</v>
      </c>
      <c r="AY330" s="204" t="s">
        <v>208</v>
      </c>
    </row>
    <row r="331" spans="1:65" s="13" customFormat="1" ht="11.25">
      <c r="B331" s="193"/>
      <c r="C331" s="194"/>
      <c r="D331" s="195" t="s">
        <v>217</v>
      </c>
      <c r="E331" s="196" t="s">
        <v>19</v>
      </c>
      <c r="F331" s="197" t="s">
        <v>556</v>
      </c>
      <c r="G331" s="194"/>
      <c r="H331" s="198">
        <v>-59.643000000000001</v>
      </c>
      <c r="I331" s="199"/>
      <c r="J331" s="194"/>
      <c r="K331" s="194"/>
      <c r="L331" s="200"/>
      <c r="M331" s="201"/>
      <c r="N331" s="202"/>
      <c r="O331" s="202"/>
      <c r="P331" s="202"/>
      <c r="Q331" s="202"/>
      <c r="R331" s="202"/>
      <c r="S331" s="202"/>
      <c r="T331" s="203"/>
      <c r="AT331" s="204" t="s">
        <v>217</v>
      </c>
      <c r="AU331" s="204" t="s">
        <v>82</v>
      </c>
      <c r="AV331" s="13" t="s">
        <v>82</v>
      </c>
      <c r="AW331" s="13" t="s">
        <v>33</v>
      </c>
      <c r="AX331" s="13" t="s">
        <v>71</v>
      </c>
      <c r="AY331" s="204" t="s">
        <v>208</v>
      </c>
    </row>
    <row r="332" spans="1:65" s="14" customFormat="1" ht="11.25">
      <c r="B332" s="205"/>
      <c r="C332" s="206"/>
      <c r="D332" s="195" t="s">
        <v>217</v>
      </c>
      <c r="E332" s="207" t="s">
        <v>19</v>
      </c>
      <c r="F332" s="208" t="s">
        <v>221</v>
      </c>
      <c r="G332" s="206"/>
      <c r="H332" s="209">
        <v>1072.47</v>
      </c>
      <c r="I332" s="210"/>
      <c r="J332" s="206"/>
      <c r="K332" s="206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217</v>
      </c>
      <c r="AU332" s="215" t="s">
        <v>82</v>
      </c>
      <c r="AV332" s="14" t="s">
        <v>215</v>
      </c>
      <c r="AW332" s="14" t="s">
        <v>33</v>
      </c>
      <c r="AX332" s="14" t="s">
        <v>78</v>
      </c>
      <c r="AY332" s="215" t="s">
        <v>208</v>
      </c>
    </row>
    <row r="333" spans="1:65" s="2" customFormat="1" ht="14.45" customHeight="1">
      <c r="A333" s="36"/>
      <c r="B333" s="37"/>
      <c r="C333" s="226" t="s">
        <v>575</v>
      </c>
      <c r="D333" s="226" t="s">
        <v>370</v>
      </c>
      <c r="E333" s="227" t="s">
        <v>576</v>
      </c>
      <c r="F333" s="228" t="s">
        <v>577</v>
      </c>
      <c r="G333" s="229" t="s">
        <v>213</v>
      </c>
      <c r="H333" s="230">
        <v>402.33</v>
      </c>
      <c r="I333" s="231"/>
      <c r="J333" s="232">
        <f>ROUND(I333*H333,2)</f>
        <v>0</v>
      </c>
      <c r="K333" s="228" t="s">
        <v>214</v>
      </c>
      <c r="L333" s="233"/>
      <c r="M333" s="234" t="s">
        <v>19</v>
      </c>
      <c r="N333" s="235" t="s">
        <v>43</v>
      </c>
      <c r="O333" s="66"/>
      <c r="P333" s="189">
        <f>O333*H333</f>
        <v>0</v>
      </c>
      <c r="Q333" s="189">
        <v>3.0599999999999998E-3</v>
      </c>
      <c r="R333" s="189">
        <f>Q333*H333</f>
        <v>1.2311297999999999</v>
      </c>
      <c r="S333" s="189">
        <v>0</v>
      </c>
      <c r="T333" s="190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91" t="s">
        <v>373</v>
      </c>
      <c r="AT333" s="191" t="s">
        <v>370</v>
      </c>
      <c r="AU333" s="191" t="s">
        <v>82</v>
      </c>
      <c r="AY333" s="19" t="s">
        <v>208</v>
      </c>
      <c r="BE333" s="192">
        <f>IF(N333="základní",J333,0)</f>
        <v>0</v>
      </c>
      <c r="BF333" s="192">
        <f>IF(N333="snížená",J333,0)</f>
        <v>0</v>
      </c>
      <c r="BG333" s="192">
        <f>IF(N333="zákl. přenesená",J333,0)</f>
        <v>0</v>
      </c>
      <c r="BH333" s="192">
        <f>IF(N333="sníž. přenesená",J333,0)</f>
        <v>0</v>
      </c>
      <c r="BI333" s="192">
        <f>IF(N333="nulová",J333,0)</f>
        <v>0</v>
      </c>
      <c r="BJ333" s="19" t="s">
        <v>82</v>
      </c>
      <c r="BK333" s="192">
        <f>ROUND(I333*H333,2)</f>
        <v>0</v>
      </c>
      <c r="BL333" s="19" t="s">
        <v>215</v>
      </c>
      <c r="BM333" s="191" t="s">
        <v>578</v>
      </c>
    </row>
    <row r="334" spans="1:65" s="13" customFormat="1" ht="11.25">
      <c r="B334" s="193"/>
      <c r="C334" s="194"/>
      <c r="D334" s="195" t="s">
        <v>217</v>
      </c>
      <c r="E334" s="196" t="s">
        <v>19</v>
      </c>
      <c r="F334" s="197" t="s">
        <v>579</v>
      </c>
      <c r="G334" s="194"/>
      <c r="H334" s="198">
        <v>447.6</v>
      </c>
      <c r="I334" s="199"/>
      <c r="J334" s="194"/>
      <c r="K334" s="194"/>
      <c r="L334" s="200"/>
      <c r="M334" s="201"/>
      <c r="N334" s="202"/>
      <c r="O334" s="202"/>
      <c r="P334" s="202"/>
      <c r="Q334" s="202"/>
      <c r="R334" s="202"/>
      <c r="S334" s="202"/>
      <c r="T334" s="203"/>
      <c r="AT334" s="204" t="s">
        <v>217</v>
      </c>
      <c r="AU334" s="204" t="s">
        <v>82</v>
      </c>
      <c r="AV334" s="13" t="s">
        <v>82</v>
      </c>
      <c r="AW334" s="13" t="s">
        <v>33</v>
      </c>
      <c r="AX334" s="13" t="s">
        <v>71</v>
      </c>
      <c r="AY334" s="204" t="s">
        <v>208</v>
      </c>
    </row>
    <row r="335" spans="1:65" s="13" customFormat="1" ht="11.25">
      <c r="B335" s="193"/>
      <c r="C335" s="194"/>
      <c r="D335" s="195" t="s">
        <v>217</v>
      </c>
      <c r="E335" s="196" t="s">
        <v>19</v>
      </c>
      <c r="F335" s="197" t="s">
        <v>574</v>
      </c>
      <c r="G335" s="194"/>
      <c r="H335" s="198">
        <v>-64.429000000000002</v>
      </c>
      <c r="I335" s="199"/>
      <c r="J335" s="194"/>
      <c r="K335" s="194"/>
      <c r="L335" s="200"/>
      <c r="M335" s="201"/>
      <c r="N335" s="202"/>
      <c r="O335" s="202"/>
      <c r="P335" s="202"/>
      <c r="Q335" s="202"/>
      <c r="R335" s="202"/>
      <c r="S335" s="202"/>
      <c r="T335" s="203"/>
      <c r="AT335" s="204" t="s">
        <v>217</v>
      </c>
      <c r="AU335" s="204" t="s">
        <v>82</v>
      </c>
      <c r="AV335" s="13" t="s">
        <v>82</v>
      </c>
      <c r="AW335" s="13" t="s">
        <v>33</v>
      </c>
      <c r="AX335" s="13" t="s">
        <v>71</v>
      </c>
      <c r="AY335" s="204" t="s">
        <v>208</v>
      </c>
    </row>
    <row r="336" spans="1:65" s="14" customFormat="1" ht="11.25">
      <c r="B336" s="205"/>
      <c r="C336" s="206"/>
      <c r="D336" s="195" t="s">
        <v>217</v>
      </c>
      <c r="E336" s="207" t="s">
        <v>19</v>
      </c>
      <c r="F336" s="208" t="s">
        <v>221</v>
      </c>
      <c r="G336" s="206"/>
      <c r="H336" s="209">
        <v>383.17099999999999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217</v>
      </c>
      <c r="AU336" s="215" t="s">
        <v>82</v>
      </c>
      <c r="AV336" s="14" t="s">
        <v>215</v>
      </c>
      <c r="AW336" s="14" t="s">
        <v>33</v>
      </c>
      <c r="AX336" s="14" t="s">
        <v>78</v>
      </c>
      <c r="AY336" s="215" t="s">
        <v>208</v>
      </c>
    </row>
    <row r="337" spans="1:65" s="13" customFormat="1" ht="11.25">
      <c r="B337" s="193"/>
      <c r="C337" s="194"/>
      <c r="D337" s="195" t="s">
        <v>217</v>
      </c>
      <c r="E337" s="194"/>
      <c r="F337" s="197" t="s">
        <v>580</v>
      </c>
      <c r="G337" s="194"/>
      <c r="H337" s="198">
        <v>402.33</v>
      </c>
      <c r="I337" s="199"/>
      <c r="J337" s="194"/>
      <c r="K337" s="194"/>
      <c r="L337" s="200"/>
      <c r="M337" s="201"/>
      <c r="N337" s="202"/>
      <c r="O337" s="202"/>
      <c r="P337" s="202"/>
      <c r="Q337" s="202"/>
      <c r="R337" s="202"/>
      <c r="S337" s="202"/>
      <c r="T337" s="203"/>
      <c r="AT337" s="204" t="s">
        <v>217</v>
      </c>
      <c r="AU337" s="204" t="s">
        <v>82</v>
      </c>
      <c r="AV337" s="13" t="s">
        <v>82</v>
      </c>
      <c r="AW337" s="13" t="s">
        <v>4</v>
      </c>
      <c r="AX337" s="13" t="s">
        <v>78</v>
      </c>
      <c r="AY337" s="204" t="s">
        <v>208</v>
      </c>
    </row>
    <row r="338" spans="1:65" s="2" customFormat="1" ht="14.45" customHeight="1">
      <c r="A338" s="36"/>
      <c r="B338" s="37"/>
      <c r="C338" s="226" t="s">
        <v>581</v>
      </c>
      <c r="D338" s="226" t="s">
        <v>370</v>
      </c>
      <c r="E338" s="227" t="s">
        <v>582</v>
      </c>
      <c r="F338" s="228" t="s">
        <v>583</v>
      </c>
      <c r="G338" s="229" t="s">
        <v>213</v>
      </c>
      <c r="H338" s="230">
        <v>181.81700000000001</v>
      </c>
      <c r="I338" s="231"/>
      <c r="J338" s="232">
        <f>ROUND(I338*H338,2)</f>
        <v>0</v>
      </c>
      <c r="K338" s="228" t="s">
        <v>214</v>
      </c>
      <c r="L338" s="233"/>
      <c r="M338" s="234" t="s">
        <v>19</v>
      </c>
      <c r="N338" s="235" t="s">
        <v>43</v>
      </c>
      <c r="O338" s="66"/>
      <c r="P338" s="189">
        <f>O338*H338</f>
        <v>0</v>
      </c>
      <c r="Q338" s="189">
        <v>5.5999999999999999E-3</v>
      </c>
      <c r="R338" s="189">
        <f>Q338*H338</f>
        <v>1.0181751999999999</v>
      </c>
      <c r="S338" s="189">
        <v>0</v>
      </c>
      <c r="T338" s="190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91" t="s">
        <v>373</v>
      </c>
      <c r="AT338" s="191" t="s">
        <v>370</v>
      </c>
      <c r="AU338" s="191" t="s">
        <v>82</v>
      </c>
      <c r="AY338" s="19" t="s">
        <v>208</v>
      </c>
      <c r="BE338" s="192">
        <f>IF(N338="základní",J338,0)</f>
        <v>0</v>
      </c>
      <c r="BF338" s="192">
        <f>IF(N338="snížená",J338,0)</f>
        <v>0</v>
      </c>
      <c r="BG338" s="192">
        <f>IF(N338="zákl. přenesená",J338,0)</f>
        <v>0</v>
      </c>
      <c r="BH338" s="192">
        <f>IF(N338="sníž. přenesená",J338,0)</f>
        <v>0</v>
      </c>
      <c r="BI338" s="192">
        <f>IF(N338="nulová",J338,0)</f>
        <v>0</v>
      </c>
      <c r="BJ338" s="19" t="s">
        <v>82</v>
      </c>
      <c r="BK338" s="192">
        <f>ROUND(I338*H338,2)</f>
        <v>0</v>
      </c>
      <c r="BL338" s="19" t="s">
        <v>215</v>
      </c>
      <c r="BM338" s="191" t="s">
        <v>584</v>
      </c>
    </row>
    <row r="339" spans="1:65" s="13" customFormat="1" ht="11.25">
      <c r="B339" s="193"/>
      <c r="C339" s="194"/>
      <c r="D339" s="195" t="s">
        <v>217</v>
      </c>
      <c r="E339" s="196" t="s">
        <v>19</v>
      </c>
      <c r="F339" s="197" t="s">
        <v>585</v>
      </c>
      <c r="G339" s="194"/>
      <c r="H339" s="198">
        <v>184.63499999999999</v>
      </c>
      <c r="I339" s="199"/>
      <c r="J339" s="194"/>
      <c r="K339" s="194"/>
      <c r="L339" s="200"/>
      <c r="M339" s="201"/>
      <c r="N339" s="202"/>
      <c r="O339" s="202"/>
      <c r="P339" s="202"/>
      <c r="Q339" s="202"/>
      <c r="R339" s="202"/>
      <c r="S339" s="202"/>
      <c r="T339" s="203"/>
      <c r="AT339" s="204" t="s">
        <v>217</v>
      </c>
      <c r="AU339" s="204" t="s">
        <v>82</v>
      </c>
      <c r="AV339" s="13" t="s">
        <v>82</v>
      </c>
      <c r="AW339" s="13" t="s">
        <v>33</v>
      </c>
      <c r="AX339" s="13" t="s">
        <v>71</v>
      </c>
      <c r="AY339" s="204" t="s">
        <v>208</v>
      </c>
    </row>
    <row r="340" spans="1:65" s="13" customFormat="1" ht="11.25">
      <c r="B340" s="193"/>
      <c r="C340" s="194"/>
      <c r="D340" s="195" t="s">
        <v>217</v>
      </c>
      <c r="E340" s="196" t="s">
        <v>19</v>
      </c>
      <c r="F340" s="197" t="s">
        <v>573</v>
      </c>
      <c r="G340" s="194"/>
      <c r="H340" s="198">
        <v>-6.383</v>
      </c>
      <c r="I340" s="199"/>
      <c r="J340" s="194"/>
      <c r="K340" s="194"/>
      <c r="L340" s="200"/>
      <c r="M340" s="201"/>
      <c r="N340" s="202"/>
      <c r="O340" s="202"/>
      <c r="P340" s="202"/>
      <c r="Q340" s="202"/>
      <c r="R340" s="202"/>
      <c r="S340" s="202"/>
      <c r="T340" s="203"/>
      <c r="AT340" s="204" t="s">
        <v>217</v>
      </c>
      <c r="AU340" s="204" t="s">
        <v>82</v>
      </c>
      <c r="AV340" s="13" t="s">
        <v>82</v>
      </c>
      <c r="AW340" s="13" t="s">
        <v>33</v>
      </c>
      <c r="AX340" s="13" t="s">
        <v>71</v>
      </c>
      <c r="AY340" s="204" t="s">
        <v>208</v>
      </c>
    </row>
    <row r="341" spans="1:65" s="14" customFormat="1" ht="11.25">
      <c r="B341" s="205"/>
      <c r="C341" s="206"/>
      <c r="D341" s="195" t="s">
        <v>217</v>
      </c>
      <c r="E341" s="207" t="s">
        <v>19</v>
      </c>
      <c r="F341" s="208" t="s">
        <v>221</v>
      </c>
      <c r="G341" s="206"/>
      <c r="H341" s="209">
        <v>178.25200000000001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217</v>
      </c>
      <c r="AU341" s="215" t="s">
        <v>82</v>
      </c>
      <c r="AV341" s="14" t="s">
        <v>215</v>
      </c>
      <c r="AW341" s="14" t="s">
        <v>33</v>
      </c>
      <c r="AX341" s="14" t="s">
        <v>78</v>
      </c>
      <c r="AY341" s="215" t="s">
        <v>208</v>
      </c>
    </row>
    <row r="342" spans="1:65" s="13" customFormat="1" ht="11.25">
      <c r="B342" s="193"/>
      <c r="C342" s="194"/>
      <c r="D342" s="195" t="s">
        <v>217</v>
      </c>
      <c r="E342" s="194"/>
      <c r="F342" s="197" t="s">
        <v>586</v>
      </c>
      <c r="G342" s="194"/>
      <c r="H342" s="198">
        <v>181.81700000000001</v>
      </c>
      <c r="I342" s="199"/>
      <c r="J342" s="194"/>
      <c r="K342" s="194"/>
      <c r="L342" s="200"/>
      <c r="M342" s="201"/>
      <c r="N342" s="202"/>
      <c r="O342" s="202"/>
      <c r="P342" s="202"/>
      <c r="Q342" s="202"/>
      <c r="R342" s="202"/>
      <c r="S342" s="202"/>
      <c r="T342" s="203"/>
      <c r="AT342" s="204" t="s">
        <v>217</v>
      </c>
      <c r="AU342" s="204" t="s">
        <v>82</v>
      </c>
      <c r="AV342" s="13" t="s">
        <v>82</v>
      </c>
      <c r="AW342" s="13" t="s">
        <v>4</v>
      </c>
      <c r="AX342" s="13" t="s">
        <v>78</v>
      </c>
      <c r="AY342" s="204" t="s">
        <v>208</v>
      </c>
    </row>
    <row r="343" spans="1:65" s="2" customFormat="1" ht="14.45" customHeight="1">
      <c r="A343" s="36"/>
      <c r="B343" s="37"/>
      <c r="C343" s="180" t="s">
        <v>587</v>
      </c>
      <c r="D343" s="180" t="s">
        <v>210</v>
      </c>
      <c r="E343" s="181" t="s">
        <v>588</v>
      </c>
      <c r="F343" s="182" t="s">
        <v>589</v>
      </c>
      <c r="G343" s="183" t="s">
        <v>395</v>
      </c>
      <c r="H343" s="184">
        <v>111.9</v>
      </c>
      <c r="I343" s="185"/>
      <c r="J343" s="186">
        <f>ROUND(I343*H343,2)</f>
        <v>0</v>
      </c>
      <c r="K343" s="182" t="s">
        <v>214</v>
      </c>
      <c r="L343" s="41"/>
      <c r="M343" s="187" t="s">
        <v>19</v>
      </c>
      <c r="N343" s="188" t="s">
        <v>43</v>
      </c>
      <c r="O343" s="66"/>
      <c r="P343" s="189">
        <f>O343*H343</f>
        <v>0</v>
      </c>
      <c r="Q343" s="189">
        <v>3.0000000000000001E-5</v>
      </c>
      <c r="R343" s="189">
        <f>Q343*H343</f>
        <v>3.3570000000000002E-3</v>
      </c>
      <c r="S343" s="189">
        <v>0</v>
      </c>
      <c r="T343" s="190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91" t="s">
        <v>215</v>
      </c>
      <c r="AT343" s="191" t="s">
        <v>210</v>
      </c>
      <c r="AU343" s="191" t="s">
        <v>82</v>
      </c>
      <c r="AY343" s="19" t="s">
        <v>208</v>
      </c>
      <c r="BE343" s="192">
        <f>IF(N343="základní",J343,0)</f>
        <v>0</v>
      </c>
      <c r="BF343" s="192">
        <f>IF(N343="snížená",J343,0)</f>
        <v>0</v>
      </c>
      <c r="BG343" s="192">
        <f>IF(N343="zákl. přenesená",J343,0)</f>
        <v>0</v>
      </c>
      <c r="BH343" s="192">
        <f>IF(N343="sníž. přenesená",J343,0)</f>
        <v>0</v>
      </c>
      <c r="BI343" s="192">
        <f>IF(N343="nulová",J343,0)</f>
        <v>0</v>
      </c>
      <c r="BJ343" s="19" t="s">
        <v>82</v>
      </c>
      <c r="BK343" s="192">
        <f>ROUND(I343*H343,2)</f>
        <v>0</v>
      </c>
      <c r="BL343" s="19" t="s">
        <v>215</v>
      </c>
      <c r="BM343" s="191" t="s">
        <v>590</v>
      </c>
    </row>
    <row r="344" spans="1:65" s="13" customFormat="1" ht="11.25">
      <c r="B344" s="193"/>
      <c r="C344" s="194"/>
      <c r="D344" s="195" t="s">
        <v>217</v>
      </c>
      <c r="E344" s="196" t="s">
        <v>19</v>
      </c>
      <c r="F344" s="197" t="s">
        <v>591</v>
      </c>
      <c r="G344" s="194"/>
      <c r="H344" s="198">
        <v>111.9</v>
      </c>
      <c r="I344" s="199"/>
      <c r="J344" s="194"/>
      <c r="K344" s="194"/>
      <c r="L344" s="200"/>
      <c r="M344" s="201"/>
      <c r="N344" s="202"/>
      <c r="O344" s="202"/>
      <c r="P344" s="202"/>
      <c r="Q344" s="202"/>
      <c r="R344" s="202"/>
      <c r="S344" s="202"/>
      <c r="T344" s="203"/>
      <c r="AT344" s="204" t="s">
        <v>217</v>
      </c>
      <c r="AU344" s="204" t="s">
        <v>82</v>
      </c>
      <c r="AV344" s="13" t="s">
        <v>82</v>
      </c>
      <c r="AW344" s="13" t="s">
        <v>33</v>
      </c>
      <c r="AX344" s="13" t="s">
        <v>78</v>
      </c>
      <c r="AY344" s="204" t="s">
        <v>208</v>
      </c>
    </row>
    <row r="345" spans="1:65" s="2" customFormat="1" ht="14.45" customHeight="1">
      <c r="A345" s="36"/>
      <c r="B345" s="37"/>
      <c r="C345" s="226" t="s">
        <v>592</v>
      </c>
      <c r="D345" s="226" t="s">
        <v>370</v>
      </c>
      <c r="E345" s="227" t="s">
        <v>593</v>
      </c>
      <c r="F345" s="228" t="s">
        <v>594</v>
      </c>
      <c r="G345" s="229" t="s">
        <v>304</v>
      </c>
      <c r="H345" s="230">
        <v>0.247</v>
      </c>
      <c r="I345" s="231"/>
      <c r="J345" s="232">
        <f>ROUND(I345*H345,2)</f>
        <v>0</v>
      </c>
      <c r="K345" s="228" t="s">
        <v>214</v>
      </c>
      <c r="L345" s="233"/>
      <c r="M345" s="234" t="s">
        <v>19</v>
      </c>
      <c r="N345" s="235" t="s">
        <v>43</v>
      </c>
      <c r="O345" s="66"/>
      <c r="P345" s="189">
        <f>O345*H345</f>
        <v>0</v>
      </c>
      <c r="Q345" s="189">
        <v>1</v>
      </c>
      <c r="R345" s="189">
        <f>Q345*H345</f>
        <v>0.247</v>
      </c>
      <c r="S345" s="189">
        <v>0</v>
      </c>
      <c r="T345" s="190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91" t="s">
        <v>373</v>
      </c>
      <c r="AT345" s="191" t="s">
        <v>370</v>
      </c>
      <c r="AU345" s="191" t="s">
        <v>82</v>
      </c>
      <c r="AY345" s="19" t="s">
        <v>208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82</v>
      </c>
      <c r="BK345" s="192">
        <f>ROUND(I345*H345,2)</f>
        <v>0</v>
      </c>
      <c r="BL345" s="19" t="s">
        <v>215</v>
      </c>
      <c r="BM345" s="191" t="s">
        <v>595</v>
      </c>
    </row>
    <row r="346" spans="1:65" s="13" customFormat="1" ht="11.25">
      <c r="B346" s="193"/>
      <c r="C346" s="194"/>
      <c r="D346" s="195" t="s">
        <v>217</v>
      </c>
      <c r="E346" s="196" t="s">
        <v>19</v>
      </c>
      <c r="F346" s="197" t="s">
        <v>596</v>
      </c>
      <c r="G346" s="194"/>
      <c r="H346" s="198">
        <v>0.247</v>
      </c>
      <c r="I346" s="199"/>
      <c r="J346" s="194"/>
      <c r="K346" s="194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217</v>
      </c>
      <c r="AU346" s="204" t="s">
        <v>82</v>
      </c>
      <c r="AV346" s="13" t="s">
        <v>82</v>
      </c>
      <c r="AW346" s="13" t="s">
        <v>33</v>
      </c>
      <c r="AX346" s="13" t="s">
        <v>78</v>
      </c>
      <c r="AY346" s="204" t="s">
        <v>208</v>
      </c>
    </row>
    <row r="347" spans="1:65" s="2" customFormat="1" ht="14.45" customHeight="1">
      <c r="A347" s="36"/>
      <c r="B347" s="37"/>
      <c r="C347" s="226" t="s">
        <v>597</v>
      </c>
      <c r="D347" s="226" t="s">
        <v>370</v>
      </c>
      <c r="E347" s="227" t="s">
        <v>598</v>
      </c>
      <c r="F347" s="228" t="s">
        <v>599</v>
      </c>
      <c r="G347" s="229" t="s">
        <v>304</v>
      </c>
      <c r="H347" s="230">
        <v>0.69199999999999995</v>
      </c>
      <c r="I347" s="231"/>
      <c r="J347" s="232">
        <f>ROUND(I347*H347,2)</f>
        <v>0</v>
      </c>
      <c r="K347" s="228" t="s">
        <v>214</v>
      </c>
      <c r="L347" s="233"/>
      <c r="M347" s="234" t="s">
        <v>19</v>
      </c>
      <c r="N347" s="235" t="s">
        <v>43</v>
      </c>
      <c r="O347" s="66"/>
      <c r="P347" s="189">
        <f>O347*H347</f>
        <v>0</v>
      </c>
      <c r="Q347" s="189">
        <v>1</v>
      </c>
      <c r="R347" s="189">
        <f>Q347*H347</f>
        <v>0.69199999999999995</v>
      </c>
      <c r="S347" s="189">
        <v>0</v>
      </c>
      <c r="T347" s="190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91" t="s">
        <v>373</v>
      </c>
      <c r="AT347" s="191" t="s">
        <v>370</v>
      </c>
      <c r="AU347" s="191" t="s">
        <v>82</v>
      </c>
      <c r="AY347" s="19" t="s">
        <v>208</v>
      </c>
      <c r="BE347" s="192">
        <f>IF(N347="základní",J347,0)</f>
        <v>0</v>
      </c>
      <c r="BF347" s="192">
        <f>IF(N347="snížená",J347,0)</f>
        <v>0</v>
      </c>
      <c r="BG347" s="192">
        <f>IF(N347="zákl. přenesená",J347,0)</f>
        <v>0</v>
      </c>
      <c r="BH347" s="192">
        <f>IF(N347="sníž. přenesená",J347,0)</f>
        <v>0</v>
      </c>
      <c r="BI347" s="192">
        <f>IF(N347="nulová",J347,0)</f>
        <v>0</v>
      </c>
      <c r="BJ347" s="19" t="s">
        <v>82</v>
      </c>
      <c r="BK347" s="192">
        <f>ROUND(I347*H347,2)</f>
        <v>0</v>
      </c>
      <c r="BL347" s="19" t="s">
        <v>215</v>
      </c>
      <c r="BM347" s="191" t="s">
        <v>600</v>
      </c>
    </row>
    <row r="348" spans="1:65" s="13" customFormat="1" ht="11.25">
      <c r="B348" s="193"/>
      <c r="C348" s="194"/>
      <c r="D348" s="195" t="s">
        <v>217</v>
      </c>
      <c r="E348" s="196" t="s">
        <v>19</v>
      </c>
      <c r="F348" s="197" t="s">
        <v>601</v>
      </c>
      <c r="G348" s="194"/>
      <c r="H348" s="198">
        <v>0.69199999999999995</v>
      </c>
      <c r="I348" s="199"/>
      <c r="J348" s="194"/>
      <c r="K348" s="194"/>
      <c r="L348" s="200"/>
      <c r="M348" s="201"/>
      <c r="N348" s="202"/>
      <c r="O348" s="202"/>
      <c r="P348" s="202"/>
      <c r="Q348" s="202"/>
      <c r="R348" s="202"/>
      <c r="S348" s="202"/>
      <c r="T348" s="203"/>
      <c r="AT348" s="204" t="s">
        <v>217</v>
      </c>
      <c r="AU348" s="204" t="s">
        <v>82</v>
      </c>
      <c r="AV348" s="13" t="s">
        <v>82</v>
      </c>
      <c r="AW348" s="13" t="s">
        <v>33</v>
      </c>
      <c r="AX348" s="13" t="s">
        <v>78</v>
      </c>
      <c r="AY348" s="204" t="s">
        <v>208</v>
      </c>
    </row>
    <row r="349" spans="1:65" s="2" customFormat="1" ht="14.45" customHeight="1">
      <c r="A349" s="36"/>
      <c r="B349" s="37"/>
      <c r="C349" s="226" t="s">
        <v>602</v>
      </c>
      <c r="D349" s="226" t="s">
        <v>370</v>
      </c>
      <c r="E349" s="227" t="s">
        <v>603</v>
      </c>
      <c r="F349" s="228" t="s">
        <v>604</v>
      </c>
      <c r="G349" s="229" t="s">
        <v>304</v>
      </c>
      <c r="H349" s="230">
        <v>0.20699999999999999</v>
      </c>
      <c r="I349" s="231"/>
      <c r="J349" s="232">
        <f>ROUND(I349*H349,2)</f>
        <v>0</v>
      </c>
      <c r="K349" s="228" t="s">
        <v>214</v>
      </c>
      <c r="L349" s="233"/>
      <c r="M349" s="234" t="s">
        <v>19</v>
      </c>
      <c r="N349" s="235" t="s">
        <v>43</v>
      </c>
      <c r="O349" s="66"/>
      <c r="P349" s="189">
        <f>O349*H349</f>
        <v>0</v>
      </c>
      <c r="Q349" s="189">
        <v>1</v>
      </c>
      <c r="R349" s="189">
        <f>Q349*H349</f>
        <v>0.20699999999999999</v>
      </c>
      <c r="S349" s="189">
        <v>0</v>
      </c>
      <c r="T349" s="190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91" t="s">
        <v>373</v>
      </c>
      <c r="AT349" s="191" t="s">
        <v>370</v>
      </c>
      <c r="AU349" s="191" t="s">
        <v>82</v>
      </c>
      <c r="AY349" s="19" t="s">
        <v>208</v>
      </c>
      <c r="BE349" s="192">
        <f>IF(N349="základní",J349,0)</f>
        <v>0</v>
      </c>
      <c r="BF349" s="192">
        <f>IF(N349="snížená",J349,0)</f>
        <v>0</v>
      </c>
      <c r="BG349" s="192">
        <f>IF(N349="zákl. přenesená",J349,0)</f>
        <v>0</v>
      </c>
      <c r="BH349" s="192">
        <f>IF(N349="sníž. přenesená",J349,0)</f>
        <v>0</v>
      </c>
      <c r="BI349" s="192">
        <f>IF(N349="nulová",J349,0)</f>
        <v>0</v>
      </c>
      <c r="BJ349" s="19" t="s">
        <v>82</v>
      </c>
      <c r="BK349" s="192">
        <f>ROUND(I349*H349,2)</f>
        <v>0</v>
      </c>
      <c r="BL349" s="19" t="s">
        <v>215</v>
      </c>
      <c r="BM349" s="191" t="s">
        <v>605</v>
      </c>
    </row>
    <row r="350" spans="1:65" s="13" customFormat="1" ht="11.25">
      <c r="B350" s="193"/>
      <c r="C350" s="194"/>
      <c r="D350" s="195" t="s">
        <v>217</v>
      </c>
      <c r="E350" s="196" t="s">
        <v>19</v>
      </c>
      <c r="F350" s="197" t="s">
        <v>606</v>
      </c>
      <c r="G350" s="194"/>
      <c r="H350" s="198">
        <v>0.20699999999999999</v>
      </c>
      <c r="I350" s="199"/>
      <c r="J350" s="194"/>
      <c r="K350" s="194"/>
      <c r="L350" s="200"/>
      <c r="M350" s="201"/>
      <c r="N350" s="202"/>
      <c r="O350" s="202"/>
      <c r="P350" s="202"/>
      <c r="Q350" s="202"/>
      <c r="R350" s="202"/>
      <c r="S350" s="202"/>
      <c r="T350" s="203"/>
      <c r="AT350" s="204" t="s">
        <v>217</v>
      </c>
      <c r="AU350" s="204" t="s">
        <v>82</v>
      </c>
      <c r="AV350" s="13" t="s">
        <v>82</v>
      </c>
      <c r="AW350" s="13" t="s">
        <v>33</v>
      </c>
      <c r="AX350" s="13" t="s">
        <v>78</v>
      </c>
      <c r="AY350" s="204" t="s">
        <v>208</v>
      </c>
    </row>
    <row r="351" spans="1:65" s="2" customFormat="1" ht="14.45" customHeight="1">
      <c r="A351" s="36"/>
      <c r="B351" s="37"/>
      <c r="C351" s="226" t="s">
        <v>607</v>
      </c>
      <c r="D351" s="226" t="s">
        <v>370</v>
      </c>
      <c r="E351" s="227" t="s">
        <v>608</v>
      </c>
      <c r="F351" s="228" t="s">
        <v>609</v>
      </c>
      <c r="G351" s="229" t="s">
        <v>395</v>
      </c>
      <c r="H351" s="230">
        <v>117.495</v>
      </c>
      <c r="I351" s="231"/>
      <c r="J351" s="232">
        <f>ROUND(I351*H351,2)</f>
        <v>0</v>
      </c>
      <c r="K351" s="228" t="s">
        <v>214</v>
      </c>
      <c r="L351" s="233"/>
      <c r="M351" s="234" t="s">
        <v>19</v>
      </c>
      <c r="N351" s="235" t="s">
        <v>43</v>
      </c>
      <c r="O351" s="66"/>
      <c r="P351" s="189">
        <f>O351*H351</f>
        <v>0</v>
      </c>
      <c r="Q351" s="189">
        <v>6.8000000000000005E-4</v>
      </c>
      <c r="R351" s="189">
        <f>Q351*H351</f>
        <v>7.9896600000000012E-2</v>
      </c>
      <c r="S351" s="189">
        <v>0</v>
      </c>
      <c r="T351" s="190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91" t="s">
        <v>373</v>
      </c>
      <c r="AT351" s="191" t="s">
        <v>370</v>
      </c>
      <c r="AU351" s="191" t="s">
        <v>82</v>
      </c>
      <c r="AY351" s="19" t="s">
        <v>208</v>
      </c>
      <c r="BE351" s="192">
        <f>IF(N351="základní",J351,0)</f>
        <v>0</v>
      </c>
      <c r="BF351" s="192">
        <f>IF(N351="snížená",J351,0)</f>
        <v>0</v>
      </c>
      <c r="BG351" s="192">
        <f>IF(N351="zákl. přenesená",J351,0)</f>
        <v>0</v>
      </c>
      <c r="BH351" s="192">
        <f>IF(N351="sníž. přenesená",J351,0)</f>
        <v>0</v>
      </c>
      <c r="BI351" s="192">
        <f>IF(N351="nulová",J351,0)</f>
        <v>0</v>
      </c>
      <c r="BJ351" s="19" t="s">
        <v>82</v>
      </c>
      <c r="BK351" s="192">
        <f>ROUND(I351*H351,2)</f>
        <v>0</v>
      </c>
      <c r="BL351" s="19" t="s">
        <v>215</v>
      </c>
      <c r="BM351" s="191" t="s">
        <v>610</v>
      </c>
    </row>
    <row r="352" spans="1:65" s="13" customFormat="1" ht="11.25">
      <c r="B352" s="193"/>
      <c r="C352" s="194"/>
      <c r="D352" s="195" t="s">
        <v>217</v>
      </c>
      <c r="E352" s="194"/>
      <c r="F352" s="197" t="s">
        <v>611</v>
      </c>
      <c r="G352" s="194"/>
      <c r="H352" s="198">
        <v>117.495</v>
      </c>
      <c r="I352" s="199"/>
      <c r="J352" s="194"/>
      <c r="K352" s="194"/>
      <c r="L352" s="200"/>
      <c r="M352" s="201"/>
      <c r="N352" s="202"/>
      <c r="O352" s="202"/>
      <c r="P352" s="202"/>
      <c r="Q352" s="202"/>
      <c r="R352" s="202"/>
      <c r="S352" s="202"/>
      <c r="T352" s="203"/>
      <c r="AT352" s="204" t="s">
        <v>217</v>
      </c>
      <c r="AU352" s="204" t="s">
        <v>82</v>
      </c>
      <c r="AV352" s="13" t="s">
        <v>82</v>
      </c>
      <c r="AW352" s="13" t="s">
        <v>4</v>
      </c>
      <c r="AX352" s="13" t="s">
        <v>78</v>
      </c>
      <c r="AY352" s="204" t="s">
        <v>208</v>
      </c>
    </row>
    <row r="353" spans="1:65" s="2" customFormat="1" ht="14.45" customHeight="1">
      <c r="A353" s="36"/>
      <c r="B353" s="37"/>
      <c r="C353" s="180" t="s">
        <v>612</v>
      </c>
      <c r="D353" s="180" t="s">
        <v>210</v>
      </c>
      <c r="E353" s="181" t="s">
        <v>613</v>
      </c>
      <c r="F353" s="182" t="s">
        <v>614</v>
      </c>
      <c r="G353" s="183" t="s">
        <v>395</v>
      </c>
      <c r="H353" s="184">
        <v>313.16000000000003</v>
      </c>
      <c r="I353" s="185"/>
      <c r="J353" s="186">
        <f>ROUND(I353*H353,2)</f>
        <v>0</v>
      </c>
      <c r="K353" s="182" t="s">
        <v>214</v>
      </c>
      <c r="L353" s="41"/>
      <c r="M353" s="187" t="s">
        <v>19</v>
      </c>
      <c r="N353" s="188" t="s">
        <v>43</v>
      </c>
      <c r="O353" s="66"/>
      <c r="P353" s="189">
        <f>O353*H353</f>
        <v>0</v>
      </c>
      <c r="Q353" s="189">
        <v>0</v>
      </c>
      <c r="R353" s="189">
        <f>Q353*H353</f>
        <v>0</v>
      </c>
      <c r="S353" s="189">
        <v>0</v>
      </c>
      <c r="T353" s="190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91" t="s">
        <v>215</v>
      </c>
      <c r="AT353" s="191" t="s">
        <v>210</v>
      </c>
      <c r="AU353" s="191" t="s">
        <v>82</v>
      </c>
      <c r="AY353" s="19" t="s">
        <v>208</v>
      </c>
      <c r="BE353" s="192">
        <f>IF(N353="základní",J353,0)</f>
        <v>0</v>
      </c>
      <c r="BF353" s="192">
        <f>IF(N353="snížená",J353,0)</f>
        <v>0</v>
      </c>
      <c r="BG353" s="192">
        <f>IF(N353="zákl. přenesená",J353,0)</f>
        <v>0</v>
      </c>
      <c r="BH353" s="192">
        <f>IF(N353="sníž. přenesená",J353,0)</f>
        <v>0</v>
      </c>
      <c r="BI353" s="192">
        <f>IF(N353="nulová",J353,0)</f>
        <v>0</v>
      </c>
      <c r="BJ353" s="19" t="s">
        <v>82</v>
      </c>
      <c r="BK353" s="192">
        <f>ROUND(I353*H353,2)</f>
        <v>0</v>
      </c>
      <c r="BL353" s="19" t="s">
        <v>215</v>
      </c>
      <c r="BM353" s="191" t="s">
        <v>615</v>
      </c>
    </row>
    <row r="354" spans="1:65" s="13" customFormat="1" ht="11.25">
      <c r="B354" s="193"/>
      <c r="C354" s="194"/>
      <c r="D354" s="195" t="s">
        <v>217</v>
      </c>
      <c r="E354" s="196" t="s">
        <v>19</v>
      </c>
      <c r="F354" s="197" t="s">
        <v>616</v>
      </c>
      <c r="G354" s="194"/>
      <c r="H354" s="198">
        <v>21.77</v>
      </c>
      <c r="I354" s="199"/>
      <c r="J354" s="194"/>
      <c r="K354" s="194"/>
      <c r="L354" s="200"/>
      <c r="M354" s="201"/>
      <c r="N354" s="202"/>
      <c r="O354" s="202"/>
      <c r="P354" s="202"/>
      <c r="Q354" s="202"/>
      <c r="R354" s="202"/>
      <c r="S354" s="202"/>
      <c r="T354" s="203"/>
      <c r="AT354" s="204" t="s">
        <v>217</v>
      </c>
      <c r="AU354" s="204" t="s">
        <v>82</v>
      </c>
      <c r="AV354" s="13" t="s">
        <v>82</v>
      </c>
      <c r="AW354" s="13" t="s">
        <v>33</v>
      </c>
      <c r="AX354" s="13" t="s">
        <v>71</v>
      </c>
      <c r="AY354" s="204" t="s">
        <v>208</v>
      </c>
    </row>
    <row r="355" spans="1:65" s="13" customFormat="1" ht="11.25">
      <c r="B355" s="193"/>
      <c r="C355" s="194"/>
      <c r="D355" s="195" t="s">
        <v>217</v>
      </c>
      <c r="E355" s="196" t="s">
        <v>19</v>
      </c>
      <c r="F355" s="197" t="s">
        <v>617</v>
      </c>
      <c r="G355" s="194"/>
      <c r="H355" s="198">
        <v>149.72999999999999</v>
      </c>
      <c r="I355" s="199"/>
      <c r="J355" s="194"/>
      <c r="K355" s="194"/>
      <c r="L355" s="200"/>
      <c r="M355" s="201"/>
      <c r="N355" s="202"/>
      <c r="O355" s="202"/>
      <c r="P355" s="202"/>
      <c r="Q355" s="202"/>
      <c r="R355" s="202"/>
      <c r="S355" s="202"/>
      <c r="T355" s="203"/>
      <c r="AT355" s="204" t="s">
        <v>217</v>
      </c>
      <c r="AU355" s="204" t="s">
        <v>82</v>
      </c>
      <c r="AV355" s="13" t="s">
        <v>82</v>
      </c>
      <c r="AW355" s="13" t="s">
        <v>33</v>
      </c>
      <c r="AX355" s="13" t="s">
        <v>71</v>
      </c>
      <c r="AY355" s="204" t="s">
        <v>208</v>
      </c>
    </row>
    <row r="356" spans="1:65" s="13" customFormat="1" ht="11.25">
      <c r="B356" s="193"/>
      <c r="C356" s="194"/>
      <c r="D356" s="195" t="s">
        <v>217</v>
      </c>
      <c r="E356" s="196" t="s">
        <v>19</v>
      </c>
      <c r="F356" s="197" t="s">
        <v>618</v>
      </c>
      <c r="G356" s="194"/>
      <c r="H356" s="198">
        <v>141.66</v>
      </c>
      <c r="I356" s="199"/>
      <c r="J356" s="194"/>
      <c r="K356" s="194"/>
      <c r="L356" s="200"/>
      <c r="M356" s="201"/>
      <c r="N356" s="202"/>
      <c r="O356" s="202"/>
      <c r="P356" s="202"/>
      <c r="Q356" s="202"/>
      <c r="R356" s="202"/>
      <c r="S356" s="202"/>
      <c r="T356" s="203"/>
      <c r="AT356" s="204" t="s">
        <v>217</v>
      </c>
      <c r="AU356" s="204" t="s">
        <v>82</v>
      </c>
      <c r="AV356" s="13" t="s">
        <v>82</v>
      </c>
      <c r="AW356" s="13" t="s">
        <v>33</v>
      </c>
      <c r="AX356" s="13" t="s">
        <v>71</v>
      </c>
      <c r="AY356" s="204" t="s">
        <v>208</v>
      </c>
    </row>
    <row r="357" spans="1:65" s="14" customFormat="1" ht="11.25">
      <c r="B357" s="205"/>
      <c r="C357" s="206"/>
      <c r="D357" s="195" t="s">
        <v>217</v>
      </c>
      <c r="E357" s="207" t="s">
        <v>19</v>
      </c>
      <c r="F357" s="208" t="s">
        <v>221</v>
      </c>
      <c r="G357" s="206"/>
      <c r="H357" s="209">
        <v>313.16000000000003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217</v>
      </c>
      <c r="AU357" s="215" t="s">
        <v>82</v>
      </c>
      <c r="AV357" s="14" t="s">
        <v>215</v>
      </c>
      <c r="AW357" s="14" t="s">
        <v>33</v>
      </c>
      <c r="AX357" s="14" t="s">
        <v>78</v>
      </c>
      <c r="AY357" s="215" t="s">
        <v>208</v>
      </c>
    </row>
    <row r="358" spans="1:65" s="2" customFormat="1" ht="14.45" customHeight="1">
      <c r="A358" s="36"/>
      <c r="B358" s="37"/>
      <c r="C358" s="226" t="s">
        <v>619</v>
      </c>
      <c r="D358" s="226" t="s">
        <v>370</v>
      </c>
      <c r="E358" s="227" t="s">
        <v>620</v>
      </c>
      <c r="F358" s="228" t="s">
        <v>621</v>
      </c>
      <c r="G358" s="229" t="s">
        <v>395</v>
      </c>
      <c r="H358" s="230">
        <v>101.58799999999999</v>
      </c>
      <c r="I358" s="231"/>
      <c r="J358" s="232">
        <f>ROUND(I358*H358,2)</f>
        <v>0</v>
      </c>
      <c r="K358" s="228" t="s">
        <v>214</v>
      </c>
      <c r="L358" s="233"/>
      <c r="M358" s="234" t="s">
        <v>19</v>
      </c>
      <c r="N358" s="235" t="s">
        <v>43</v>
      </c>
      <c r="O358" s="66"/>
      <c r="P358" s="189">
        <f>O358*H358</f>
        <v>0</v>
      </c>
      <c r="Q358" s="189">
        <v>1.1E-4</v>
      </c>
      <c r="R358" s="189">
        <f>Q358*H358</f>
        <v>1.1174679999999999E-2</v>
      </c>
      <c r="S358" s="189">
        <v>0</v>
      </c>
      <c r="T358" s="190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91" t="s">
        <v>373</v>
      </c>
      <c r="AT358" s="191" t="s">
        <v>370</v>
      </c>
      <c r="AU358" s="191" t="s">
        <v>82</v>
      </c>
      <c r="AY358" s="19" t="s">
        <v>208</v>
      </c>
      <c r="BE358" s="192">
        <f>IF(N358="základní",J358,0)</f>
        <v>0</v>
      </c>
      <c r="BF358" s="192">
        <f>IF(N358="snížená",J358,0)</f>
        <v>0</v>
      </c>
      <c r="BG358" s="192">
        <f>IF(N358="zákl. přenesená",J358,0)</f>
        <v>0</v>
      </c>
      <c r="BH358" s="192">
        <f>IF(N358="sníž. přenesená",J358,0)</f>
        <v>0</v>
      </c>
      <c r="BI358" s="192">
        <f>IF(N358="nulová",J358,0)</f>
        <v>0</v>
      </c>
      <c r="BJ358" s="19" t="s">
        <v>82</v>
      </c>
      <c r="BK358" s="192">
        <f>ROUND(I358*H358,2)</f>
        <v>0</v>
      </c>
      <c r="BL358" s="19" t="s">
        <v>215</v>
      </c>
      <c r="BM358" s="191" t="s">
        <v>622</v>
      </c>
    </row>
    <row r="359" spans="1:65" s="13" customFormat="1" ht="11.25">
      <c r="B359" s="193"/>
      <c r="C359" s="194"/>
      <c r="D359" s="195" t="s">
        <v>217</v>
      </c>
      <c r="E359" s="196" t="s">
        <v>19</v>
      </c>
      <c r="F359" s="197" t="s">
        <v>623</v>
      </c>
      <c r="G359" s="194"/>
      <c r="H359" s="198">
        <v>96.75</v>
      </c>
      <c r="I359" s="199"/>
      <c r="J359" s="194"/>
      <c r="K359" s="194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217</v>
      </c>
      <c r="AU359" s="204" t="s">
        <v>82</v>
      </c>
      <c r="AV359" s="13" t="s">
        <v>82</v>
      </c>
      <c r="AW359" s="13" t="s">
        <v>33</v>
      </c>
      <c r="AX359" s="13" t="s">
        <v>78</v>
      </c>
      <c r="AY359" s="204" t="s">
        <v>208</v>
      </c>
    </row>
    <row r="360" spans="1:65" s="13" customFormat="1" ht="11.25">
      <c r="B360" s="193"/>
      <c r="C360" s="194"/>
      <c r="D360" s="195" t="s">
        <v>217</v>
      </c>
      <c r="E360" s="194"/>
      <c r="F360" s="197" t="s">
        <v>624</v>
      </c>
      <c r="G360" s="194"/>
      <c r="H360" s="198">
        <v>101.58799999999999</v>
      </c>
      <c r="I360" s="199"/>
      <c r="J360" s="194"/>
      <c r="K360" s="194"/>
      <c r="L360" s="200"/>
      <c r="M360" s="201"/>
      <c r="N360" s="202"/>
      <c r="O360" s="202"/>
      <c r="P360" s="202"/>
      <c r="Q360" s="202"/>
      <c r="R360" s="202"/>
      <c r="S360" s="202"/>
      <c r="T360" s="203"/>
      <c r="AT360" s="204" t="s">
        <v>217</v>
      </c>
      <c r="AU360" s="204" t="s">
        <v>82</v>
      </c>
      <c r="AV360" s="13" t="s">
        <v>82</v>
      </c>
      <c r="AW360" s="13" t="s">
        <v>4</v>
      </c>
      <c r="AX360" s="13" t="s">
        <v>78</v>
      </c>
      <c r="AY360" s="204" t="s">
        <v>208</v>
      </c>
    </row>
    <row r="361" spans="1:65" s="2" customFormat="1" ht="14.45" customHeight="1">
      <c r="A361" s="36"/>
      <c r="B361" s="37"/>
      <c r="C361" s="226" t="s">
        <v>625</v>
      </c>
      <c r="D361" s="226" t="s">
        <v>370</v>
      </c>
      <c r="E361" s="227" t="s">
        <v>626</v>
      </c>
      <c r="F361" s="228" t="s">
        <v>627</v>
      </c>
      <c r="G361" s="229" t="s">
        <v>395</v>
      </c>
      <c r="H361" s="230">
        <v>249.03899999999999</v>
      </c>
      <c r="I361" s="231"/>
      <c r="J361" s="232">
        <f>ROUND(I361*H361,2)</f>
        <v>0</v>
      </c>
      <c r="K361" s="228" t="s">
        <v>214</v>
      </c>
      <c r="L361" s="233"/>
      <c r="M361" s="234" t="s">
        <v>19</v>
      </c>
      <c r="N361" s="235" t="s">
        <v>43</v>
      </c>
      <c r="O361" s="66"/>
      <c r="P361" s="189">
        <f>O361*H361</f>
        <v>0</v>
      </c>
      <c r="Q361" s="189">
        <v>4.0000000000000003E-5</v>
      </c>
      <c r="R361" s="189">
        <f>Q361*H361</f>
        <v>9.9615599999999995E-3</v>
      </c>
      <c r="S361" s="189">
        <v>0</v>
      </c>
      <c r="T361" s="190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91" t="s">
        <v>373</v>
      </c>
      <c r="AT361" s="191" t="s">
        <v>370</v>
      </c>
      <c r="AU361" s="191" t="s">
        <v>82</v>
      </c>
      <c r="AY361" s="19" t="s">
        <v>208</v>
      </c>
      <c r="BE361" s="192">
        <f>IF(N361="základní",J361,0)</f>
        <v>0</v>
      </c>
      <c r="BF361" s="192">
        <f>IF(N361="snížená",J361,0)</f>
        <v>0</v>
      </c>
      <c r="BG361" s="192">
        <f>IF(N361="zákl. přenesená",J361,0)</f>
        <v>0</v>
      </c>
      <c r="BH361" s="192">
        <f>IF(N361="sníž. přenesená",J361,0)</f>
        <v>0</v>
      </c>
      <c r="BI361" s="192">
        <f>IF(N361="nulová",J361,0)</f>
        <v>0</v>
      </c>
      <c r="BJ361" s="19" t="s">
        <v>82</v>
      </c>
      <c r="BK361" s="192">
        <f>ROUND(I361*H361,2)</f>
        <v>0</v>
      </c>
      <c r="BL361" s="19" t="s">
        <v>215</v>
      </c>
      <c r="BM361" s="191" t="s">
        <v>628</v>
      </c>
    </row>
    <row r="362" spans="1:65" s="13" customFormat="1" ht="11.25">
      <c r="B362" s="193"/>
      <c r="C362" s="194"/>
      <c r="D362" s="195" t="s">
        <v>217</v>
      </c>
      <c r="E362" s="196" t="s">
        <v>19</v>
      </c>
      <c r="F362" s="197" t="s">
        <v>629</v>
      </c>
      <c r="G362" s="194"/>
      <c r="H362" s="198">
        <v>12.78</v>
      </c>
      <c r="I362" s="199"/>
      <c r="J362" s="194"/>
      <c r="K362" s="194"/>
      <c r="L362" s="200"/>
      <c r="M362" s="201"/>
      <c r="N362" s="202"/>
      <c r="O362" s="202"/>
      <c r="P362" s="202"/>
      <c r="Q362" s="202"/>
      <c r="R362" s="202"/>
      <c r="S362" s="202"/>
      <c r="T362" s="203"/>
      <c r="AT362" s="204" t="s">
        <v>217</v>
      </c>
      <c r="AU362" s="204" t="s">
        <v>82</v>
      </c>
      <c r="AV362" s="13" t="s">
        <v>82</v>
      </c>
      <c r="AW362" s="13" t="s">
        <v>33</v>
      </c>
      <c r="AX362" s="13" t="s">
        <v>71</v>
      </c>
      <c r="AY362" s="204" t="s">
        <v>208</v>
      </c>
    </row>
    <row r="363" spans="1:65" s="13" customFormat="1" ht="11.25">
      <c r="B363" s="193"/>
      <c r="C363" s="194"/>
      <c r="D363" s="195" t="s">
        <v>217</v>
      </c>
      <c r="E363" s="196" t="s">
        <v>19</v>
      </c>
      <c r="F363" s="197" t="s">
        <v>630</v>
      </c>
      <c r="G363" s="194"/>
      <c r="H363" s="198">
        <v>115.56</v>
      </c>
      <c r="I363" s="199"/>
      <c r="J363" s="194"/>
      <c r="K363" s="194"/>
      <c r="L363" s="200"/>
      <c r="M363" s="201"/>
      <c r="N363" s="202"/>
      <c r="O363" s="202"/>
      <c r="P363" s="202"/>
      <c r="Q363" s="202"/>
      <c r="R363" s="202"/>
      <c r="S363" s="202"/>
      <c r="T363" s="203"/>
      <c r="AT363" s="204" t="s">
        <v>217</v>
      </c>
      <c r="AU363" s="204" t="s">
        <v>82</v>
      </c>
      <c r="AV363" s="13" t="s">
        <v>82</v>
      </c>
      <c r="AW363" s="13" t="s">
        <v>33</v>
      </c>
      <c r="AX363" s="13" t="s">
        <v>71</v>
      </c>
      <c r="AY363" s="204" t="s">
        <v>208</v>
      </c>
    </row>
    <row r="364" spans="1:65" s="13" customFormat="1" ht="11.25">
      <c r="B364" s="193"/>
      <c r="C364" s="194"/>
      <c r="D364" s="195" t="s">
        <v>217</v>
      </c>
      <c r="E364" s="196" t="s">
        <v>19</v>
      </c>
      <c r="F364" s="197" t="s">
        <v>631</v>
      </c>
      <c r="G364" s="194"/>
      <c r="H364" s="198">
        <v>108.84</v>
      </c>
      <c r="I364" s="199"/>
      <c r="J364" s="194"/>
      <c r="K364" s="194"/>
      <c r="L364" s="200"/>
      <c r="M364" s="201"/>
      <c r="N364" s="202"/>
      <c r="O364" s="202"/>
      <c r="P364" s="202"/>
      <c r="Q364" s="202"/>
      <c r="R364" s="202"/>
      <c r="S364" s="202"/>
      <c r="T364" s="203"/>
      <c r="AT364" s="204" t="s">
        <v>217</v>
      </c>
      <c r="AU364" s="204" t="s">
        <v>82</v>
      </c>
      <c r="AV364" s="13" t="s">
        <v>82</v>
      </c>
      <c r="AW364" s="13" t="s">
        <v>33</v>
      </c>
      <c r="AX364" s="13" t="s">
        <v>71</v>
      </c>
      <c r="AY364" s="204" t="s">
        <v>208</v>
      </c>
    </row>
    <row r="365" spans="1:65" s="14" customFormat="1" ht="11.25">
      <c r="B365" s="205"/>
      <c r="C365" s="206"/>
      <c r="D365" s="195" t="s">
        <v>217</v>
      </c>
      <c r="E365" s="207" t="s">
        <v>19</v>
      </c>
      <c r="F365" s="208" t="s">
        <v>221</v>
      </c>
      <c r="G365" s="206"/>
      <c r="H365" s="209">
        <v>237.18</v>
      </c>
      <c r="I365" s="210"/>
      <c r="J365" s="206"/>
      <c r="K365" s="206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217</v>
      </c>
      <c r="AU365" s="215" t="s">
        <v>82</v>
      </c>
      <c r="AV365" s="14" t="s">
        <v>215</v>
      </c>
      <c r="AW365" s="14" t="s">
        <v>33</v>
      </c>
      <c r="AX365" s="14" t="s">
        <v>78</v>
      </c>
      <c r="AY365" s="215" t="s">
        <v>208</v>
      </c>
    </row>
    <row r="366" spans="1:65" s="13" customFormat="1" ht="11.25">
      <c r="B366" s="193"/>
      <c r="C366" s="194"/>
      <c r="D366" s="195" t="s">
        <v>217</v>
      </c>
      <c r="E366" s="194"/>
      <c r="F366" s="197" t="s">
        <v>632</v>
      </c>
      <c r="G366" s="194"/>
      <c r="H366" s="198">
        <v>249.03899999999999</v>
      </c>
      <c r="I366" s="199"/>
      <c r="J366" s="194"/>
      <c r="K366" s="194"/>
      <c r="L366" s="200"/>
      <c r="M366" s="201"/>
      <c r="N366" s="202"/>
      <c r="O366" s="202"/>
      <c r="P366" s="202"/>
      <c r="Q366" s="202"/>
      <c r="R366" s="202"/>
      <c r="S366" s="202"/>
      <c r="T366" s="203"/>
      <c r="AT366" s="204" t="s">
        <v>217</v>
      </c>
      <c r="AU366" s="204" t="s">
        <v>82</v>
      </c>
      <c r="AV366" s="13" t="s">
        <v>82</v>
      </c>
      <c r="AW366" s="13" t="s">
        <v>4</v>
      </c>
      <c r="AX366" s="13" t="s">
        <v>78</v>
      </c>
      <c r="AY366" s="204" t="s">
        <v>208</v>
      </c>
    </row>
    <row r="367" spans="1:65" s="2" customFormat="1" ht="14.45" customHeight="1">
      <c r="A367" s="36"/>
      <c r="B367" s="37"/>
      <c r="C367" s="226" t="s">
        <v>633</v>
      </c>
      <c r="D367" s="226" t="s">
        <v>370</v>
      </c>
      <c r="E367" s="227" t="s">
        <v>634</v>
      </c>
      <c r="F367" s="228" t="s">
        <v>635</v>
      </c>
      <c r="G367" s="229" t="s">
        <v>395</v>
      </c>
      <c r="H367" s="230">
        <v>79.600999999999999</v>
      </c>
      <c r="I367" s="231"/>
      <c r="J367" s="232">
        <f>ROUND(I367*H367,2)</f>
        <v>0</v>
      </c>
      <c r="K367" s="228" t="s">
        <v>214</v>
      </c>
      <c r="L367" s="233"/>
      <c r="M367" s="234" t="s">
        <v>19</v>
      </c>
      <c r="N367" s="235" t="s">
        <v>43</v>
      </c>
      <c r="O367" s="66"/>
      <c r="P367" s="189">
        <f>O367*H367</f>
        <v>0</v>
      </c>
      <c r="Q367" s="189">
        <v>2.9999999999999997E-4</v>
      </c>
      <c r="R367" s="189">
        <f>Q367*H367</f>
        <v>2.3880299999999997E-2</v>
      </c>
      <c r="S367" s="189">
        <v>0</v>
      </c>
      <c r="T367" s="190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91" t="s">
        <v>373</v>
      </c>
      <c r="AT367" s="191" t="s">
        <v>370</v>
      </c>
      <c r="AU367" s="191" t="s">
        <v>82</v>
      </c>
      <c r="AY367" s="19" t="s">
        <v>208</v>
      </c>
      <c r="BE367" s="192">
        <f>IF(N367="základní",J367,0)</f>
        <v>0</v>
      </c>
      <c r="BF367" s="192">
        <f>IF(N367="snížená",J367,0)</f>
        <v>0</v>
      </c>
      <c r="BG367" s="192">
        <f>IF(N367="zákl. přenesená",J367,0)</f>
        <v>0</v>
      </c>
      <c r="BH367" s="192">
        <f>IF(N367="sníž. přenesená",J367,0)</f>
        <v>0</v>
      </c>
      <c r="BI367" s="192">
        <f>IF(N367="nulová",J367,0)</f>
        <v>0</v>
      </c>
      <c r="BJ367" s="19" t="s">
        <v>82</v>
      </c>
      <c r="BK367" s="192">
        <f>ROUND(I367*H367,2)</f>
        <v>0</v>
      </c>
      <c r="BL367" s="19" t="s">
        <v>215</v>
      </c>
      <c r="BM367" s="191" t="s">
        <v>636</v>
      </c>
    </row>
    <row r="368" spans="1:65" s="13" customFormat="1" ht="11.25">
      <c r="B368" s="193"/>
      <c r="C368" s="194"/>
      <c r="D368" s="195" t="s">
        <v>217</v>
      </c>
      <c r="E368" s="196" t="s">
        <v>19</v>
      </c>
      <c r="F368" s="197" t="s">
        <v>637</v>
      </c>
      <c r="G368" s="194"/>
      <c r="H368" s="198">
        <v>7.92</v>
      </c>
      <c r="I368" s="199"/>
      <c r="J368" s="194"/>
      <c r="K368" s="194"/>
      <c r="L368" s="200"/>
      <c r="M368" s="201"/>
      <c r="N368" s="202"/>
      <c r="O368" s="202"/>
      <c r="P368" s="202"/>
      <c r="Q368" s="202"/>
      <c r="R368" s="202"/>
      <c r="S368" s="202"/>
      <c r="T368" s="203"/>
      <c r="AT368" s="204" t="s">
        <v>217</v>
      </c>
      <c r="AU368" s="204" t="s">
        <v>82</v>
      </c>
      <c r="AV368" s="13" t="s">
        <v>82</v>
      </c>
      <c r="AW368" s="13" t="s">
        <v>33</v>
      </c>
      <c r="AX368" s="13" t="s">
        <v>71</v>
      </c>
      <c r="AY368" s="204" t="s">
        <v>208</v>
      </c>
    </row>
    <row r="369" spans="1:65" s="13" customFormat="1" ht="11.25">
      <c r="B369" s="193"/>
      <c r="C369" s="194"/>
      <c r="D369" s="195" t="s">
        <v>217</v>
      </c>
      <c r="E369" s="196" t="s">
        <v>19</v>
      </c>
      <c r="F369" s="197" t="s">
        <v>638</v>
      </c>
      <c r="G369" s="194"/>
      <c r="H369" s="198">
        <v>35.07</v>
      </c>
      <c r="I369" s="199"/>
      <c r="J369" s="194"/>
      <c r="K369" s="194"/>
      <c r="L369" s="200"/>
      <c r="M369" s="201"/>
      <c r="N369" s="202"/>
      <c r="O369" s="202"/>
      <c r="P369" s="202"/>
      <c r="Q369" s="202"/>
      <c r="R369" s="202"/>
      <c r="S369" s="202"/>
      <c r="T369" s="203"/>
      <c r="AT369" s="204" t="s">
        <v>217</v>
      </c>
      <c r="AU369" s="204" t="s">
        <v>82</v>
      </c>
      <c r="AV369" s="13" t="s">
        <v>82</v>
      </c>
      <c r="AW369" s="13" t="s">
        <v>33</v>
      </c>
      <c r="AX369" s="13" t="s">
        <v>71</v>
      </c>
      <c r="AY369" s="204" t="s">
        <v>208</v>
      </c>
    </row>
    <row r="370" spans="1:65" s="13" customFormat="1" ht="11.25">
      <c r="B370" s="193"/>
      <c r="C370" s="194"/>
      <c r="D370" s="195" t="s">
        <v>217</v>
      </c>
      <c r="E370" s="196" t="s">
        <v>19</v>
      </c>
      <c r="F370" s="197" t="s">
        <v>639</v>
      </c>
      <c r="G370" s="194"/>
      <c r="H370" s="198">
        <v>32.82</v>
      </c>
      <c r="I370" s="199"/>
      <c r="J370" s="194"/>
      <c r="K370" s="194"/>
      <c r="L370" s="200"/>
      <c r="M370" s="201"/>
      <c r="N370" s="202"/>
      <c r="O370" s="202"/>
      <c r="P370" s="202"/>
      <c r="Q370" s="202"/>
      <c r="R370" s="202"/>
      <c r="S370" s="202"/>
      <c r="T370" s="203"/>
      <c r="AT370" s="204" t="s">
        <v>217</v>
      </c>
      <c r="AU370" s="204" t="s">
        <v>82</v>
      </c>
      <c r="AV370" s="13" t="s">
        <v>82</v>
      </c>
      <c r="AW370" s="13" t="s">
        <v>33</v>
      </c>
      <c r="AX370" s="13" t="s">
        <v>71</v>
      </c>
      <c r="AY370" s="204" t="s">
        <v>208</v>
      </c>
    </row>
    <row r="371" spans="1:65" s="14" customFormat="1" ht="11.25">
      <c r="B371" s="205"/>
      <c r="C371" s="206"/>
      <c r="D371" s="195" t="s">
        <v>217</v>
      </c>
      <c r="E371" s="207" t="s">
        <v>19</v>
      </c>
      <c r="F371" s="208" t="s">
        <v>221</v>
      </c>
      <c r="G371" s="206"/>
      <c r="H371" s="209">
        <v>75.81</v>
      </c>
      <c r="I371" s="210"/>
      <c r="J371" s="206"/>
      <c r="K371" s="206"/>
      <c r="L371" s="211"/>
      <c r="M371" s="212"/>
      <c r="N371" s="213"/>
      <c r="O371" s="213"/>
      <c r="P371" s="213"/>
      <c r="Q371" s="213"/>
      <c r="R371" s="213"/>
      <c r="S371" s="213"/>
      <c r="T371" s="214"/>
      <c r="AT371" s="215" t="s">
        <v>217</v>
      </c>
      <c r="AU371" s="215" t="s">
        <v>82</v>
      </c>
      <c r="AV371" s="14" t="s">
        <v>215</v>
      </c>
      <c r="AW371" s="14" t="s">
        <v>33</v>
      </c>
      <c r="AX371" s="14" t="s">
        <v>78</v>
      </c>
      <c r="AY371" s="215" t="s">
        <v>208</v>
      </c>
    </row>
    <row r="372" spans="1:65" s="13" customFormat="1" ht="11.25">
      <c r="B372" s="193"/>
      <c r="C372" s="194"/>
      <c r="D372" s="195" t="s">
        <v>217</v>
      </c>
      <c r="E372" s="194"/>
      <c r="F372" s="197" t="s">
        <v>640</v>
      </c>
      <c r="G372" s="194"/>
      <c r="H372" s="198">
        <v>79.600999999999999</v>
      </c>
      <c r="I372" s="199"/>
      <c r="J372" s="194"/>
      <c r="K372" s="194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217</v>
      </c>
      <c r="AU372" s="204" t="s">
        <v>82</v>
      </c>
      <c r="AV372" s="13" t="s">
        <v>82</v>
      </c>
      <c r="AW372" s="13" t="s">
        <v>4</v>
      </c>
      <c r="AX372" s="13" t="s">
        <v>78</v>
      </c>
      <c r="AY372" s="204" t="s">
        <v>208</v>
      </c>
    </row>
    <row r="373" spans="1:65" s="2" customFormat="1" ht="14.45" customHeight="1">
      <c r="A373" s="36"/>
      <c r="B373" s="37"/>
      <c r="C373" s="180" t="s">
        <v>641</v>
      </c>
      <c r="D373" s="180" t="s">
        <v>210</v>
      </c>
      <c r="E373" s="181" t="s">
        <v>642</v>
      </c>
      <c r="F373" s="182" t="s">
        <v>643</v>
      </c>
      <c r="G373" s="183" t="s">
        <v>213</v>
      </c>
      <c r="H373" s="184">
        <v>42.332999999999998</v>
      </c>
      <c r="I373" s="185"/>
      <c r="J373" s="186">
        <f>ROUND(I373*H373,2)</f>
        <v>0</v>
      </c>
      <c r="K373" s="182" t="s">
        <v>214</v>
      </c>
      <c r="L373" s="41"/>
      <c r="M373" s="187" t="s">
        <v>19</v>
      </c>
      <c r="N373" s="188" t="s">
        <v>43</v>
      </c>
      <c r="O373" s="66"/>
      <c r="P373" s="189">
        <f>O373*H373</f>
        <v>0</v>
      </c>
      <c r="Q373" s="189">
        <v>2.3630000000000002E-2</v>
      </c>
      <c r="R373" s="189">
        <f>Q373*H373</f>
        <v>1.00032879</v>
      </c>
      <c r="S373" s="189">
        <v>0</v>
      </c>
      <c r="T373" s="190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91" t="s">
        <v>215</v>
      </c>
      <c r="AT373" s="191" t="s">
        <v>210</v>
      </c>
      <c r="AU373" s="191" t="s">
        <v>82</v>
      </c>
      <c r="AY373" s="19" t="s">
        <v>208</v>
      </c>
      <c r="BE373" s="192">
        <f>IF(N373="základní",J373,0)</f>
        <v>0</v>
      </c>
      <c r="BF373" s="192">
        <f>IF(N373="snížená",J373,0)</f>
        <v>0</v>
      </c>
      <c r="BG373" s="192">
        <f>IF(N373="zákl. přenesená",J373,0)</f>
        <v>0</v>
      </c>
      <c r="BH373" s="192">
        <f>IF(N373="sníž. přenesená",J373,0)</f>
        <v>0</v>
      </c>
      <c r="BI373" s="192">
        <f>IF(N373="nulová",J373,0)</f>
        <v>0</v>
      </c>
      <c r="BJ373" s="19" t="s">
        <v>82</v>
      </c>
      <c r="BK373" s="192">
        <f>ROUND(I373*H373,2)</f>
        <v>0</v>
      </c>
      <c r="BL373" s="19" t="s">
        <v>215</v>
      </c>
      <c r="BM373" s="191" t="s">
        <v>644</v>
      </c>
    </row>
    <row r="374" spans="1:65" s="13" customFormat="1" ht="11.25">
      <c r="B374" s="193"/>
      <c r="C374" s="194"/>
      <c r="D374" s="195" t="s">
        <v>217</v>
      </c>
      <c r="E374" s="196" t="s">
        <v>19</v>
      </c>
      <c r="F374" s="197" t="s">
        <v>645</v>
      </c>
      <c r="G374" s="194"/>
      <c r="H374" s="198">
        <v>44.863</v>
      </c>
      <c r="I374" s="199"/>
      <c r="J374" s="194"/>
      <c r="K374" s="194"/>
      <c r="L374" s="200"/>
      <c r="M374" s="201"/>
      <c r="N374" s="202"/>
      <c r="O374" s="202"/>
      <c r="P374" s="202"/>
      <c r="Q374" s="202"/>
      <c r="R374" s="202"/>
      <c r="S374" s="202"/>
      <c r="T374" s="203"/>
      <c r="AT374" s="204" t="s">
        <v>217</v>
      </c>
      <c r="AU374" s="204" t="s">
        <v>82</v>
      </c>
      <c r="AV374" s="13" t="s">
        <v>82</v>
      </c>
      <c r="AW374" s="13" t="s">
        <v>33</v>
      </c>
      <c r="AX374" s="13" t="s">
        <v>71</v>
      </c>
      <c r="AY374" s="204" t="s">
        <v>208</v>
      </c>
    </row>
    <row r="375" spans="1:65" s="13" customFormat="1" ht="11.25">
      <c r="B375" s="193"/>
      <c r="C375" s="194"/>
      <c r="D375" s="195" t="s">
        <v>217</v>
      </c>
      <c r="E375" s="196" t="s">
        <v>19</v>
      </c>
      <c r="F375" s="197" t="s">
        <v>646</v>
      </c>
      <c r="G375" s="194"/>
      <c r="H375" s="198">
        <v>-2.5299999999999998</v>
      </c>
      <c r="I375" s="199"/>
      <c r="J375" s="194"/>
      <c r="K375" s="194"/>
      <c r="L375" s="200"/>
      <c r="M375" s="201"/>
      <c r="N375" s="202"/>
      <c r="O375" s="202"/>
      <c r="P375" s="202"/>
      <c r="Q375" s="202"/>
      <c r="R375" s="202"/>
      <c r="S375" s="202"/>
      <c r="T375" s="203"/>
      <c r="AT375" s="204" t="s">
        <v>217</v>
      </c>
      <c r="AU375" s="204" t="s">
        <v>82</v>
      </c>
      <c r="AV375" s="13" t="s">
        <v>82</v>
      </c>
      <c r="AW375" s="13" t="s">
        <v>33</v>
      </c>
      <c r="AX375" s="13" t="s">
        <v>71</v>
      </c>
      <c r="AY375" s="204" t="s">
        <v>208</v>
      </c>
    </row>
    <row r="376" spans="1:65" s="14" customFormat="1" ht="11.25">
      <c r="B376" s="205"/>
      <c r="C376" s="206"/>
      <c r="D376" s="195" t="s">
        <v>217</v>
      </c>
      <c r="E376" s="207" t="s">
        <v>19</v>
      </c>
      <c r="F376" s="208" t="s">
        <v>221</v>
      </c>
      <c r="G376" s="206"/>
      <c r="H376" s="209">
        <v>42.332999999999998</v>
      </c>
      <c r="I376" s="210"/>
      <c r="J376" s="206"/>
      <c r="K376" s="206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217</v>
      </c>
      <c r="AU376" s="215" t="s">
        <v>82</v>
      </c>
      <c r="AV376" s="14" t="s">
        <v>215</v>
      </c>
      <c r="AW376" s="14" t="s">
        <v>33</v>
      </c>
      <c r="AX376" s="14" t="s">
        <v>78</v>
      </c>
      <c r="AY376" s="215" t="s">
        <v>208</v>
      </c>
    </row>
    <row r="377" spans="1:65" s="2" customFormat="1" ht="24.2" customHeight="1">
      <c r="A377" s="36"/>
      <c r="B377" s="37"/>
      <c r="C377" s="180" t="s">
        <v>647</v>
      </c>
      <c r="D377" s="180" t="s">
        <v>210</v>
      </c>
      <c r="E377" s="181" t="s">
        <v>648</v>
      </c>
      <c r="F377" s="182" t="s">
        <v>649</v>
      </c>
      <c r="G377" s="183" t="s">
        <v>213</v>
      </c>
      <c r="H377" s="184">
        <v>937.83399999999995</v>
      </c>
      <c r="I377" s="185"/>
      <c r="J377" s="186">
        <f>ROUND(I377*H377,2)</f>
        <v>0</v>
      </c>
      <c r="K377" s="182" t="s">
        <v>214</v>
      </c>
      <c r="L377" s="41"/>
      <c r="M377" s="187" t="s">
        <v>19</v>
      </c>
      <c r="N377" s="188" t="s">
        <v>43</v>
      </c>
      <c r="O377" s="66"/>
      <c r="P377" s="189">
        <f>O377*H377</f>
        <v>0</v>
      </c>
      <c r="Q377" s="189">
        <v>1.146E-2</v>
      </c>
      <c r="R377" s="189">
        <f>Q377*H377</f>
        <v>10.747577639999999</v>
      </c>
      <c r="S377" s="189">
        <v>0</v>
      </c>
      <c r="T377" s="190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91" t="s">
        <v>215</v>
      </c>
      <c r="AT377" s="191" t="s">
        <v>210</v>
      </c>
      <c r="AU377" s="191" t="s">
        <v>82</v>
      </c>
      <c r="AY377" s="19" t="s">
        <v>208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82</v>
      </c>
      <c r="BK377" s="192">
        <f>ROUND(I377*H377,2)</f>
        <v>0</v>
      </c>
      <c r="BL377" s="19" t="s">
        <v>215</v>
      </c>
      <c r="BM377" s="191" t="s">
        <v>650</v>
      </c>
    </row>
    <row r="378" spans="1:65" s="13" customFormat="1" ht="11.25">
      <c r="B378" s="193"/>
      <c r="C378" s="194"/>
      <c r="D378" s="195" t="s">
        <v>217</v>
      </c>
      <c r="E378" s="196" t="s">
        <v>19</v>
      </c>
      <c r="F378" s="197" t="s">
        <v>651</v>
      </c>
      <c r="G378" s="194"/>
      <c r="H378" s="198">
        <v>1066.3720000000001</v>
      </c>
      <c r="I378" s="199"/>
      <c r="J378" s="194"/>
      <c r="K378" s="194"/>
      <c r="L378" s="200"/>
      <c r="M378" s="201"/>
      <c r="N378" s="202"/>
      <c r="O378" s="202"/>
      <c r="P378" s="202"/>
      <c r="Q378" s="202"/>
      <c r="R378" s="202"/>
      <c r="S378" s="202"/>
      <c r="T378" s="203"/>
      <c r="AT378" s="204" t="s">
        <v>217</v>
      </c>
      <c r="AU378" s="204" t="s">
        <v>82</v>
      </c>
      <c r="AV378" s="13" t="s">
        <v>82</v>
      </c>
      <c r="AW378" s="13" t="s">
        <v>33</v>
      </c>
      <c r="AX378" s="13" t="s">
        <v>71</v>
      </c>
      <c r="AY378" s="204" t="s">
        <v>208</v>
      </c>
    </row>
    <row r="379" spans="1:65" s="13" customFormat="1" ht="11.25">
      <c r="B379" s="193"/>
      <c r="C379" s="194"/>
      <c r="D379" s="195" t="s">
        <v>217</v>
      </c>
      <c r="E379" s="196" t="s">
        <v>19</v>
      </c>
      <c r="F379" s="197" t="s">
        <v>652</v>
      </c>
      <c r="G379" s="194"/>
      <c r="H379" s="198">
        <v>-61.09</v>
      </c>
      <c r="I379" s="199"/>
      <c r="J379" s="194"/>
      <c r="K379" s="194"/>
      <c r="L379" s="200"/>
      <c r="M379" s="201"/>
      <c r="N379" s="202"/>
      <c r="O379" s="202"/>
      <c r="P379" s="202"/>
      <c r="Q379" s="202"/>
      <c r="R379" s="202"/>
      <c r="S379" s="202"/>
      <c r="T379" s="203"/>
      <c r="AT379" s="204" t="s">
        <v>217</v>
      </c>
      <c r="AU379" s="204" t="s">
        <v>82</v>
      </c>
      <c r="AV379" s="13" t="s">
        <v>82</v>
      </c>
      <c r="AW379" s="13" t="s">
        <v>33</v>
      </c>
      <c r="AX379" s="13" t="s">
        <v>71</v>
      </c>
      <c r="AY379" s="204" t="s">
        <v>208</v>
      </c>
    </row>
    <row r="380" spans="1:65" s="13" customFormat="1" ht="11.25">
      <c r="B380" s="193"/>
      <c r="C380" s="194"/>
      <c r="D380" s="195" t="s">
        <v>217</v>
      </c>
      <c r="E380" s="196" t="s">
        <v>19</v>
      </c>
      <c r="F380" s="197" t="s">
        <v>653</v>
      </c>
      <c r="G380" s="194"/>
      <c r="H380" s="198">
        <v>-60.673999999999999</v>
      </c>
      <c r="I380" s="199"/>
      <c r="J380" s="194"/>
      <c r="K380" s="194"/>
      <c r="L380" s="200"/>
      <c r="M380" s="201"/>
      <c r="N380" s="202"/>
      <c r="O380" s="202"/>
      <c r="P380" s="202"/>
      <c r="Q380" s="202"/>
      <c r="R380" s="202"/>
      <c r="S380" s="202"/>
      <c r="T380" s="203"/>
      <c r="AT380" s="204" t="s">
        <v>217</v>
      </c>
      <c r="AU380" s="204" t="s">
        <v>82</v>
      </c>
      <c r="AV380" s="13" t="s">
        <v>82</v>
      </c>
      <c r="AW380" s="13" t="s">
        <v>33</v>
      </c>
      <c r="AX380" s="13" t="s">
        <v>71</v>
      </c>
      <c r="AY380" s="204" t="s">
        <v>208</v>
      </c>
    </row>
    <row r="381" spans="1:65" s="13" customFormat="1" ht="11.25">
      <c r="B381" s="193"/>
      <c r="C381" s="194"/>
      <c r="D381" s="195" t="s">
        <v>217</v>
      </c>
      <c r="E381" s="196" t="s">
        <v>19</v>
      </c>
      <c r="F381" s="197" t="s">
        <v>654</v>
      </c>
      <c r="G381" s="194"/>
      <c r="H381" s="198">
        <v>-6.774</v>
      </c>
      <c r="I381" s="199"/>
      <c r="J381" s="194"/>
      <c r="K381" s="194"/>
      <c r="L381" s="200"/>
      <c r="M381" s="201"/>
      <c r="N381" s="202"/>
      <c r="O381" s="202"/>
      <c r="P381" s="202"/>
      <c r="Q381" s="202"/>
      <c r="R381" s="202"/>
      <c r="S381" s="202"/>
      <c r="T381" s="203"/>
      <c r="AT381" s="204" t="s">
        <v>217</v>
      </c>
      <c r="AU381" s="204" t="s">
        <v>82</v>
      </c>
      <c r="AV381" s="13" t="s">
        <v>82</v>
      </c>
      <c r="AW381" s="13" t="s">
        <v>33</v>
      </c>
      <c r="AX381" s="13" t="s">
        <v>71</v>
      </c>
      <c r="AY381" s="204" t="s">
        <v>208</v>
      </c>
    </row>
    <row r="382" spans="1:65" s="14" customFormat="1" ht="11.25">
      <c r="B382" s="205"/>
      <c r="C382" s="206"/>
      <c r="D382" s="195" t="s">
        <v>217</v>
      </c>
      <c r="E382" s="207" t="s">
        <v>19</v>
      </c>
      <c r="F382" s="208" t="s">
        <v>221</v>
      </c>
      <c r="G382" s="206"/>
      <c r="H382" s="209">
        <v>937.83399999999995</v>
      </c>
      <c r="I382" s="210"/>
      <c r="J382" s="206"/>
      <c r="K382" s="206"/>
      <c r="L382" s="211"/>
      <c r="M382" s="212"/>
      <c r="N382" s="213"/>
      <c r="O382" s="213"/>
      <c r="P382" s="213"/>
      <c r="Q382" s="213"/>
      <c r="R382" s="213"/>
      <c r="S382" s="213"/>
      <c r="T382" s="214"/>
      <c r="AT382" s="215" t="s">
        <v>217</v>
      </c>
      <c r="AU382" s="215" t="s">
        <v>82</v>
      </c>
      <c r="AV382" s="14" t="s">
        <v>215</v>
      </c>
      <c r="AW382" s="14" t="s">
        <v>33</v>
      </c>
      <c r="AX382" s="14" t="s">
        <v>78</v>
      </c>
      <c r="AY382" s="215" t="s">
        <v>208</v>
      </c>
    </row>
    <row r="383" spans="1:65" s="2" customFormat="1" ht="24.2" customHeight="1">
      <c r="A383" s="36"/>
      <c r="B383" s="37"/>
      <c r="C383" s="180" t="s">
        <v>655</v>
      </c>
      <c r="D383" s="180" t="s">
        <v>210</v>
      </c>
      <c r="E383" s="181" t="s">
        <v>656</v>
      </c>
      <c r="F383" s="182" t="s">
        <v>657</v>
      </c>
      <c r="G383" s="183" t="s">
        <v>213</v>
      </c>
      <c r="H383" s="184">
        <v>936.55100000000004</v>
      </c>
      <c r="I383" s="185"/>
      <c r="J383" s="186">
        <f>ROUND(I383*H383,2)</f>
        <v>0</v>
      </c>
      <c r="K383" s="182" t="s">
        <v>214</v>
      </c>
      <c r="L383" s="41"/>
      <c r="M383" s="187" t="s">
        <v>19</v>
      </c>
      <c r="N383" s="188" t="s">
        <v>43</v>
      </c>
      <c r="O383" s="66"/>
      <c r="P383" s="189">
        <f>O383*H383</f>
        <v>0</v>
      </c>
      <c r="Q383" s="189">
        <v>3.48E-3</v>
      </c>
      <c r="R383" s="189">
        <f>Q383*H383</f>
        <v>3.2591974800000001</v>
      </c>
      <c r="S383" s="189">
        <v>0</v>
      </c>
      <c r="T383" s="190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91" t="s">
        <v>215</v>
      </c>
      <c r="AT383" s="191" t="s">
        <v>210</v>
      </c>
      <c r="AU383" s="191" t="s">
        <v>82</v>
      </c>
      <c r="AY383" s="19" t="s">
        <v>208</v>
      </c>
      <c r="BE383" s="192">
        <f>IF(N383="základní",J383,0)</f>
        <v>0</v>
      </c>
      <c r="BF383" s="192">
        <f>IF(N383="snížená",J383,0)</f>
        <v>0</v>
      </c>
      <c r="BG383" s="192">
        <f>IF(N383="zákl. přenesená",J383,0)</f>
        <v>0</v>
      </c>
      <c r="BH383" s="192">
        <f>IF(N383="sníž. přenesená",J383,0)</f>
        <v>0</v>
      </c>
      <c r="BI383" s="192">
        <f>IF(N383="nulová",J383,0)</f>
        <v>0</v>
      </c>
      <c r="BJ383" s="19" t="s">
        <v>82</v>
      </c>
      <c r="BK383" s="192">
        <f>ROUND(I383*H383,2)</f>
        <v>0</v>
      </c>
      <c r="BL383" s="19" t="s">
        <v>215</v>
      </c>
      <c r="BM383" s="191" t="s">
        <v>658</v>
      </c>
    </row>
    <row r="384" spans="1:65" s="13" customFormat="1" ht="11.25">
      <c r="B384" s="193"/>
      <c r="C384" s="194"/>
      <c r="D384" s="195" t="s">
        <v>217</v>
      </c>
      <c r="E384" s="196" t="s">
        <v>19</v>
      </c>
      <c r="F384" s="197" t="s">
        <v>659</v>
      </c>
      <c r="G384" s="194"/>
      <c r="H384" s="198">
        <v>1018.29</v>
      </c>
      <c r="I384" s="199"/>
      <c r="J384" s="194"/>
      <c r="K384" s="194"/>
      <c r="L384" s="200"/>
      <c r="M384" s="201"/>
      <c r="N384" s="202"/>
      <c r="O384" s="202"/>
      <c r="P384" s="202"/>
      <c r="Q384" s="202"/>
      <c r="R384" s="202"/>
      <c r="S384" s="202"/>
      <c r="T384" s="203"/>
      <c r="AT384" s="204" t="s">
        <v>217</v>
      </c>
      <c r="AU384" s="204" t="s">
        <v>82</v>
      </c>
      <c r="AV384" s="13" t="s">
        <v>82</v>
      </c>
      <c r="AW384" s="13" t="s">
        <v>33</v>
      </c>
      <c r="AX384" s="13" t="s">
        <v>71</v>
      </c>
      <c r="AY384" s="204" t="s">
        <v>208</v>
      </c>
    </row>
    <row r="385" spans="1:65" s="13" customFormat="1" ht="11.25">
      <c r="B385" s="193"/>
      <c r="C385" s="194"/>
      <c r="D385" s="195" t="s">
        <v>217</v>
      </c>
      <c r="E385" s="196" t="s">
        <v>19</v>
      </c>
      <c r="F385" s="197" t="s">
        <v>574</v>
      </c>
      <c r="G385" s="194"/>
      <c r="H385" s="198">
        <v>-64.429000000000002</v>
      </c>
      <c r="I385" s="199"/>
      <c r="J385" s="194"/>
      <c r="K385" s="194"/>
      <c r="L385" s="200"/>
      <c r="M385" s="201"/>
      <c r="N385" s="202"/>
      <c r="O385" s="202"/>
      <c r="P385" s="202"/>
      <c r="Q385" s="202"/>
      <c r="R385" s="202"/>
      <c r="S385" s="202"/>
      <c r="T385" s="203"/>
      <c r="AT385" s="204" t="s">
        <v>217</v>
      </c>
      <c r="AU385" s="204" t="s">
        <v>82</v>
      </c>
      <c r="AV385" s="13" t="s">
        <v>82</v>
      </c>
      <c r="AW385" s="13" t="s">
        <v>33</v>
      </c>
      <c r="AX385" s="13" t="s">
        <v>71</v>
      </c>
      <c r="AY385" s="204" t="s">
        <v>208</v>
      </c>
    </row>
    <row r="386" spans="1:65" s="13" customFormat="1" ht="11.25">
      <c r="B386" s="193"/>
      <c r="C386" s="194"/>
      <c r="D386" s="195" t="s">
        <v>217</v>
      </c>
      <c r="E386" s="196" t="s">
        <v>19</v>
      </c>
      <c r="F386" s="197" t="s">
        <v>556</v>
      </c>
      <c r="G386" s="194"/>
      <c r="H386" s="198">
        <v>-59.643000000000001</v>
      </c>
      <c r="I386" s="199"/>
      <c r="J386" s="194"/>
      <c r="K386" s="194"/>
      <c r="L386" s="200"/>
      <c r="M386" s="201"/>
      <c r="N386" s="202"/>
      <c r="O386" s="202"/>
      <c r="P386" s="202"/>
      <c r="Q386" s="202"/>
      <c r="R386" s="202"/>
      <c r="S386" s="202"/>
      <c r="T386" s="203"/>
      <c r="AT386" s="204" t="s">
        <v>217</v>
      </c>
      <c r="AU386" s="204" t="s">
        <v>82</v>
      </c>
      <c r="AV386" s="13" t="s">
        <v>82</v>
      </c>
      <c r="AW386" s="13" t="s">
        <v>33</v>
      </c>
      <c r="AX386" s="13" t="s">
        <v>71</v>
      </c>
      <c r="AY386" s="204" t="s">
        <v>208</v>
      </c>
    </row>
    <row r="387" spans="1:65" s="13" customFormat="1" ht="11.25">
      <c r="B387" s="193"/>
      <c r="C387" s="194"/>
      <c r="D387" s="195" t="s">
        <v>217</v>
      </c>
      <c r="E387" s="196" t="s">
        <v>19</v>
      </c>
      <c r="F387" s="197" t="s">
        <v>660</v>
      </c>
      <c r="G387" s="194"/>
      <c r="H387" s="198">
        <v>42.332999999999998</v>
      </c>
      <c r="I387" s="199"/>
      <c r="J387" s="194"/>
      <c r="K387" s="194"/>
      <c r="L387" s="200"/>
      <c r="M387" s="201"/>
      <c r="N387" s="202"/>
      <c r="O387" s="202"/>
      <c r="P387" s="202"/>
      <c r="Q387" s="202"/>
      <c r="R387" s="202"/>
      <c r="S387" s="202"/>
      <c r="T387" s="203"/>
      <c r="AT387" s="204" t="s">
        <v>217</v>
      </c>
      <c r="AU387" s="204" t="s">
        <v>82</v>
      </c>
      <c r="AV387" s="13" t="s">
        <v>82</v>
      </c>
      <c r="AW387" s="13" t="s">
        <v>33</v>
      </c>
      <c r="AX387" s="13" t="s">
        <v>71</v>
      </c>
      <c r="AY387" s="204" t="s">
        <v>208</v>
      </c>
    </row>
    <row r="388" spans="1:65" s="14" customFormat="1" ht="11.25">
      <c r="B388" s="205"/>
      <c r="C388" s="206"/>
      <c r="D388" s="195" t="s">
        <v>217</v>
      </c>
      <c r="E388" s="207" t="s">
        <v>19</v>
      </c>
      <c r="F388" s="208" t="s">
        <v>221</v>
      </c>
      <c r="G388" s="206"/>
      <c r="H388" s="209">
        <v>936.55100000000004</v>
      </c>
      <c r="I388" s="210"/>
      <c r="J388" s="206"/>
      <c r="K388" s="206"/>
      <c r="L388" s="211"/>
      <c r="M388" s="212"/>
      <c r="N388" s="213"/>
      <c r="O388" s="213"/>
      <c r="P388" s="213"/>
      <c r="Q388" s="213"/>
      <c r="R388" s="213"/>
      <c r="S388" s="213"/>
      <c r="T388" s="214"/>
      <c r="AT388" s="215" t="s">
        <v>217</v>
      </c>
      <c r="AU388" s="215" t="s">
        <v>82</v>
      </c>
      <c r="AV388" s="14" t="s">
        <v>215</v>
      </c>
      <c r="AW388" s="14" t="s">
        <v>33</v>
      </c>
      <c r="AX388" s="14" t="s">
        <v>78</v>
      </c>
      <c r="AY388" s="215" t="s">
        <v>208</v>
      </c>
    </row>
    <row r="389" spans="1:65" s="2" customFormat="1" ht="14.45" customHeight="1">
      <c r="A389" s="36"/>
      <c r="B389" s="37"/>
      <c r="C389" s="180" t="s">
        <v>661</v>
      </c>
      <c r="D389" s="180" t="s">
        <v>210</v>
      </c>
      <c r="E389" s="181" t="s">
        <v>662</v>
      </c>
      <c r="F389" s="182" t="s">
        <v>663</v>
      </c>
      <c r="G389" s="183" t="s">
        <v>213</v>
      </c>
      <c r="H389" s="184">
        <v>113.438</v>
      </c>
      <c r="I389" s="185"/>
      <c r="J389" s="186">
        <f>ROUND(I389*H389,2)</f>
        <v>0</v>
      </c>
      <c r="K389" s="182" t="s">
        <v>19</v>
      </c>
      <c r="L389" s="41"/>
      <c r="M389" s="187" t="s">
        <v>19</v>
      </c>
      <c r="N389" s="188" t="s">
        <v>43</v>
      </c>
      <c r="O389" s="66"/>
      <c r="P389" s="189">
        <f>O389*H389</f>
        <v>0</v>
      </c>
      <c r="Q389" s="189">
        <v>3.4500000000000003E-2</v>
      </c>
      <c r="R389" s="189">
        <f>Q389*H389</f>
        <v>3.9136110000000004</v>
      </c>
      <c r="S389" s="189">
        <v>0</v>
      </c>
      <c r="T389" s="190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91" t="s">
        <v>215</v>
      </c>
      <c r="AT389" s="191" t="s">
        <v>210</v>
      </c>
      <c r="AU389" s="191" t="s">
        <v>82</v>
      </c>
      <c r="AY389" s="19" t="s">
        <v>208</v>
      </c>
      <c r="BE389" s="192">
        <f>IF(N389="základní",J389,0)</f>
        <v>0</v>
      </c>
      <c r="BF389" s="192">
        <f>IF(N389="snížená",J389,0)</f>
        <v>0</v>
      </c>
      <c r="BG389" s="192">
        <f>IF(N389="zákl. přenesená",J389,0)</f>
        <v>0</v>
      </c>
      <c r="BH389" s="192">
        <f>IF(N389="sníž. přenesená",J389,0)</f>
        <v>0</v>
      </c>
      <c r="BI389" s="192">
        <f>IF(N389="nulová",J389,0)</f>
        <v>0</v>
      </c>
      <c r="BJ389" s="19" t="s">
        <v>82</v>
      </c>
      <c r="BK389" s="192">
        <f>ROUND(I389*H389,2)</f>
        <v>0</v>
      </c>
      <c r="BL389" s="19" t="s">
        <v>215</v>
      </c>
      <c r="BM389" s="191" t="s">
        <v>664</v>
      </c>
    </row>
    <row r="390" spans="1:65" s="2" customFormat="1" ht="29.25">
      <c r="A390" s="36"/>
      <c r="B390" s="37"/>
      <c r="C390" s="38"/>
      <c r="D390" s="195" t="s">
        <v>397</v>
      </c>
      <c r="E390" s="38"/>
      <c r="F390" s="236" t="s">
        <v>398</v>
      </c>
      <c r="G390" s="38"/>
      <c r="H390" s="38"/>
      <c r="I390" s="237"/>
      <c r="J390" s="38"/>
      <c r="K390" s="38"/>
      <c r="L390" s="41"/>
      <c r="M390" s="238"/>
      <c r="N390" s="239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397</v>
      </c>
      <c r="AU390" s="19" t="s">
        <v>82</v>
      </c>
    </row>
    <row r="391" spans="1:65" s="13" customFormat="1" ht="11.25">
      <c r="B391" s="193"/>
      <c r="C391" s="194"/>
      <c r="D391" s="195" t="s">
        <v>217</v>
      </c>
      <c r="E391" s="196" t="s">
        <v>19</v>
      </c>
      <c r="F391" s="197" t="s">
        <v>665</v>
      </c>
      <c r="G391" s="194"/>
      <c r="H391" s="198">
        <v>113.438</v>
      </c>
      <c r="I391" s="199"/>
      <c r="J391" s="194"/>
      <c r="K391" s="194"/>
      <c r="L391" s="200"/>
      <c r="M391" s="201"/>
      <c r="N391" s="202"/>
      <c r="O391" s="202"/>
      <c r="P391" s="202"/>
      <c r="Q391" s="202"/>
      <c r="R391" s="202"/>
      <c r="S391" s="202"/>
      <c r="T391" s="203"/>
      <c r="AT391" s="204" t="s">
        <v>217</v>
      </c>
      <c r="AU391" s="204" t="s">
        <v>82</v>
      </c>
      <c r="AV391" s="13" t="s">
        <v>82</v>
      </c>
      <c r="AW391" s="13" t="s">
        <v>33</v>
      </c>
      <c r="AX391" s="13" t="s">
        <v>78</v>
      </c>
      <c r="AY391" s="204" t="s">
        <v>208</v>
      </c>
    </row>
    <row r="392" spans="1:65" s="2" customFormat="1" ht="14.45" customHeight="1">
      <c r="A392" s="36"/>
      <c r="B392" s="37"/>
      <c r="C392" s="180" t="s">
        <v>666</v>
      </c>
      <c r="D392" s="180" t="s">
        <v>210</v>
      </c>
      <c r="E392" s="181" t="s">
        <v>667</v>
      </c>
      <c r="F392" s="182" t="s">
        <v>668</v>
      </c>
      <c r="G392" s="183" t="s">
        <v>213</v>
      </c>
      <c r="H392" s="184">
        <v>113.438</v>
      </c>
      <c r="I392" s="185"/>
      <c r="J392" s="186">
        <f>ROUND(I392*H392,2)</f>
        <v>0</v>
      </c>
      <c r="K392" s="182" t="s">
        <v>19</v>
      </c>
      <c r="L392" s="41"/>
      <c r="M392" s="187" t="s">
        <v>19</v>
      </c>
      <c r="N392" s="188" t="s">
        <v>43</v>
      </c>
      <c r="O392" s="66"/>
      <c r="P392" s="189">
        <f>O392*H392</f>
        <v>0</v>
      </c>
      <c r="Q392" s="189">
        <v>3.4500000000000003E-2</v>
      </c>
      <c r="R392" s="189">
        <f>Q392*H392</f>
        <v>3.9136110000000004</v>
      </c>
      <c r="S392" s="189">
        <v>0</v>
      </c>
      <c r="T392" s="190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91" t="s">
        <v>215</v>
      </c>
      <c r="AT392" s="191" t="s">
        <v>210</v>
      </c>
      <c r="AU392" s="191" t="s">
        <v>82</v>
      </c>
      <c r="AY392" s="19" t="s">
        <v>208</v>
      </c>
      <c r="BE392" s="192">
        <f>IF(N392="základní",J392,0)</f>
        <v>0</v>
      </c>
      <c r="BF392" s="192">
        <f>IF(N392="snížená",J392,0)</f>
        <v>0</v>
      </c>
      <c r="BG392" s="192">
        <f>IF(N392="zákl. přenesená",J392,0)</f>
        <v>0</v>
      </c>
      <c r="BH392" s="192">
        <f>IF(N392="sníž. přenesená",J392,0)</f>
        <v>0</v>
      </c>
      <c r="BI392" s="192">
        <f>IF(N392="nulová",J392,0)</f>
        <v>0</v>
      </c>
      <c r="BJ392" s="19" t="s">
        <v>82</v>
      </c>
      <c r="BK392" s="192">
        <f>ROUND(I392*H392,2)</f>
        <v>0</v>
      </c>
      <c r="BL392" s="19" t="s">
        <v>215</v>
      </c>
      <c r="BM392" s="191" t="s">
        <v>669</v>
      </c>
    </row>
    <row r="393" spans="1:65" s="2" customFormat="1" ht="29.25">
      <c r="A393" s="36"/>
      <c r="B393" s="37"/>
      <c r="C393" s="38"/>
      <c r="D393" s="195" t="s">
        <v>397</v>
      </c>
      <c r="E393" s="38"/>
      <c r="F393" s="236" t="s">
        <v>398</v>
      </c>
      <c r="G393" s="38"/>
      <c r="H393" s="38"/>
      <c r="I393" s="237"/>
      <c r="J393" s="38"/>
      <c r="K393" s="38"/>
      <c r="L393" s="41"/>
      <c r="M393" s="238"/>
      <c r="N393" s="239"/>
      <c r="O393" s="66"/>
      <c r="P393" s="66"/>
      <c r="Q393" s="66"/>
      <c r="R393" s="66"/>
      <c r="S393" s="66"/>
      <c r="T393" s="67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9" t="s">
        <v>397</v>
      </c>
      <c r="AU393" s="19" t="s">
        <v>82</v>
      </c>
    </row>
    <row r="394" spans="1:65" s="13" customFormat="1" ht="11.25">
      <c r="B394" s="193"/>
      <c r="C394" s="194"/>
      <c r="D394" s="195" t="s">
        <v>217</v>
      </c>
      <c r="E394" s="196" t="s">
        <v>19</v>
      </c>
      <c r="F394" s="197" t="s">
        <v>665</v>
      </c>
      <c r="G394" s="194"/>
      <c r="H394" s="198">
        <v>113.438</v>
      </c>
      <c r="I394" s="199"/>
      <c r="J394" s="194"/>
      <c r="K394" s="194"/>
      <c r="L394" s="200"/>
      <c r="M394" s="201"/>
      <c r="N394" s="202"/>
      <c r="O394" s="202"/>
      <c r="P394" s="202"/>
      <c r="Q394" s="202"/>
      <c r="R394" s="202"/>
      <c r="S394" s="202"/>
      <c r="T394" s="203"/>
      <c r="AT394" s="204" t="s">
        <v>217</v>
      </c>
      <c r="AU394" s="204" t="s">
        <v>82</v>
      </c>
      <c r="AV394" s="13" t="s">
        <v>82</v>
      </c>
      <c r="AW394" s="13" t="s">
        <v>33</v>
      </c>
      <c r="AX394" s="13" t="s">
        <v>78</v>
      </c>
      <c r="AY394" s="204" t="s">
        <v>208</v>
      </c>
    </row>
    <row r="395" spans="1:65" s="2" customFormat="1" ht="37.9" customHeight="1">
      <c r="A395" s="36"/>
      <c r="B395" s="37"/>
      <c r="C395" s="180" t="s">
        <v>670</v>
      </c>
      <c r="D395" s="180" t="s">
        <v>210</v>
      </c>
      <c r="E395" s="181" t="s">
        <v>671</v>
      </c>
      <c r="F395" s="182" t="s">
        <v>672</v>
      </c>
      <c r="G395" s="183" t="s">
        <v>213</v>
      </c>
      <c r="H395" s="184">
        <v>150.27699999999999</v>
      </c>
      <c r="I395" s="185"/>
      <c r="J395" s="186">
        <f>ROUND(I395*H395,2)</f>
        <v>0</v>
      </c>
      <c r="K395" s="182" t="s">
        <v>19</v>
      </c>
      <c r="L395" s="41"/>
      <c r="M395" s="187" t="s">
        <v>19</v>
      </c>
      <c r="N395" s="188" t="s">
        <v>43</v>
      </c>
      <c r="O395" s="66"/>
      <c r="P395" s="189">
        <f>O395*H395</f>
        <v>0</v>
      </c>
      <c r="Q395" s="189">
        <v>3.7999999999999999E-2</v>
      </c>
      <c r="R395" s="189">
        <f>Q395*H395</f>
        <v>5.7105259999999998</v>
      </c>
      <c r="S395" s="189">
        <v>0</v>
      </c>
      <c r="T395" s="190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91" t="s">
        <v>215</v>
      </c>
      <c r="AT395" s="191" t="s">
        <v>210</v>
      </c>
      <c r="AU395" s="191" t="s">
        <v>82</v>
      </c>
      <c r="AY395" s="19" t="s">
        <v>208</v>
      </c>
      <c r="BE395" s="192">
        <f>IF(N395="základní",J395,0)</f>
        <v>0</v>
      </c>
      <c r="BF395" s="192">
        <f>IF(N395="snížená",J395,0)</f>
        <v>0</v>
      </c>
      <c r="BG395" s="192">
        <f>IF(N395="zákl. přenesená",J395,0)</f>
        <v>0</v>
      </c>
      <c r="BH395" s="192">
        <f>IF(N395="sníž. přenesená",J395,0)</f>
        <v>0</v>
      </c>
      <c r="BI395" s="192">
        <f>IF(N395="nulová",J395,0)</f>
        <v>0</v>
      </c>
      <c r="BJ395" s="19" t="s">
        <v>82</v>
      </c>
      <c r="BK395" s="192">
        <f>ROUND(I395*H395,2)</f>
        <v>0</v>
      </c>
      <c r="BL395" s="19" t="s">
        <v>215</v>
      </c>
      <c r="BM395" s="191" t="s">
        <v>673</v>
      </c>
    </row>
    <row r="396" spans="1:65" s="2" customFormat="1" ht="29.25">
      <c r="A396" s="36"/>
      <c r="B396" s="37"/>
      <c r="C396" s="38"/>
      <c r="D396" s="195" t="s">
        <v>397</v>
      </c>
      <c r="E396" s="38"/>
      <c r="F396" s="236" t="s">
        <v>398</v>
      </c>
      <c r="G396" s="38"/>
      <c r="H396" s="38"/>
      <c r="I396" s="237"/>
      <c r="J396" s="38"/>
      <c r="K396" s="38"/>
      <c r="L396" s="41"/>
      <c r="M396" s="238"/>
      <c r="N396" s="239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397</v>
      </c>
      <c r="AU396" s="19" t="s">
        <v>82</v>
      </c>
    </row>
    <row r="397" spans="1:65" s="13" customFormat="1" ht="11.25">
      <c r="B397" s="193"/>
      <c r="C397" s="194"/>
      <c r="D397" s="195" t="s">
        <v>217</v>
      </c>
      <c r="E397" s="196" t="s">
        <v>19</v>
      </c>
      <c r="F397" s="197" t="s">
        <v>674</v>
      </c>
      <c r="G397" s="194"/>
      <c r="H397" s="198">
        <v>156.66</v>
      </c>
      <c r="I397" s="199"/>
      <c r="J397" s="194"/>
      <c r="K397" s="194"/>
      <c r="L397" s="200"/>
      <c r="M397" s="201"/>
      <c r="N397" s="202"/>
      <c r="O397" s="202"/>
      <c r="P397" s="202"/>
      <c r="Q397" s="202"/>
      <c r="R397" s="202"/>
      <c r="S397" s="202"/>
      <c r="T397" s="203"/>
      <c r="AT397" s="204" t="s">
        <v>217</v>
      </c>
      <c r="AU397" s="204" t="s">
        <v>82</v>
      </c>
      <c r="AV397" s="13" t="s">
        <v>82</v>
      </c>
      <c r="AW397" s="13" t="s">
        <v>33</v>
      </c>
      <c r="AX397" s="13" t="s">
        <v>71</v>
      </c>
      <c r="AY397" s="204" t="s">
        <v>208</v>
      </c>
    </row>
    <row r="398" spans="1:65" s="13" customFormat="1" ht="11.25">
      <c r="B398" s="193"/>
      <c r="C398" s="194"/>
      <c r="D398" s="195" t="s">
        <v>217</v>
      </c>
      <c r="E398" s="196" t="s">
        <v>19</v>
      </c>
      <c r="F398" s="197" t="s">
        <v>573</v>
      </c>
      <c r="G398" s="194"/>
      <c r="H398" s="198">
        <v>-6.383</v>
      </c>
      <c r="I398" s="199"/>
      <c r="J398" s="194"/>
      <c r="K398" s="194"/>
      <c r="L398" s="200"/>
      <c r="M398" s="201"/>
      <c r="N398" s="202"/>
      <c r="O398" s="202"/>
      <c r="P398" s="202"/>
      <c r="Q398" s="202"/>
      <c r="R398" s="202"/>
      <c r="S398" s="202"/>
      <c r="T398" s="203"/>
      <c r="AT398" s="204" t="s">
        <v>217</v>
      </c>
      <c r="AU398" s="204" t="s">
        <v>82</v>
      </c>
      <c r="AV398" s="13" t="s">
        <v>82</v>
      </c>
      <c r="AW398" s="13" t="s">
        <v>33</v>
      </c>
      <c r="AX398" s="13" t="s">
        <v>71</v>
      </c>
      <c r="AY398" s="204" t="s">
        <v>208</v>
      </c>
    </row>
    <row r="399" spans="1:65" s="14" customFormat="1" ht="11.25">
      <c r="B399" s="205"/>
      <c r="C399" s="206"/>
      <c r="D399" s="195" t="s">
        <v>217</v>
      </c>
      <c r="E399" s="207" t="s">
        <v>19</v>
      </c>
      <c r="F399" s="208" t="s">
        <v>221</v>
      </c>
      <c r="G399" s="206"/>
      <c r="H399" s="209">
        <v>150.27699999999999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217</v>
      </c>
      <c r="AU399" s="215" t="s">
        <v>82</v>
      </c>
      <c r="AV399" s="14" t="s">
        <v>215</v>
      </c>
      <c r="AW399" s="14" t="s">
        <v>33</v>
      </c>
      <c r="AX399" s="14" t="s">
        <v>78</v>
      </c>
      <c r="AY399" s="215" t="s">
        <v>208</v>
      </c>
    </row>
    <row r="400" spans="1:65" s="2" customFormat="1" ht="24.2" customHeight="1">
      <c r="A400" s="36"/>
      <c r="B400" s="37"/>
      <c r="C400" s="180" t="s">
        <v>675</v>
      </c>
      <c r="D400" s="180" t="s">
        <v>210</v>
      </c>
      <c r="E400" s="181" t="s">
        <v>676</v>
      </c>
      <c r="F400" s="182" t="s">
        <v>677</v>
      </c>
      <c r="G400" s="183" t="s">
        <v>213</v>
      </c>
      <c r="H400" s="184">
        <v>130.45500000000001</v>
      </c>
      <c r="I400" s="185"/>
      <c r="J400" s="186">
        <f>ROUND(I400*H400,2)</f>
        <v>0</v>
      </c>
      <c r="K400" s="182" t="s">
        <v>214</v>
      </c>
      <c r="L400" s="41"/>
      <c r="M400" s="187" t="s">
        <v>19</v>
      </c>
      <c r="N400" s="188" t="s">
        <v>43</v>
      </c>
      <c r="O400" s="66"/>
      <c r="P400" s="189">
        <f>O400*H400</f>
        <v>0</v>
      </c>
      <c r="Q400" s="189">
        <v>0</v>
      </c>
      <c r="R400" s="189">
        <f>Q400*H400</f>
        <v>0</v>
      </c>
      <c r="S400" s="189">
        <v>0</v>
      </c>
      <c r="T400" s="190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91" t="s">
        <v>215</v>
      </c>
      <c r="AT400" s="191" t="s">
        <v>210</v>
      </c>
      <c r="AU400" s="191" t="s">
        <v>82</v>
      </c>
      <c r="AY400" s="19" t="s">
        <v>208</v>
      </c>
      <c r="BE400" s="192">
        <f>IF(N400="základní",J400,0)</f>
        <v>0</v>
      </c>
      <c r="BF400" s="192">
        <f>IF(N400="snížená",J400,0)</f>
        <v>0</v>
      </c>
      <c r="BG400" s="192">
        <f>IF(N400="zákl. přenesená",J400,0)</f>
        <v>0</v>
      </c>
      <c r="BH400" s="192">
        <f>IF(N400="sníž. přenesená",J400,0)</f>
        <v>0</v>
      </c>
      <c r="BI400" s="192">
        <f>IF(N400="nulová",J400,0)</f>
        <v>0</v>
      </c>
      <c r="BJ400" s="19" t="s">
        <v>82</v>
      </c>
      <c r="BK400" s="192">
        <f>ROUND(I400*H400,2)</f>
        <v>0</v>
      </c>
      <c r="BL400" s="19" t="s">
        <v>215</v>
      </c>
      <c r="BM400" s="191" t="s">
        <v>678</v>
      </c>
    </row>
    <row r="401" spans="1:65" s="13" customFormat="1" ht="11.25">
      <c r="B401" s="193"/>
      <c r="C401" s="194"/>
      <c r="D401" s="195" t="s">
        <v>217</v>
      </c>
      <c r="E401" s="196" t="s">
        <v>19</v>
      </c>
      <c r="F401" s="197" t="s">
        <v>679</v>
      </c>
      <c r="G401" s="194"/>
      <c r="H401" s="198">
        <v>6.383</v>
      </c>
      <c r="I401" s="199"/>
      <c r="J401" s="194"/>
      <c r="K401" s="194"/>
      <c r="L401" s="200"/>
      <c r="M401" s="201"/>
      <c r="N401" s="202"/>
      <c r="O401" s="202"/>
      <c r="P401" s="202"/>
      <c r="Q401" s="202"/>
      <c r="R401" s="202"/>
      <c r="S401" s="202"/>
      <c r="T401" s="203"/>
      <c r="AT401" s="204" t="s">
        <v>217</v>
      </c>
      <c r="AU401" s="204" t="s">
        <v>82</v>
      </c>
      <c r="AV401" s="13" t="s">
        <v>82</v>
      </c>
      <c r="AW401" s="13" t="s">
        <v>33</v>
      </c>
      <c r="AX401" s="13" t="s">
        <v>71</v>
      </c>
      <c r="AY401" s="204" t="s">
        <v>208</v>
      </c>
    </row>
    <row r="402" spans="1:65" s="13" customFormat="1" ht="11.25">
      <c r="B402" s="193"/>
      <c r="C402" s="194"/>
      <c r="D402" s="195" t="s">
        <v>217</v>
      </c>
      <c r="E402" s="196" t="s">
        <v>19</v>
      </c>
      <c r="F402" s="197" t="s">
        <v>680</v>
      </c>
      <c r="G402" s="194"/>
      <c r="H402" s="198">
        <v>64.429000000000002</v>
      </c>
      <c r="I402" s="199"/>
      <c r="J402" s="194"/>
      <c r="K402" s="194"/>
      <c r="L402" s="200"/>
      <c r="M402" s="201"/>
      <c r="N402" s="202"/>
      <c r="O402" s="202"/>
      <c r="P402" s="202"/>
      <c r="Q402" s="202"/>
      <c r="R402" s="202"/>
      <c r="S402" s="202"/>
      <c r="T402" s="203"/>
      <c r="AT402" s="204" t="s">
        <v>217</v>
      </c>
      <c r="AU402" s="204" t="s">
        <v>82</v>
      </c>
      <c r="AV402" s="13" t="s">
        <v>82</v>
      </c>
      <c r="AW402" s="13" t="s">
        <v>33</v>
      </c>
      <c r="AX402" s="13" t="s">
        <v>71</v>
      </c>
      <c r="AY402" s="204" t="s">
        <v>208</v>
      </c>
    </row>
    <row r="403" spans="1:65" s="13" customFormat="1" ht="11.25">
      <c r="B403" s="193"/>
      <c r="C403" s="194"/>
      <c r="D403" s="195" t="s">
        <v>217</v>
      </c>
      <c r="E403" s="196" t="s">
        <v>19</v>
      </c>
      <c r="F403" s="197" t="s">
        <v>681</v>
      </c>
      <c r="G403" s="194"/>
      <c r="H403" s="198">
        <v>59.643000000000001</v>
      </c>
      <c r="I403" s="199"/>
      <c r="J403" s="194"/>
      <c r="K403" s="194"/>
      <c r="L403" s="200"/>
      <c r="M403" s="201"/>
      <c r="N403" s="202"/>
      <c r="O403" s="202"/>
      <c r="P403" s="202"/>
      <c r="Q403" s="202"/>
      <c r="R403" s="202"/>
      <c r="S403" s="202"/>
      <c r="T403" s="203"/>
      <c r="AT403" s="204" t="s">
        <v>217</v>
      </c>
      <c r="AU403" s="204" t="s">
        <v>82</v>
      </c>
      <c r="AV403" s="13" t="s">
        <v>82</v>
      </c>
      <c r="AW403" s="13" t="s">
        <v>33</v>
      </c>
      <c r="AX403" s="13" t="s">
        <v>71</v>
      </c>
      <c r="AY403" s="204" t="s">
        <v>208</v>
      </c>
    </row>
    <row r="404" spans="1:65" s="14" customFormat="1" ht="11.25">
      <c r="B404" s="205"/>
      <c r="C404" s="206"/>
      <c r="D404" s="195" t="s">
        <v>217</v>
      </c>
      <c r="E404" s="207" t="s">
        <v>19</v>
      </c>
      <c r="F404" s="208" t="s">
        <v>221</v>
      </c>
      <c r="G404" s="206"/>
      <c r="H404" s="209">
        <v>130.45500000000001</v>
      </c>
      <c r="I404" s="210"/>
      <c r="J404" s="206"/>
      <c r="K404" s="206"/>
      <c r="L404" s="211"/>
      <c r="M404" s="212"/>
      <c r="N404" s="213"/>
      <c r="O404" s="213"/>
      <c r="P404" s="213"/>
      <c r="Q404" s="213"/>
      <c r="R404" s="213"/>
      <c r="S404" s="213"/>
      <c r="T404" s="214"/>
      <c r="AT404" s="215" t="s">
        <v>217</v>
      </c>
      <c r="AU404" s="215" t="s">
        <v>82</v>
      </c>
      <c r="AV404" s="14" t="s">
        <v>215</v>
      </c>
      <c r="AW404" s="14" t="s">
        <v>33</v>
      </c>
      <c r="AX404" s="14" t="s">
        <v>78</v>
      </c>
      <c r="AY404" s="215" t="s">
        <v>208</v>
      </c>
    </row>
    <row r="405" spans="1:65" s="2" customFormat="1" ht="14.45" customHeight="1">
      <c r="A405" s="36"/>
      <c r="B405" s="37"/>
      <c r="C405" s="180" t="s">
        <v>682</v>
      </c>
      <c r="D405" s="180" t="s">
        <v>210</v>
      </c>
      <c r="E405" s="181" t="s">
        <v>683</v>
      </c>
      <c r="F405" s="182" t="s">
        <v>684</v>
      </c>
      <c r="G405" s="183" t="s">
        <v>213</v>
      </c>
      <c r="H405" s="184">
        <v>1156.287</v>
      </c>
      <c r="I405" s="185"/>
      <c r="J405" s="186">
        <f>ROUND(I405*H405,2)</f>
        <v>0</v>
      </c>
      <c r="K405" s="182" t="s">
        <v>214</v>
      </c>
      <c r="L405" s="41"/>
      <c r="M405" s="187" t="s">
        <v>19</v>
      </c>
      <c r="N405" s="188" t="s">
        <v>43</v>
      </c>
      <c r="O405" s="66"/>
      <c r="P405" s="189">
        <f>O405*H405</f>
        <v>0</v>
      </c>
      <c r="Q405" s="189">
        <v>0</v>
      </c>
      <c r="R405" s="189">
        <f>Q405*H405</f>
        <v>0</v>
      </c>
      <c r="S405" s="189">
        <v>0</v>
      </c>
      <c r="T405" s="190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91" t="s">
        <v>215</v>
      </c>
      <c r="AT405" s="191" t="s">
        <v>210</v>
      </c>
      <c r="AU405" s="191" t="s">
        <v>82</v>
      </c>
      <c r="AY405" s="19" t="s">
        <v>208</v>
      </c>
      <c r="BE405" s="192">
        <f>IF(N405="základní",J405,0)</f>
        <v>0</v>
      </c>
      <c r="BF405" s="192">
        <f>IF(N405="snížená",J405,0)</f>
        <v>0</v>
      </c>
      <c r="BG405" s="192">
        <f>IF(N405="zákl. přenesená",J405,0)</f>
        <v>0</v>
      </c>
      <c r="BH405" s="192">
        <f>IF(N405="sníž. přenesená",J405,0)</f>
        <v>0</v>
      </c>
      <c r="BI405" s="192">
        <f>IF(N405="nulová",J405,0)</f>
        <v>0</v>
      </c>
      <c r="BJ405" s="19" t="s">
        <v>82</v>
      </c>
      <c r="BK405" s="192">
        <f>ROUND(I405*H405,2)</f>
        <v>0</v>
      </c>
      <c r="BL405" s="19" t="s">
        <v>215</v>
      </c>
      <c r="BM405" s="191" t="s">
        <v>685</v>
      </c>
    </row>
    <row r="406" spans="1:65" s="13" customFormat="1" ht="11.25">
      <c r="B406" s="193"/>
      <c r="C406" s="194"/>
      <c r="D406" s="195" t="s">
        <v>217</v>
      </c>
      <c r="E406" s="196" t="s">
        <v>19</v>
      </c>
      <c r="F406" s="197" t="s">
        <v>686</v>
      </c>
      <c r="G406" s="194"/>
      <c r="H406" s="198">
        <v>1193.873</v>
      </c>
      <c r="I406" s="199"/>
      <c r="J406" s="194"/>
      <c r="K406" s="194"/>
      <c r="L406" s="200"/>
      <c r="M406" s="201"/>
      <c r="N406" s="202"/>
      <c r="O406" s="202"/>
      <c r="P406" s="202"/>
      <c r="Q406" s="202"/>
      <c r="R406" s="202"/>
      <c r="S406" s="202"/>
      <c r="T406" s="203"/>
      <c r="AT406" s="204" t="s">
        <v>217</v>
      </c>
      <c r="AU406" s="204" t="s">
        <v>82</v>
      </c>
      <c r="AV406" s="13" t="s">
        <v>82</v>
      </c>
      <c r="AW406" s="13" t="s">
        <v>33</v>
      </c>
      <c r="AX406" s="13" t="s">
        <v>71</v>
      </c>
      <c r="AY406" s="204" t="s">
        <v>208</v>
      </c>
    </row>
    <row r="407" spans="1:65" s="13" customFormat="1" ht="11.25">
      <c r="B407" s="193"/>
      <c r="C407" s="194"/>
      <c r="D407" s="195" t="s">
        <v>217</v>
      </c>
      <c r="E407" s="196" t="s">
        <v>19</v>
      </c>
      <c r="F407" s="197" t="s">
        <v>687</v>
      </c>
      <c r="G407" s="194"/>
      <c r="H407" s="198">
        <v>100.349</v>
      </c>
      <c r="I407" s="199"/>
      <c r="J407" s="194"/>
      <c r="K407" s="194"/>
      <c r="L407" s="200"/>
      <c r="M407" s="201"/>
      <c r="N407" s="202"/>
      <c r="O407" s="202"/>
      <c r="P407" s="202"/>
      <c r="Q407" s="202"/>
      <c r="R407" s="202"/>
      <c r="S407" s="202"/>
      <c r="T407" s="203"/>
      <c r="AT407" s="204" t="s">
        <v>217</v>
      </c>
      <c r="AU407" s="204" t="s">
        <v>82</v>
      </c>
      <c r="AV407" s="13" t="s">
        <v>82</v>
      </c>
      <c r="AW407" s="13" t="s">
        <v>33</v>
      </c>
      <c r="AX407" s="13" t="s">
        <v>71</v>
      </c>
      <c r="AY407" s="204" t="s">
        <v>208</v>
      </c>
    </row>
    <row r="408" spans="1:65" s="13" customFormat="1" ht="11.25">
      <c r="B408" s="193"/>
      <c r="C408" s="194"/>
      <c r="D408" s="195" t="s">
        <v>217</v>
      </c>
      <c r="E408" s="196" t="s">
        <v>19</v>
      </c>
      <c r="F408" s="197" t="s">
        <v>688</v>
      </c>
      <c r="G408" s="194"/>
      <c r="H408" s="198">
        <v>-6.3970000000000002</v>
      </c>
      <c r="I408" s="199"/>
      <c r="J408" s="194"/>
      <c r="K408" s="194"/>
      <c r="L408" s="200"/>
      <c r="M408" s="201"/>
      <c r="N408" s="202"/>
      <c r="O408" s="202"/>
      <c r="P408" s="202"/>
      <c r="Q408" s="202"/>
      <c r="R408" s="202"/>
      <c r="S408" s="202"/>
      <c r="T408" s="203"/>
      <c r="AT408" s="204" t="s">
        <v>217</v>
      </c>
      <c r="AU408" s="204" t="s">
        <v>82</v>
      </c>
      <c r="AV408" s="13" t="s">
        <v>82</v>
      </c>
      <c r="AW408" s="13" t="s">
        <v>33</v>
      </c>
      <c r="AX408" s="13" t="s">
        <v>71</v>
      </c>
      <c r="AY408" s="204" t="s">
        <v>208</v>
      </c>
    </row>
    <row r="409" spans="1:65" s="13" customFormat="1" ht="11.25">
      <c r="B409" s="193"/>
      <c r="C409" s="194"/>
      <c r="D409" s="195" t="s">
        <v>217</v>
      </c>
      <c r="E409" s="196" t="s">
        <v>19</v>
      </c>
      <c r="F409" s="197" t="s">
        <v>652</v>
      </c>
      <c r="G409" s="194"/>
      <c r="H409" s="198">
        <v>-61.09</v>
      </c>
      <c r="I409" s="199"/>
      <c r="J409" s="194"/>
      <c r="K409" s="194"/>
      <c r="L409" s="200"/>
      <c r="M409" s="201"/>
      <c r="N409" s="202"/>
      <c r="O409" s="202"/>
      <c r="P409" s="202"/>
      <c r="Q409" s="202"/>
      <c r="R409" s="202"/>
      <c r="S409" s="202"/>
      <c r="T409" s="203"/>
      <c r="AT409" s="204" t="s">
        <v>217</v>
      </c>
      <c r="AU409" s="204" t="s">
        <v>82</v>
      </c>
      <c r="AV409" s="13" t="s">
        <v>82</v>
      </c>
      <c r="AW409" s="13" t="s">
        <v>33</v>
      </c>
      <c r="AX409" s="13" t="s">
        <v>71</v>
      </c>
      <c r="AY409" s="204" t="s">
        <v>208</v>
      </c>
    </row>
    <row r="410" spans="1:65" s="13" customFormat="1" ht="11.25">
      <c r="B410" s="193"/>
      <c r="C410" s="194"/>
      <c r="D410" s="195" t="s">
        <v>217</v>
      </c>
      <c r="E410" s="196" t="s">
        <v>19</v>
      </c>
      <c r="F410" s="197" t="s">
        <v>653</v>
      </c>
      <c r="G410" s="194"/>
      <c r="H410" s="198">
        <v>-60.673999999999999</v>
      </c>
      <c r="I410" s="199"/>
      <c r="J410" s="194"/>
      <c r="K410" s="194"/>
      <c r="L410" s="200"/>
      <c r="M410" s="201"/>
      <c r="N410" s="202"/>
      <c r="O410" s="202"/>
      <c r="P410" s="202"/>
      <c r="Q410" s="202"/>
      <c r="R410" s="202"/>
      <c r="S410" s="202"/>
      <c r="T410" s="203"/>
      <c r="AT410" s="204" t="s">
        <v>217</v>
      </c>
      <c r="AU410" s="204" t="s">
        <v>82</v>
      </c>
      <c r="AV410" s="13" t="s">
        <v>82</v>
      </c>
      <c r="AW410" s="13" t="s">
        <v>33</v>
      </c>
      <c r="AX410" s="13" t="s">
        <v>71</v>
      </c>
      <c r="AY410" s="204" t="s">
        <v>208</v>
      </c>
    </row>
    <row r="411" spans="1:65" s="13" customFormat="1" ht="11.25">
      <c r="B411" s="193"/>
      <c r="C411" s="194"/>
      <c r="D411" s="195" t="s">
        <v>217</v>
      </c>
      <c r="E411" s="196" t="s">
        <v>19</v>
      </c>
      <c r="F411" s="197" t="s">
        <v>689</v>
      </c>
      <c r="G411" s="194"/>
      <c r="H411" s="198">
        <v>-9.7739999999999991</v>
      </c>
      <c r="I411" s="199"/>
      <c r="J411" s="194"/>
      <c r="K411" s="194"/>
      <c r="L411" s="200"/>
      <c r="M411" s="201"/>
      <c r="N411" s="202"/>
      <c r="O411" s="202"/>
      <c r="P411" s="202"/>
      <c r="Q411" s="202"/>
      <c r="R411" s="202"/>
      <c r="S411" s="202"/>
      <c r="T411" s="203"/>
      <c r="AT411" s="204" t="s">
        <v>217</v>
      </c>
      <c r="AU411" s="204" t="s">
        <v>82</v>
      </c>
      <c r="AV411" s="13" t="s">
        <v>82</v>
      </c>
      <c r="AW411" s="13" t="s">
        <v>33</v>
      </c>
      <c r="AX411" s="13" t="s">
        <v>71</v>
      </c>
      <c r="AY411" s="204" t="s">
        <v>208</v>
      </c>
    </row>
    <row r="412" spans="1:65" s="14" customFormat="1" ht="11.25">
      <c r="B412" s="205"/>
      <c r="C412" s="206"/>
      <c r="D412" s="195" t="s">
        <v>217</v>
      </c>
      <c r="E412" s="207" t="s">
        <v>19</v>
      </c>
      <c r="F412" s="208" t="s">
        <v>221</v>
      </c>
      <c r="G412" s="206"/>
      <c r="H412" s="209">
        <v>1156.287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217</v>
      </c>
      <c r="AU412" s="215" t="s">
        <v>82</v>
      </c>
      <c r="AV412" s="14" t="s">
        <v>215</v>
      </c>
      <c r="AW412" s="14" t="s">
        <v>33</v>
      </c>
      <c r="AX412" s="14" t="s">
        <v>78</v>
      </c>
      <c r="AY412" s="215" t="s">
        <v>208</v>
      </c>
    </row>
    <row r="413" spans="1:65" s="2" customFormat="1" ht="14.45" customHeight="1">
      <c r="A413" s="36"/>
      <c r="B413" s="37"/>
      <c r="C413" s="180" t="s">
        <v>690</v>
      </c>
      <c r="D413" s="180" t="s">
        <v>210</v>
      </c>
      <c r="E413" s="181" t="s">
        <v>691</v>
      </c>
      <c r="F413" s="182" t="s">
        <v>692</v>
      </c>
      <c r="G413" s="183" t="s">
        <v>225</v>
      </c>
      <c r="H413" s="184">
        <v>43.195999999999998</v>
      </c>
      <c r="I413" s="185"/>
      <c r="J413" s="186">
        <f>ROUND(I413*H413,2)</f>
        <v>0</v>
      </c>
      <c r="K413" s="182" t="s">
        <v>214</v>
      </c>
      <c r="L413" s="41"/>
      <c r="M413" s="187" t="s">
        <v>19</v>
      </c>
      <c r="N413" s="188" t="s">
        <v>43</v>
      </c>
      <c r="O413" s="66"/>
      <c r="P413" s="189">
        <f>O413*H413</f>
        <v>0</v>
      </c>
      <c r="Q413" s="189">
        <v>2.2563399999999998</v>
      </c>
      <c r="R413" s="189">
        <f>Q413*H413</f>
        <v>97.464862639999993</v>
      </c>
      <c r="S413" s="189">
        <v>0</v>
      </c>
      <c r="T413" s="190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91" t="s">
        <v>215</v>
      </c>
      <c r="AT413" s="191" t="s">
        <v>210</v>
      </c>
      <c r="AU413" s="191" t="s">
        <v>82</v>
      </c>
      <c r="AY413" s="19" t="s">
        <v>208</v>
      </c>
      <c r="BE413" s="192">
        <f>IF(N413="základní",J413,0)</f>
        <v>0</v>
      </c>
      <c r="BF413" s="192">
        <f>IF(N413="snížená",J413,0)</f>
        <v>0</v>
      </c>
      <c r="BG413" s="192">
        <f>IF(N413="zákl. přenesená",J413,0)</f>
        <v>0</v>
      </c>
      <c r="BH413" s="192">
        <f>IF(N413="sníž. přenesená",J413,0)</f>
        <v>0</v>
      </c>
      <c r="BI413" s="192">
        <f>IF(N413="nulová",J413,0)</f>
        <v>0</v>
      </c>
      <c r="BJ413" s="19" t="s">
        <v>82</v>
      </c>
      <c r="BK413" s="192">
        <f>ROUND(I413*H413,2)</f>
        <v>0</v>
      </c>
      <c r="BL413" s="19" t="s">
        <v>215</v>
      </c>
      <c r="BM413" s="191" t="s">
        <v>693</v>
      </c>
    </row>
    <row r="414" spans="1:65" s="13" customFormat="1" ht="11.25">
      <c r="B414" s="193"/>
      <c r="C414" s="194"/>
      <c r="D414" s="195" t="s">
        <v>217</v>
      </c>
      <c r="E414" s="196" t="s">
        <v>19</v>
      </c>
      <c r="F414" s="197" t="s">
        <v>694</v>
      </c>
      <c r="G414" s="194"/>
      <c r="H414" s="198">
        <v>12.250999999999999</v>
      </c>
      <c r="I414" s="199"/>
      <c r="J414" s="194"/>
      <c r="K414" s="194"/>
      <c r="L414" s="200"/>
      <c r="M414" s="201"/>
      <c r="N414" s="202"/>
      <c r="O414" s="202"/>
      <c r="P414" s="202"/>
      <c r="Q414" s="202"/>
      <c r="R414" s="202"/>
      <c r="S414" s="202"/>
      <c r="T414" s="203"/>
      <c r="AT414" s="204" t="s">
        <v>217</v>
      </c>
      <c r="AU414" s="204" t="s">
        <v>82</v>
      </c>
      <c r="AV414" s="13" t="s">
        <v>82</v>
      </c>
      <c r="AW414" s="13" t="s">
        <v>33</v>
      </c>
      <c r="AX414" s="13" t="s">
        <v>71</v>
      </c>
      <c r="AY414" s="204" t="s">
        <v>208</v>
      </c>
    </row>
    <row r="415" spans="1:65" s="13" customFormat="1" ht="11.25">
      <c r="B415" s="193"/>
      <c r="C415" s="194"/>
      <c r="D415" s="195" t="s">
        <v>217</v>
      </c>
      <c r="E415" s="196" t="s">
        <v>19</v>
      </c>
      <c r="F415" s="197" t="s">
        <v>695</v>
      </c>
      <c r="G415" s="194"/>
      <c r="H415" s="198">
        <v>2.673</v>
      </c>
      <c r="I415" s="199"/>
      <c r="J415" s="194"/>
      <c r="K415" s="194"/>
      <c r="L415" s="200"/>
      <c r="M415" s="201"/>
      <c r="N415" s="202"/>
      <c r="O415" s="202"/>
      <c r="P415" s="202"/>
      <c r="Q415" s="202"/>
      <c r="R415" s="202"/>
      <c r="S415" s="202"/>
      <c r="T415" s="203"/>
      <c r="AT415" s="204" t="s">
        <v>217</v>
      </c>
      <c r="AU415" s="204" t="s">
        <v>82</v>
      </c>
      <c r="AV415" s="13" t="s">
        <v>82</v>
      </c>
      <c r="AW415" s="13" t="s">
        <v>33</v>
      </c>
      <c r="AX415" s="13" t="s">
        <v>71</v>
      </c>
      <c r="AY415" s="204" t="s">
        <v>208</v>
      </c>
    </row>
    <row r="416" spans="1:65" s="13" customFormat="1" ht="11.25">
      <c r="B416" s="193"/>
      <c r="C416" s="194"/>
      <c r="D416" s="195" t="s">
        <v>217</v>
      </c>
      <c r="E416" s="196" t="s">
        <v>19</v>
      </c>
      <c r="F416" s="197" t="s">
        <v>696</v>
      </c>
      <c r="G416" s="194"/>
      <c r="H416" s="198">
        <v>28.271999999999998</v>
      </c>
      <c r="I416" s="199"/>
      <c r="J416" s="194"/>
      <c r="K416" s="194"/>
      <c r="L416" s="200"/>
      <c r="M416" s="201"/>
      <c r="N416" s="202"/>
      <c r="O416" s="202"/>
      <c r="P416" s="202"/>
      <c r="Q416" s="202"/>
      <c r="R416" s="202"/>
      <c r="S416" s="202"/>
      <c r="T416" s="203"/>
      <c r="AT416" s="204" t="s">
        <v>217</v>
      </c>
      <c r="AU416" s="204" t="s">
        <v>82</v>
      </c>
      <c r="AV416" s="13" t="s">
        <v>82</v>
      </c>
      <c r="AW416" s="13" t="s">
        <v>33</v>
      </c>
      <c r="AX416" s="13" t="s">
        <v>71</v>
      </c>
      <c r="AY416" s="204" t="s">
        <v>208</v>
      </c>
    </row>
    <row r="417" spans="1:65" s="14" customFormat="1" ht="11.25">
      <c r="B417" s="205"/>
      <c r="C417" s="206"/>
      <c r="D417" s="195" t="s">
        <v>217</v>
      </c>
      <c r="E417" s="207" t="s">
        <v>19</v>
      </c>
      <c r="F417" s="208" t="s">
        <v>221</v>
      </c>
      <c r="G417" s="206"/>
      <c r="H417" s="209">
        <v>43.195999999999998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217</v>
      </c>
      <c r="AU417" s="215" t="s">
        <v>82</v>
      </c>
      <c r="AV417" s="14" t="s">
        <v>215</v>
      </c>
      <c r="AW417" s="14" t="s">
        <v>33</v>
      </c>
      <c r="AX417" s="14" t="s">
        <v>78</v>
      </c>
      <c r="AY417" s="215" t="s">
        <v>208</v>
      </c>
    </row>
    <row r="418" spans="1:65" s="2" customFormat="1" ht="14.45" customHeight="1">
      <c r="A418" s="36"/>
      <c r="B418" s="37"/>
      <c r="C418" s="180" t="s">
        <v>697</v>
      </c>
      <c r="D418" s="180" t="s">
        <v>210</v>
      </c>
      <c r="E418" s="181" t="s">
        <v>698</v>
      </c>
      <c r="F418" s="182" t="s">
        <v>699</v>
      </c>
      <c r="G418" s="183" t="s">
        <v>225</v>
      </c>
      <c r="H418" s="184">
        <v>14.923999999999999</v>
      </c>
      <c r="I418" s="185"/>
      <c r="J418" s="186">
        <f>ROUND(I418*H418,2)</f>
        <v>0</v>
      </c>
      <c r="K418" s="182" t="s">
        <v>214</v>
      </c>
      <c r="L418" s="41"/>
      <c r="M418" s="187" t="s">
        <v>19</v>
      </c>
      <c r="N418" s="188" t="s">
        <v>43</v>
      </c>
      <c r="O418" s="66"/>
      <c r="P418" s="189">
        <f>O418*H418</f>
        <v>0</v>
      </c>
      <c r="Q418" s="189">
        <v>2.5300000000000001E-3</v>
      </c>
      <c r="R418" s="189">
        <f>Q418*H418</f>
        <v>3.7757720000000002E-2</v>
      </c>
      <c r="S418" s="189">
        <v>0</v>
      </c>
      <c r="T418" s="190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91" t="s">
        <v>215</v>
      </c>
      <c r="AT418" s="191" t="s">
        <v>210</v>
      </c>
      <c r="AU418" s="191" t="s">
        <v>82</v>
      </c>
      <c r="AY418" s="19" t="s">
        <v>208</v>
      </c>
      <c r="BE418" s="192">
        <f>IF(N418="základní",J418,0)</f>
        <v>0</v>
      </c>
      <c r="BF418" s="192">
        <f>IF(N418="snížená",J418,0)</f>
        <v>0</v>
      </c>
      <c r="BG418" s="192">
        <f>IF(N418="zákl. přenesená",J418,0)</f>
        <v>0</v>
      </c>
      <c r="BH418" s="192">
        <f>IF(N418="sníž. přenesená",J418,0)</f>
        <v>0</v>
      </c>
      <c r="BI418" s="192">
        <f>IF(N418="nulová",J418,0)</f>
        <v>0</v>
      </c>
      <c r="BJ418" s="19" t="s">
        <v>82</v>
      </c>
      <c r="BK418" s="192">
        <f>ROUND(I418*H418,2)</f>
        <v>0</v>
      </c>
      <c r="BL418" s="19" t="s">
        <v>215</v>
      </c>
      <c r="BM418" s="191" t="s">
        <v>700</v>
      </c>
    </row>
    <row r="419" spans="1:65" s="13" customFormat="1" ht="11.25">
      <c r="B419" s="193"/>
      <c r="C419" s="194"/>
      <c r="D419" s="195" t="s">
        <v>217</v>
      </c>
      <c r="E419" s="196" t="s">
        <v>19</v>
      </c>
      <c r="F419" s="197" t="s">
        <v>701</v>
      </c>
      <c r="G419" s="194"/>
      <c r="H419" s="198">
        <v>14.923999999999999</v>
      </c>
      <c r="I419" s="199"/>
      <c r="J419" s="194"/>
      <c r="K419" s="194"/>
      <c r="L419" s="200"/>
      <c r="M419" s="201"/>
      <c r="N419" s="202"/>
      <c r="O419" s="202"/>
      <c r="P419" s="202"/>
      <c r="Q419" s="202"/>
      <c r="R419" s="202"/>
      <c r="S419" s="202"/>
      <c r="T419" s="203"/>
      <c r="AT419" s="204" t="s">
        <v>217</v>
      </c>
      <c r="AU419" s="204" t="s">
        <v>82</v>
      </c>
      <c r="AV419" s="13" t="s">
        <v>82</v>
      </c>
      <c r="AW419" s="13" t="s">
        <v>33</v>
      </c>
      <c r="AX419" s="13" t="s">
        <v>78</v>
      </c>
      <c r="AY419" s="204" t="s">
        <v>208</v>
      </c>
    </row>
    <row r="420" spans="1:65" s="2" customFormat="1" ht="14.45" customHeight="1">
      <c r="A420" s="36"/>
      <c r="B420" s="37"/>
      <c r="C420" s="180" t="s">
        <v>702</v>
      </c>
      <c r="D420" s="180" t="s">
        <v>210</v>
      </c>
      <c r="E420" s="181" t="s">
        <v>703</v>
      </c>
      <c r="F420" s="182" t="s">
        <v>704</v>
      </c>
      <c r="G420" s="183" t="s">
        <v>304</v>
      </c>
      <c r="H420" s="184">
        <v>1.212</v>
      </c>
      <c r="I420" s="185"/>
      <c r="J420" s="186">
        <f>ROUND(I420*H420,2)</f>
        <v>0</v>
      </c>
      <c r="K420" s="182" t="s">
        <v>214</v>
      </c>
      <c r="L420" s="41"/>
      <c r="M420" s="187" t="s">
        <v>19</v>
      </c>
      <c r="N420" s="188" t="s">
        <v>43</v>
      </c>
      <c r="O420" s="66"/>
      <c r="P420" s="189">
        <f>O420*H420</f>
        <v>0</v>
      </c>
      <c r="Q420" s="189">
        <v>1.06277</v>
      </c>
      <c r="R420" s="189">
        <f>Q420*H420</f>
        <v>1.28807724</v>
      </c>
      <c r="S420" s="189">
        <v>0</v>
      </c>
      <c r="T420" s="190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91" t="s">
        <v>215</v>
      </c>
      <c r="AT420" s="191" t="s">
        <v>210</v>
      </c>
      <c r="AU420" s="191" t="s">
        <v>82</v>
      </c>
      <c r="AY420" s="19" t="s">
        <v>208</v>
      </c>
      <c r="BE420" s="192">
        <f>IF(N420="základní",J420,0)</f>
        <v>0</v>
      </c>
      <c r="BF420" s="192">
        <f>IF(N420="snížená",J420,0)</f>
        <v>0</v>
      </c>
      <c r="BG420" s="192">
        <f>IF(N420="zákl. přenesená",J420,0)</f>
        <v>0</v>
      </c>
      <c r="BH420" s="192">
        <f>IF(N420="sníž. přenesená",J420,0)</f>
        <v>0</v>
      </c>
      <c r="BI420" s="192">
        <f>IF(N420="nulová",J420,0)</f>
        <v>0</v>
      </c>
      <c r="BJ420" s="19" t="s">
        <v>82</v>
      </c>
      <c r="BK420" s="192">
        <f>ROUND(I420*H420,2)</f>
        <v>0</v>
      </c>
      <c r="BL420" s="19" t="s">
        <v>215</v>
      </c>
      <c r="BM420" s="191" t="s">
        <v>705</v>
      </c>
    </row>
    <row r="421" spans="1:65" s="15" customFormat="1" ht="11.25">
      <c r="B421" s="216"/>
      <c r="C421" s="217"/>
      <c r="D421" s="195" t="s">
        <v>217</v>
      </c>
      <c r="E421" s="218" t="s">
        <v>19</v>
      </c>
      <c r="F421" s="219" t="s">
        <v>706</v>
      </c>
      <c r="G421" s="217"/>
      <c r="H421" s="218" t="s">
        <v>19</v>
      </c>
      <c r="I421" s="220"/>
      <c r="J421" s="217"/>
      <c r="K421" s="217"/>
      <c r="L421" s="221"/>
      <c r="M421" s="222"/>
      <c r="N421" s="223"/>
      <c r="O421" s="223"/>
      <c r="P421" s="223"/>
      <c r="Q421" s="223"/>
      <c r="R421" s="223"/>
      <c r="S421" s="223"/>
      <c r="T421" s="224"/>
      <c r="AT421" s="225" t="s">
        <v>217</v>
      </c>
      <c r="AU421" s="225" t="s">
        <v>82</v>
      </c>
      <c r="AV421" s="15" t="s">
        <v>78</v>
      </c>
      <c r="AW421" s="15" t="s">
        <v>33</v>
      </c>
      <c r="AX421" s="15" t="s">
        <v>71</v>
      </c>
      <c r="AY421" s="225" t="s">
        <v>208</v>
      </c>
    </row>
    <row r="422" spans="1:65" s="13" customFormat="1" ht="11.25">
      <c r="B422" s="193"/>
      <c r="C422" s="194"/>
      <c r="D422" s="195" t="s">
        <v>217</v>
      </c>
      <c r="E422" s="196" t="s">
        <v>19</v>
      </c>
      <c r="F422" s="197" t="s">
        <v>707</v>
      </c>
      <c r="G422" s="194"/>
      <c r="H422" s="198">
        <v>0.23200000000000001</v>
      </c>
      <c r="I422" s="199"/>
      <c r="J422" s="194"/>
      <c r="K422" s="194"/>
      <c r="L422" s="200"/>
      <c r="M422" s="201"/>
      <c r="N422" s="202"/>
      <c r="O422" s="202"/>
      <c r="P422" s="202"/>
      <c r="Q422" s="202"/>
      <c r="R422" s="202"/>
      <c r="S422" s="202"/>
      <c r="T422" s="203"/>
      <c r="AT422" s="204" t="s">
        <v>217</v>
      </c>
      <c r="AU422" s="204" t="s">
        <v>82</v>
      </c>
      <c r="AV422" s="13" t="s">
        <v>82</v>
      </c>
      <c r="AW422" s="13" t="s">
        <v>33</v>
      </c>
      <c r="AX422" s="13" t="s">
        <v>71</v>
      </c>
      <c r="AY422" s="204" t="s">
        <v>208</v>
      </c>
    </row>
    <row r="423" spans="1:65" s="13" customFormat="1" ht="11.25">
      <c r="B423" s="193"/>
      <c r="C423" s="194"/>
      <c r="D423" s="195" t="s">
        <v>217</v>
      </c>
      <c r="E423" s="196" t="s">
        <v>19</v>
      </c>
      <c r="F423" s="197" t="s">
        <v>708</v>
      </c>
      <c r="G423" s="194"/>
      <c r="H423" s="198">
        <v>0.98</v>
      </c>
      <c r="I423" s="199"/>
      <c r="J423" s="194"/>
      <c r="K423" s="194"/>
      <c r="L423" s="200"/>
      <c r="M423" s="201"/>
      <c r="N423" s="202"/>
      <c r="O423" s="202"/>
      <c r="P423" s="202"/>
      <c r="Q423" s="202"/>
      <c r="R423" s="202"/>
      <c r="S423" s="202"/>
      <c r="T423" s="203"/>
      <c r="AT423" s="204" t="s">
        <v>217</v>
      </c>
      <c r="AU423" s="204" t="s">
        <v>82</v>
      </c>
      <c r="AV423" s="13" t="s">
        <v>82</v>
      </c>
      <c r="AW423" s="13" t="s">
        <v>33</v>
      </c>
      <c r="AX423" s="13" t="s">
        <v>71</v>
      </c>
      <c r="AY423" s="204" t="s">
        <v>208</v>
      </c>
    </row>
    <row r="424" spans="1:65" s="14" customFormat="1" ht="11.25">
      <c r="B424" s="205"/>
      <c r="C424" s="206"/>
      <c r="D424" s="195" t="s">
        <v>217</v>
      </c>
      <c r="E424" s="207" t="s">
        <v>19</v>
      </c>
      <c r="F424" s="208" t="s">
        <v>221</v>
      </c>
      <c r="G424" s="206"/>
      <c r="H424" s="209">
        <v>1.212</v>
      </c>
      <c r="I424" s="210"/>
      <c r="J424" s="206"/>
      <c r="K424" s="206"/>
      <c r="L424" s="211"/>
      <c r="M424" s="212"/>
      <c r="N424" s="213"/>
      <c r="O424" s="213"/>
      <c r="P424" s="213"/>
      <c r="Q424" s="213"/>
      <c r="R424" s="213"/>
      <c r="S424" s="213"/>
      <c r="T424" s="214"/>
      <c r="AT424" s="215" t="s">
        <v>217</v>
      </c>
      <c r="AU424" s="215" t="s">
        <v>82</v>
      </c>
      <c r="AV424" s="14" t="s">
        <v>215</v>
      </c>
      <c r="AW424" s="14" t="s">
        <v>33</v>
      </c>
      <c r="AX424" s="14" t="s">
        <v>78</v>
      </c>
      <c r="AY424" s="215" t="s">
        <v>208</v>
      </c>
    </row>
    <row r="425" spans="1:65" s="2" customFormat="1" ht="14.45" customHeight="1">
      <c r="A425" s="36"/>
      <c r="B425" s="37"/>
      <c r="C425" s="180" t="s">
        <v>709</v>
      </c>
      <c r="D425" s="180" t="s">
        <v>210</v>
      </c>
      <c r="E425" s="181" t="s">
        <v>710</v>
      </c>
      <c r="F425" s="182" t="s">
        <v>711</v>
      </c>
      <c r="G425" s="183" t="s">
        <v>213</v>
      </c>
      <c r="H425" s="184">
        <v>207.328</v>
      </c>
      <c r="I425" s="185"/>
      <c r="J425" s="186">
        <f>ROUND(I425*H425,2)</f>
        <v>0</v>
      </c>
      <c r="K425" s="182" t="s">
        <v>214</v>
      </c>
      <c r="L425" s="41"/>
      <c r="M425" s="187" t="s">
        <v>19</v>
      </c>
      <c r="N425" s="188" t="s">
        <v>43</v>
      </c>
      <c r="O425" s="66"/>
      <c r="P425" s="189">
        <f>O425*H425</f>
        <v>0</v>
      </c>
      <c r="Q425" s="189">
        <v>1.2999999999999999E-4</v>
      </c>
      <c r="R425" s="189">
        <f>Q425*H425</f>
        <v>2.6952639999999996E-2</v>
      </c>
      <c r="S425" s="189">
        <v>0</v>
      </c>
      <c r="T425" s="190">
        <f>S425*H425</f>
        <v>0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191" t="s">
        <v>215</v>
      </c>
      <c r="AT425" s="191" t="s">
        <v>210</v>
      </c>
      <c r="AU425" s="191" t="s">
        <v>82</v>
      </c>
      <c r="AY425" s="19" t="s">
        <v>208</v>
      </c>
      <c r="BE425" s="192">
        <f>IF(N425="základní",J425,0)</f>
        <v>0</v>
      </c>
      <c r="BF425" s="192">
        <f>IF(N425="snížená",J425,0)</f>
        <v>0</v>
      </c>
      <c r="BG425" s="192">
        <f>IF(N425="zákl. přenesená",J425,0)</f>
        <v>0</v>
      </c>
      <c r="BH425" s="192">
        <f>IF(N425="sníž. přenesená",J425,0)</f>
        <v>0</v>
      </c>
      <c r="BI425" s="192">
        <f>IF(N425="nulová",J425,0)</f>
        <v>0</v>
      </c>
      <c r="BJ425" s="19" t="s">
        <v>82</v>
      </c>
      <c r="BK425" s="192">
        <f>ROUND(I425*H425,2)</f>
        <v>0</v>
      </c>
      <c r="BL425" s="19" t="s">
        <v>215</v>
      </c>
      <c r="BM425" s="191" t="s">
        <v>712</v>
      </c>
    </row>
    <row r="426" spans="1:65" s="13" customFormat="1" ht="11.25">
      <c r="B426" s="193"/>
      <c r="C426" s="194"/>
      <c r="D426" s="195" t="s">
        <v>217</v>
      </c>
      <c r="E426" s="196" t="s">
        <v>19</v>
      </c>
      <c r="F426" s="197" t="s">
        <v>713</v>
      </c>
      <c r="G426" s="194"/>
      <c r="H426" s="198">
        <v>188.48</v>
      </c>
      <c r="I426" s="199"/>
      <c r="J426" s="194"/>
      <c r="K426" s="194"/>
      <c r="L426" s="200"/>
      <c r="M426" s="201"/>
      <c r="N426" s="202"/>
      <c r="O426" s="202"/>
      <c r="P426" s="202"/>
      <c r="Q426" s="202"/>
      <c r="R426" s="202"/>
      <c r="S426" s="202"/>
      <c r="T426" s="203"/>
      <c r="AT426" s="204" t="s">
        <v>217</v>
      </c>
      <c r="AU426" s="204" t="s">
        <v>82</v>
      </c>
      <c r="AV426" s="13" t="s">
        <v>82</v>
      </c>
      <c r="AW426" s="13" t="s">
        <v>33</v>
      </c>
      <c r="AX426" s="13" t="s">
        <v>78</v>
      </c>
      <c r="AY426" s="204" t="s">
        <v>208</v>
      </c>
    </row>
    <row r="427" spans="1:65" s="13" customFormat="1" ht="11.25">
      <c r="B427" s="193"/>
      <c r="C427" s="194"/>
      <c r="D427" s="195" t="s">
        <v>217</v>
      </c>
      <c r="E427" s="194"/>
      <c r="F427" s="197" t="s">
        <v>714</v>
      </c>
      <c r="G427" s="194"/>
      <c r="H427" s="198">
        <v>207.328</v>
      </c>
      <c r="I427" s="199"/>
      <c r="J427" s="194"/>
      <c r="K427" s="194"/>
      <c r="L427" s="200"/>
      <c r="M427" s="201"/>
      <c r="N427" s="202"/>
      <c r="O427" s="202"/>
      <c r="P427" s="202"/>
      <c r="Q427" s="202"/>
      <c r="R427" s="202"/>
      <c r="S427" s="202"/>
      <c r="T427" s="203"/>
      <c r="AT427" s="204" t="s">
        <v>217</v>
      </c>
      <c r="AU427" s="204" t="s">
        <v>82</v>
      </c>
      <c r="AV427" s="13" t="s">
        <v>82</v>
      </c>
      <c r="AW427" s="13" t="s">
        <v>4</v>
      </c>
      <c r="AX427" s="13" t="s">
        <v>78</v>
      </c>
      <c r="AY427" s="204" t="s">
        <v>208</v>
      </c>
    </row>
    <row r="428" spans="1:65" s="2" customFormat="1" ht="14.45" customHeight="1">
      <c r="A428" s="36"/>
      <c r="B428" s="37"/>
      <c r="C428" s="180" t="s">
        <v>715</v>
      </c>
      <c r="D428" s="180" t="s">
        <v>210</v>
      </c>
      <c r="E428" s="181" t="s">
        <v>716</v>
      </c>
      <c r="F428" s="182" t="s">
        <v>717</v>
      </c>
      <c r="G428" s="183" t="s">
        <v>213</v>
      </c>
      <c r="H428" s="184">
        <v>396.928</v>
      </c>
      <c r="I428" s="185"/>
      <c r="J428" s="186">
        <f>ROUND(I428*H428,2)</f>
        <v>0</v>
      </c>
      <c r="K428" s="182" t="s">
        <v>214</v>
      </c>
      <c r="L428" s="41"/>
      <c r="M428" s="187" t="s">
        <v>19</v>
      </c>
      <c r="N428" s="188" t="s">
        <v>43</v>
      </c>
      <c r="O428" s="66"/>
      <c r="P428" s="189">
        <f>O428*H428</f>
        <v>0</v>
      </c>
      <c r="Q428" s="189">
        <v>3.3E-4</v>
      </c>
      <c r="R428" s="189">
        <f>Q428*H428</f>
        <v>0.13098624</v>
      </c>
      <c r="S428" s="189">
        <v>0</v>
      </c>
      <c r="T428" s="190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91" t="s">
        <v>215</v>
      </c>
      <c r="AT428" s="191" t="s">
        <v>210</v>
      </c>
      <c r="AU428" s="191" t="s">
        <v>82</v>
      </c>
      <c r="AY428" s="19" t="s">
        <v>208</v>
      </c>
      <c r="BE428" s="192">
        <f>IF(N428="základní",J428,0)</f>
        <v>0</v>
      </c>
      <c r="BF428" s="192">
        <f>IF(N428="snížená",J428,0)</f>
        <v>0</v>
      </c>
      <c r="BG428" s="192">
        <f>IF(N428="zákl. přenesená",J428,0)</f>
        <v>0</v>
      </c>
      <c r="BH428" s="192">
        <f>IF(N428="sníž. přenesená",J428,0)</f>
        <v>0</v>
      </c>
      <c r="BI428" s="192">
        <f>IF(N428="nulová",J428,0)</f>
        <v>0</v>
      </c>
      <c r="BJ428" s="19" t="s">
        <v>82</v>
      </c>
      <c r="BK428" s="192">
        <f>ROUND(I428*H428,2)</f>
        <v>0</v>
      </c>
      <c r="BL428" s="19" t="s">
        <v>215</v>
      </c>
      <c r="BM428" s="191" t="s">
        <v>718</v>
      </c>
    </row>
    <row r="429" spans="1:65" s="13" customFormat="1" ht="11.25">
      <c r="B429" s="193"/>
      <c r="C429" s="194"/>
      <c r="D429" s="195" t="s">
        <v>217</v>
      </c>
      <c r="E429" s="196" t="s">
        <v>19</v>
      </c>
      <c r="F429" s="197" t="s">
        <v>719</v>
      </c>
      <c r="G429" s="194"/>
      <c r="H429" s="198">
        <v>304.94</v>
      </c>
      <c r="I429" s="199"/>
      <c r="J429" s="194"/>
      <c r="K429" s="194"/>
      <c r="L429" s="200"/>
      <c r="M429" s="201"/>
      <c r="N429" s="202"/>
      <c r="O429" s="202"/>
      <c r="P429" s="202"/>
      <c r="Q429" s="202"/>
      <c r="R429" s="202"/>
      <c r="S429" s="202"/>
      <c r="T429" s="203"/>
      <c r="AT429" s="204" t="s">
        <v>217</v>
      </c>
      <c r="AU429" s="204" t="s">
        <v>82</v>
      </c>
      <c r="AV429" s="13" t="s">
        <v>82</v>
      </c>
      <c r="AW429" s="13" t="s">
        <v>33</v>
      </c>
      <c r="AX429" s="13" t="s">
        <v>71</v>
      </c>
      <c r="AY429" s="204" t="s">
        <v>208</v>
      </c>
    </row>
    <row r="430" spans="1:65" s="13" customFormat="1" ht="11.25">
      <c r="B430" s="193"/>
      <c r="C430" s="194"/>
      <c r="D430" s="195" t="s">
        <v>217</v>
      </c>
      <c r="E430" s="196" t="s">
        <v>19</v>
      </c>
      <c r="F430" s="197" t="s">
        <v>720</v>
      </c>
      <c r="G430" s="194"/>
      <c r="H430" s="198">
        <v>48.52</v>
      </c>
      <c r="I430" s="199"/>
      <c r="J430" s="194"/>
      <c r="K430" s="194"/>
      <c r="L430" s="200"/>
      <c r="M430" s="201"/>
      <c r="N430" s="202"/>
      <c r="O430" s="202"/>
      <c r="P430" s="202"/>
      <c r="Q430" s="202"/>
      <c r="R430" s="202"/>
      <c r="S430" s="202"/>
      <c r="T430" s="203"/>
      <c r="AT430" s="204" t="s">
        <v>217</v>
      </c>
      <c r="AU430" s="204" t="s">
        <v>82</v>
      </c>
      <c r="AV430" s="13" t="s">
        <v>82</v>
      </c>
      <c r="AW430" s="13" t="s">
        <v>33</v>
      </c>
      <c r="AX430" s="13" t="s">
        <v>71</v>
      </c>
      <c r="AY430" s="204" t="s">
        <v>208</v>
      </c>
    </row>
    <row r="431" spans="1:65" s="13" customFormat="1" ht="11.25">
      <c r="B431" s="193"/>
      <c r="C431" s="194"/>
      <c r="D431" s="195" t="s">
        <v>217</v>
      </c>
      <c r="E431" s="196" t="s">
        <v>19</v>
      </c>
      <c r="F431" s="197" t="s">
        <v>721</v>
      </c>
      <c r="G431" s="194"/>
      <c r="H431" s="198">
        <v>7.3840000000000003</v>
      </c>
      <c r="I431" s="199"/>
      <c r="J431" s="194"/>
      <c r="K431" s="194"/>
      <c r="L431" s="200"/>
      <c r="M431" s="201"/>
      <c r="N431" s="202"/>
      <c r="O431" s="202"/>
      <c r="P431" s="202"/>
      <c r="Q431" s="202"/>
      <c r="R431" s="202"/>
      <c r="S431" s="202"/>
      <c r="T431" s="203"/>
      <c r="AT431" s="204" t="s">
        <v>217</v>
      </c>
      <c r="AU431" s="204" t="s">
        <v>82</v>
      </c>
      <c r="AV431" s="13" t="s">
        <v>82</v>
      </c>
      <c r="AW431" s="13" t="s">
        <v>33</v>
      </c>
      <c r="AX431" s="13" t="s">
        <v>71</v>
      </c>
      <c r="AY431" s="204" t="s">
        <v>208</v>
      </c>
    </row>
    <row r="432" spans="1:65" s="14" customFormat="1" ht="11.25">
      <c r="B432" s="205"/>
      <c r="C432" s="206"/>
      <c r="D432" s="195" t="s">
        <v>217</v>
      </c>
      <c r="E432" s="207" t="s">
        <v>19</v>
      </c>
      <c r="F432" s="208" t="s">
        <v>221</v>
      </c>
      <c r="G432" s="206"/>
      <c r="H432" s="209">
        <v>360.84399999999999</v>
      </c>
      <c r="I432" s="210"/>
      <c r="J432" s="206"/>
      <c r="K432" s="206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217</v>
      </c>
      <c r="AU432" s="215" t="s">
        <v>82</v>
      </c>
      <c r="AV432" s="14" t="s">
        <v>215</v>
      </c>
      <c r="AW432" s="14" t="s">
        <v>33</v>
      </c>
      <c r="AX432" s="14" t="s">
        <v>78</v>
      </c>
      <c r="AY432" s="215" t="s">
        <v>208</v>
      </c>
    </row>
    <row r="433" spans="1:65" s="13" customFormat="1" ht="11.25">
      <c r="B433" s="193"/>
      <c r="C433" s="194"/>
      <c r="D433" s="195" t="s">
        <v>217</v>
      </c>
      <c r="E433" s="194"/>
      <c r="F433" s="197" t="s">
        <v>722</v>
      </c>
      <c r="G433" s="194"/>
      <c r="H433" s="198">
        <v>396.928</v>
      </c>
      <c r="I433" s="199"/>
      <c r="J433" s="194"/>
      <c r="K433" s="194"/>
      <c r="L433" s="200"/>
      <c r="M433" s="201"/>
      <c r="N433" s="202"/>
      <c r="O433" s="202"/>
      <c r="P433" s="202"/>
      <c r="Q433" s="202"/>
      <c r="R433" s="202"/>
      <c r="S433" s="202"/>
      <c r="T433" s="203"/>
      <c r="AT433" s="204" t="s">
        <v>217</v>
      </c>
      <c r="AU433" s="204" t="s">
        <v>82</v>
      </c>
      <c r="AV433" s="13" t="s">
        <v>82</v>
      </c>
      <c r="AW433" s="13" t="s">
        <v>4</v>
      </c>
      <c r="AX433" s="13" t="s">
        <v>78</v>
      </c>
      <c r="AY433" s="204" t="s">
        <v>208</v>
      </c>
    </row>
    <row r="434" spans="1:65" s="2" customFormat="1" ht="14.45" customHeight="1">
      <c r="A434" s="36"/>
      <c r="B434" s="37"/>
      <c r="C434" s="180" t="s">
        <v>723</v>
      </c>
      <c r="D434" s="180" t="s">
        <v>210</v>
      </c>
      <c r="E434" s="181" t="s">
        <v>724</v>
      </c>
      <c r="F434" s="182" t="s">
        <v>725</v>
      </c>
      <c r="G434" s="183" t="s">
        <v>225</v>
      </c>
      <c r="H434" s="184">
        <v>159.29400000000001</v>
      </c>
      <c r="I434" s="185"/>
      <c r="J434" s="186">
        <f>ROUND(I434*H434,2)</f>
        <v>0</v>
      </c>
      <c r="K434" s="182" t="s">
        <v>214</v>
      </c>
      <c r="L434" s="41"/>
      <c r="M434" s="187" t="s">
        <v>19</v>
      </c>
      <c r="N434" s="188" t="s">
        <v>43</v>
      </c>
      <c r="O434" s="66"/>
      <c r="P434" s="189">
        <f>O434*H434</f>
        <v>0</v>
      </c>
      <c r="Q434" s="189">
        <v>0.20250000000000001</v>
      </c>
      <c r="R434" s="189">
        <f>Q434*H434</f>
        <v>32.257035000000002</v>
      </c>
      <c r="S434" s="189">
        <v>0</v>
      </c>
      <c r="T434" s="190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91" t="s">
        <v>215</v>
      </c>
      <c r="AT434" s="191" t="s">
        <v>210</v>
      </c>
      <c r="AU434" s="191" t="s">
        <v>82</v>
      </c>
      <c r="AY434" s="19" t="s">
        <v>208</v>
      </c>
      <c r="BE434" s="192">
        <f>IF(N434="základní",J434,0)</f>
        <v>0</v>
      </c>
      <c r="BF434" s="192">
        <f>IF(N434="snížená",J434,0)</f>
        <v>0</v>
      </c>
      <c r="BG434" s="192">
        <f>IF(N434="zákl. přenesená",J434,0)</f>
        <v>0</v>
      </c>
      <c r="BH434" s="192">
        <f>IF(N434="sníž. přenesená",J434,0)</f>
        <v>0</v>
      </c>
      <c r="BI434" s="192">
        <f>IF(N434="nulová",J434,0)</f>
        <v>0</v>
      </c>
      <c r="BJ434" s="19" t="s">
        <v>82</v>
      </c>
      <c r="BK434" s="192">
        <f>ROUND(I434*H434,2)</f>
        <v>0</v>
      </c>
      <c r="BL434" s="19" t="s">
        <v>215</v>
      </c>
      <c r="BM434" s="191" t="s">
        <v>726</v>
      </c>
    </row>
    <row r="435" spans="1:65" s="15" customFormat="1" ht="11.25">
      <c r="B435" s="216"/>
      <c r="C435" s="217"/>
      <c r="D435" s="195" t="s">
        <v>217</v>
      </c>
      <c r="E435" s="218" t="s">
        <v>19</v>
      </c>
      <c r="F435" s="219" t="s">
        <v>727</v>
      </c>
      <c r="G435" s="217"/>
      <c r="H435" s="218" t="s">
        <v>19</v>
      </c>
      <c r="I435" s="220"/>
      <c r="J435" s="217"/>
      <c r="K435" s="217"/>
      <c r="L435" s="221"/>
      <c r="M435" s="222"/>
      <c r="N435" s="223"/>
      <c r="O435" s="223"/>
      <c r="P435" s="223"/>
      <c r="Q435" s="223"/>
      <c r="R435" s="223"/>
      <c r="S435" s="223"/>
      <c r="T435" s="224"/>
      <c r="AT435" s="225" t="s">
        <v>217</v>
      </c>
      <c r="AU435" s="225" t="s">
        <v>82</v>
      </c>
      <c r="AV435" s="15" t="s">
        <v>78</v>
      </c>
      <c r="AW435" s="15" t="s">
        <v>33</v>
      </c>
      <c r="AX435" s="15" t="s">
        <v>71</v>
      </c>
      <c r="AY435" s="225" t="s">
        <v>208</v>
      </c>
    </row>
    <row r="436" spans="1:65" s="13" customFormat="1" ht="11.25">
      <c r="B436" s="193"/>
      <c r="C436" s="194"/>
      <c r="D436" s="195" t="s">
        <v>217</v>
      </c>
      <c r="E436" s="196" t="s">
        <v>19</v>
      </c>
      <c r="F436" s="197" t="s">
        <v>728</v>
      </c>
      <c r="G436" s="194"/>
      <c r="H436" s="198">
        <v>2.4260000000000002</v>
      </c>
      <c r="I436" s="199"/>
      <c r="J436" s="194"/>
      <c r="K436" s="194"/>
      <c r="L436" s="200"/>
      <c r="M436" s="201"/>
      <c r="N436" s="202"/>
      <c r="O436" s="202"/>
      <c r="P436" s="202"/>
      <c r="Q436" s="202"/>
      <c r="R436" s="202"/>
      <c r="S436" s="202"/>
      <c r="T436" s="203"/>
      <c r="AT436" s="204" t="s">
        <v>217</v>
      </c>
      <c r="AU436" s="204" t="s">
        <v>82</v>
      </c>
      <c r="AV436" s="13" t="s">
        <v>82</v>
      </c>
      <c r="AW436" s="13" t="s">
        <v>33</v>
      </c>
      <c r="AX436" s="13" t="s">
        <v>71</v>
      </c>
      <c r="AY436" s="204" t="s">
        <v>208</v>
      </c>
    </row>
    <row r="437" spans="1:65" s="15" customFormat="1" ht="11.25">
      <c r="B437" s="216"/>
      <c r="C437" s="217"/>
      <c r="D437" s="195" t="s">
        <v>217</v>
      </c>
      <c r="E437" s="218" t="s">
        <v>19</v>
      </c>
      <c r="F437" s="219" t="s">
        <v>729</v>
      </c>
      <c r="G437" s="217"/>
      <c r="H437" s="218" t="s">
        <v>19</v>
      </c>
      <c r="I437" s="220"/>
      <c r="J437" s="217"/>
      <c r="K437" s="217"/>
      <c r="L437" s="221"/>
      <c r="M437" s="222"/>
      <c r="N437" s="223"/>
      <c r="O437" s="223"/>
      <c r="P437" s="223"/>
      <c r="Q437" s="223"/>
      <c r="R437" s="223"/>
      <c r="S437" s="223"/>
      <c r="T437" s="224"/>
      <c r="AT437" s="225" t="s">
        <v>217</v>
      </c>
      <c r="AU437" s="225" t="s">
        <v>82</v>
      </c>
      <c r="AV437" s="15" t="s">
        <v>78</v>
      </c>
      <c r="AW437" s="15" t="s">
        <v>33</v>
      </c>
      <c r="AX437" s="15" t="s">
        <v>71</v>
      </c>
      <c r="AY437" s="225" t="s">
        <v>208</v>
      </c>
    </row>
    <row r="438" spans="1:65" s="13" customFormat="1" ht="11.25">
      <c r="B438" s="193"/>
      <c r="C438" s="194"/>
      <c r="D438" s="195" t="s">
        <v>217</v>
      </c>
      <c r="E438" s="196" t="s">
        <v>19</v>
      </c>
      <c r="F438" s="197" t="s">
        <v>730</v>
      </c>
      <c r="G438" s="194"/>
      <c r="H438" s="198">
        <v>21.207999999999998</v>
      </c>
      <c r="I438" s="199"/>
      <c r="J438" s="194"/>
      <c r="K438" s="194"/>
      <c r="L438" s="200"/>
      <c r="M438" s="201"/>
      <c r="N438" s="202"/>
      <c r="O438" s="202"/>
      <c r="P438" s="202"/>
      <c r="Q438" s="202"/>
      <c r="R438" s="202"/>
      <c r="S438" s="202"/>
      <c r="T438" s="203"/>
      <c r="AT438" s="204" t="s">
        <v>217</v>
      </c>
      <c r="AU438" s="204" t="s">
        <v>82</v>
      </c>
      <c r="AV438" s="13" t="s">
        <v>82</v>
      </c>
      <c r="AW438" s="13" t="s">
        <v>33</v>
      </c>
      <c r="AX438" s="13" t="s">
        <v>71</v>
      </c>
      <c r="AY438" s="204" t="s">
        <v>208</v>
      </c>
    </row>
    <row r="439" spans="1:65" s="15" customFormat="1" ht="11.25">
      <c r="B439" s="216"/>
      <c r="C439" s="217"/>
      <c r="D439" s="195" t="s">
        <v>217</v>
      </c>
      <c r="E439" s="218" t="s">
        <v>19</v>
      </c>
      <c r="F439" s="219" t="s">
        <v>727</v>
      </c>
      <c r="G439" s="217"/>
      <c r="H439" s="218" t="s">
        <v>19</v>
      </c>
      <c r="I439" s="220"/>
      <c r="J439" s="217"/>
      <c r="K439" s="217"/>
      <c r="L439" s="221"/>
      <c r="M439" s="222"/>
      <c r="N439" s="223"/>
      <c r="O439" s="223"/>
      <c r="P439" s="223"/>
      <c r="Q439" s="223"/>
      <c r="R439" s="223"/>
      <c r="S439" s="223"/>
      <c r="T439" s="224"/>
      <c r="AT439" s="225" t="s">
        <v>217</v>
      </c>
      <c r="AU439" s="225" t="s">
        <v>82</v>
      </c>
      <c r="AV439" s="15" t="s">
        <v>78</v>
      </c>
      <c r="AW439" s="15" t="s">
        <v>33</v>
      </c>
      <c r="AX439" s="15" t="s">
        <v>71</v>
      </c>
      <c r="AY439" s="225" t="s">
        <v>208</v>
      </c>
    </row>
    <row r="440" spans="1:65" s="13" customFormat="1" ht="11.25">
      <c r="B440" s="193"/>
      <c r="C440" s="194"/>
      <c r="D440" s="195" t="s">
        <v>217</v>
      </c>
      <c r="E440" s="196" t="s">
        <v>19</v>
      </c>
      <c r="F440" s="197" t="s">
        <v>731</v>
      </c>
      <c r="G440" s="194"/>
      <c r="H440" s="198">
        <v>135.66</v>
      </c>
      <c r="I440" s="199"/>
      <c r="J440" s="194"/>
      <c r="K440" s="194"/>
      <c r="L440" s="200"/>
      <c r="M440" s="201"/>
      <c r="N440" s="202"/>
      <c r="O440" s="202"/>
      <c r="P440" s="202"/>
      <c r="Q440" s="202"/>
      <c r="R440" s="202"/>
      <c r="S440" s="202"/>
      <c r="T440" s="203"/>
      <c r="AT440" s="204" t="s">
        <v>217</v>
      </c>
      <c r="AU440" s="204" t="s">
        <v>82</v>
      </c>
      <c r="AV440" s="13" t="s">
        <v>82</v>
      </c>
      <c r="AW440" s="13" t="s">
        <v>33</v>
      </c>
      <c r="AX440" s="13" t="s">
        <v>71</v>
      </c>
      <c r="AY440" s="204" t="s">
        <v>208</v>
      </c>
    </row>
    <row r="441" spans="1:65" s="14" customFormat="1" ht="11.25">
      <c r="B441" s="205"/>
      <c r="C441" s="206"/>
      <c r="D441" s="195" t="s">
        <v>217</v>
      </c>
      <c r="E441" s="207" t="s">
        <v>19</v>
      </c>
      <c r="F441" s="208" t="s">
        <v>221</v>
      </c>
      <c r="G441" s="206"/>
      <c r="H441" s="209">
        <v>159.29400000000001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217</v>
      </c>
      <c r="AU441" s="215" t="s">
        <v>82</v>
      </c>
      <c r="AV441" s="14" t="s">
        <v>215</v>
      </c>
      <c r="AW441" s="14" t="s">
        <v>33</v>
      </c>
      <c r="AX441" s="14" t="s">
        <v>78</v>
      </c>
      <c r="AY441" s="215" t="s">
        <v>208</v>
      </c>
    </row>
    <row r="442" spans="1:65" s="12" customFormat="1" ht="22.9" customHeight="1">
      <c r="B442" s="164"/>
      <c r="C442" s="165"/>
      <c r="D442" s="166" t="s">
        <v>70</v>
      </c>
      <c r="E442" s="178" t="s">
        <v>732</v>
      </c>
      <c r="F442" s="178" t="s">
        <v>733</v>
      </c>
      <c r="G442" s="165"/>
      <c r="H442" s="165"/>
      <c r="I442" s="168"/>
      <c r="J442" s="179">
        <f>BK442</f>
        <v>0</v>
      </c>
      <c r="K442" s="165"/>
      <c r="L442" s="170"/>
      <c r="M442" s="171"/>
      <c r="N442" s="172"/>
      <c r="O442" s="172"/>
      <c r="P442" s="173">
        <f>SUM(P443:P592)</f>
        <v>0</v>
      </c>
      <c r="Q442" s="172"/>
      <c r="R442" s="173">
        <f>SUM(R443:R592)</f>
        <v>0.21919855000000002</v>
      </c>
      <c r="S442" s="172"/>
      <c r="T442" s="174">
        <f>SUM(T443:T592)</f>
        <v>836.35809700000016</v>
      </c>
      <c r="AR442" s="175" t="s">
        <v>78</v>
      </c>
      <c r="AT442" s="176" t="s">
        <v>70</v>
      </c>
      <c r="AU442" s="176" t="s">
        <v>78</v>
      </c>
      <c r="AY442" s="175" t="s">
        <v>208</v>
      </c>
      <c r="BK442" s="177">
        <f>SUM(BK443:BK592)</f>
        <v>0</v>
      </c>
    </row>
    <row r="443" spans="1:65" s="2" customFormat="1" ht="24.2" customHeight="1">
      <c r="A443" s="36"/>
      <c r="B443" s="37"/>
      <c r="C443" s="180" t="s">
        <v>734</v>
      </c>
      <c r="D443" s="180" t="s">
        <v>210</v>
      </c>
      <c r="E443" s="181" t="s">
        <v>735</v>
      </c>
      <c r="F443" s="182" t="s">
        <v>736</v>
      </c>
      <c r="G443" s="183" t="s">
        <v>213</v>
      </c>
      <c r="H443" s="184">
        <v>1391.633</v>
      </c>
      <c r="I443" s="185"/>
      <c r="J443" s="186">
        <f>ROUND(I443*H443,2)</f>
        <v>0</v>
      </c>
      <c r="K443" s="182" t="s">
        <v>214</v>
      </c>
      <c r="L443" s="41"/>
      <c r="M443" s="187" t="s">
        <v>19</v>
      </c>
      <c r="N443" s="188" t="s">
        <v>43</v>
      </c>
      <c r="O443" s="66"/>
      <c r="P443" s="189">
        <f>O443*H443</f>
        <v>0</v>
      </c>
      <c r="Q443" s="189">
        <v>0</v>
      </c>
      <c r="R443" s="189">
        <f>Q443*H443</f>
        <v>0</v>
      </c>
      <c r="S443" s="189">
        <v>0</v>
      </c>
      <c r="T443" s="190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91" t="s">
        <v>215</v>
      </c>
      <c r="AT443" s="191" t="s">
        <v>210</v>
      </c>
      <c r="AU443" s="191" t="s">
        <v>82</v>
      </c>
      <c r="AY443" s="19" t="s">
        <v>208</v>
      </c>
      <c r="BE443" s="192">
        <f>IF(N443="základní",J443,0)</f>
        <v>0</v>
      </c>
      <c r="BF443" s="192">
        <f>IF(N443="snížená",J443,0)</f>
        <v>0</v>
      </c>
      <c r="BG443" s="192">
        <f>IF(N443="zákl. přenesená",J443,0)</f>
        <v>0</v>
      </c>
      <c r="BH443" s="192">
        <f>IF(N443="sníž. přenesená",J443,0)</f>
        <v>0</v>
      </c>
      <c r="BI443" s="192">
        <f>IF(N443="nulová",J443,0)</f>
        <v>0</v>
      </c>
      <c r="BJ443" s="19" t="s">
        <v>82</v>
      </c>
      <c r="BK443" s="192">
        <f>ROUND(I443*H443,2)</f>
        <v>0</v>
      </c>
      <c r="BL443" s="19" t="s">
        <v>215</v>
      </c>
      <c r="BM443" s="191" t="s">
        <v>737</v>
      </c>
    </row>
    <row r="444" spans="1:65" s="13" customFormat="1" ht="22.5">
      <c r="B444" s="193"/>
      <c r="C444" s="194"/>
      <c r="D444" s="195" t="s">
        <v>217</v>
      </c>
      <c r="E444" s="196" t="s">
        <v>19</v>
      </c>
      <c r="F444" s="197" t="s">
        <v>738</v>
      </c>
      <c r="G444" s="194"/>
      <c r="H444" s="198">
        <v>1391.633</v>
      </c>
      <c r="I444" s="199"/>
      <c r="J444" s="194"/>
      <c r="K444" s="194"/>
      <c r="L444" s="200"/>
      <c r="M444" s="201"/>
      <c r="N444" s="202"/>
      <c r="O444" s="202"/>
      <c r="P444" s="202"/>
      <c r="Q444" s="202"/>
      <c r="R444" s="202"/>
      <c r="S444" s="202"/>
      <c r="T444" s="203"/>
      <c r="AT444" s="204" t="s">
        <v>217</v>
      </c>
      <c r="AU444" s="204" t="s">
        <v>82</v>
      </c>
      <c r="AV444" s="13" t="s">
        <v>82</v>
      </c>
      <c r="AW444" s="13" t="s">
        <v>33</v>
      </c>
      <c r="AX444" s="13" t="s">
        <v>78</v>
      </c>
      <c r="AY444" s="204" t="s">
        <v>208</v>
      </c>
    </row>
    <row r="445" spans="1:65" s="2" customFormat="1" ht="24.2" customHeight="1">
      <c r="A445" s="36"/>
      <c r="B445" s="37"/>
      <c r="C445" s="180" t="s">
        <v>739</v>
      </c>
      <c r="D445" s="180" t="s">
        <v>210</v>
      </c>
      <c r="E445" s="181" t="s">
        <v>740</v>
      </c>
      <c r="F445" s="182" t="s">
        <v>741</v>
      </c>
      <c r="G445" s="183" t="s">
        <v>213</v>
      </c>
      <c r="H445" s="184">
        <v>83497.98</v>
      </c>
      <c r="I445" s="185"/>
      <c r="J445" s="186">
        <f>ROUND(I445*H445,2)</f>
        <v>0</v>
      </c>
      <c r="K445" s="182" t="s">
        <v>214</v>
      </c>
      <c r="L445" s="41"/>
      <c r="M445" s="187" t="s">
        <v>19</v>
      </c>
      <c r="N445" s="188" t="s">
        <v>43</v>
      </c>
      <c r="O445" s="66"/>
      <c r="P445" s="189">
        <f>O445*H445</f>
        <v>0</v>
      </c>
      <c r="Q445" s="189">
        <v>0</v>
      </c>
      <c r="R445" s="189">
        <f>Q445*H445</f>
        <v>0</v>
      </c>
      <c r="S445" s="189">
        <v>0</v>
      </c>
      <c r="T445" s="190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191" t="s">
        <v>215</v>
      </c>
      <c r="AT445" s="191" t="s">
        <v>210</v>
      </c>
      <c r="AU445" s="191" t="s">
        <v>82</v>
      </c>
      <c r="AY445" s="19" t="s">
        <v>208</v>
      </c>
      <c r="BE445" s="192">
        <f>IF(N445="základní",J445,0)</f>
        <v>0</v>
      </c>
      <c r="BF445" s="192">
        <f>IF(N445="snížená",J445,0)</f>
        <v>0</v>
      </c>
      <c r="BG445" s="192">
        <f>IF(N445="zákl. přenesená",J445,0)</f>
        <v>0</v>
      </c>
      <c r="BH445" s="192">
        <f>IF(N445="sníž. přenesená",J445,0)</f>
        <v>0</v>
      </c>
      <c r="BI445" s="192">
        <f>IF(N445="nulová",J445,0)</f>
        <v>0</v>
      </c>
      <c r="BJ445" s="19" t="s">
        <v>82</v>
      </c>
      <c r="BK445" s="192">
        <f>ROUND(I445*H445,2)</f>
        <v>0</v>
      </c>
      <c r="BL445" s="19" t="s">
        <v>215</v>
      </c>
      <c r="BM445" s="191" t="s">
        <v>742</v>
      </c>
    </row>
    <row r="446" spans="1:65" s="13" customFormat="1" ht="11.25">
      <c r="B446" s="193"/>
      <c r="C446" s="194"/>
      <c r="D446" s="195" t="s">
        <v>217</v>
      </c>
      <c r="E446" s="196" t="s">
        <v>19</v>
      </c>
      <c r="F446" s="197" t="s">
        <v>743</v>
      </c>
      <c r="G446" s="194"/>
      <c r="H446" s="198">
        <v>83497.98</v>
      </c>
      <c r="I446" s="199"/>
      <c r="J446" s="194"/>
      <c r="K446" s="194"/>
      <c r="L446" s="200"/>
      <c r="M446" s="201"/>
      <c r="N446" s="202"/>
      <c r="O446" s="202"/>
      <c r="P446" s="202"/>
      <c r="Q446" s="202"/>
      <c r="R446" s="202"/>
      <c r="S446" s="202"/>
      <c r="T446" s="203"/>
      <c r="AT446" s="204" t="s">
        <v>217</v>
      </c>
      <c r="AU446" s="204" t="s">
        <v>82</v>
      </c>
      <c r="AV446" s="13" t="s">
        <v>82</v>
      </c>
      <c r="AW446" s="13" t="s">
        <v>33</v>
      </c>
      <c r="AX446" s="13" t="s">
        <v>78</v>
      </c>
      <c r="AY446" s="204" t="s">
        <v>208</v>
      </c>
    </row>
    <row r="447" spans="1:65" s="2" customFormat="1" ht="24.2" customHeight="1">
      <c r="A447" s="36"/>
      <c r="B447" s="37"/>
      <c r="C447" s="180" t="s">
        <v>744</v>
      </c>
      <c r="D447" s="180" t="s">
        <v>210</v>
      </c>
      <c r="E447" s="181" t="s">
        <v>745</v>
      </c>
      <c r="F447" s="182" t="s">
        <v>746</v>
      </c>
      <c r="G447" s="183" t="s">
        <v>213</v>
      </c>
      <c r="H447" s="184">
        <v>1391.633</v>
      </c>
      <c r="I447" s="185"/>
      <c r="J447" s="186">
        <f>ROUND(I447*H447,2)</f>
        <v>0</v>
      </c>
      <c r="K447" s="182" t="s">
        <v>214</v>
      </c>
      <c r="L447" s="41"/>
      <c r="M447" s="187" t="s">
        <v>19</v>
      </c>
      <c r="N447" s="188" t="s">
        <v>43</v>
      </c>
      <c r="O447" s="66"/>
      <c r="P447" s="189">
        <f>O447*H447</f>
        <v>0</v>
      </c>
      <c r="Q447" s="189">
        <v>0</v>
      </c>
      <c r="R447" s="189">
        <f>Q447*H447</f>
        <v>0</v>
      </c>
      <c r="S447" s="189">
        <v>0</v>
      </c>
      <c r="T447" s="190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191" t="s">
        <v>215</v>
      </c>
      <c r="AT447" s="191" t="s">
        <v>210</v>
      </c>
      <c r="AU447" s="191" t="s">
        <v>82</v>
      </c>
      <c r="AY447" s="19" t="s">
        <v>208</v>
      </c>
      <c r="BE447" s="192">
        <f>IF(N447="základní",J447,0)</f>
        <v>0</v>
      </c>
      <c r="BF447" s="192">
        <f>IF(N447="snížená",J447,0)</f>
        <v>0</v>
      </c>
      <c r="BG447" s="192">
        <f>IF(N447="zákl. přenesená",J447,0)</f>
        <v>0</v>
      </c>
      <c r="BH447" s="192">
        <f>IF(N447="sníž. přenesená",J447,0)</f>
        <v>0</v>
      </c>
      <c r="BI447" s="192">
        <f>IF(N447="nulová",J447,0)</f>
        <v>0</v>
      </c>
      <c r="BJ447" s="19" t="s">
        <v>82</v>
      </c>
      <c r="BK447" s="192">
        <f>ROUND(I447*H447,2)</f>
        <v>0</v>
      </c>
      <c r="BL447" s="19" t="s">
        <v>215</v>
      </c>
      <c r="BM447" s="191" t="s">
        <v>747</v>
      </c>
    </row>
    <row r="448" spans="1:65" s="2" customFormat="1" ht="14.45" customHeight="1">
      <c r="A448" s="36"/>
      <c r="B448" s="37"/>
      <c r="C448" s="180" t="s">
        <v>748</v>
      </c>
      <c r="D448" s="180" t="s">
        <v>210</v>
      </c>
      <c r="E448" s="181" t="s">
        <v>749</v>
      </c>
      <c r="F448" s="182" t="s">
        <v>750</v>
      </c>
      <c r="G448" s="183" t="s">
        <v>213</v>
      </c>
      <c r="H448" s="184">
        <v>1391.633</v>
      </c>
      <c r="I448" s="185"/>
      <c r="J448" s="186">
        <f>ROUND(I448*H448,2)</f>
        <v>0</v>
      </c>
      <c r="K448" s="182" t="s">
        <v>214</v>
      </c>
      <c r="L448" s="41"/>
      <c r="M448" s="187" t="s">
        <v>19</v>
      </c>
      <c r="N448" s="188" t="s">
        <v>43</v>
      </c>
      <c r="O448" s="66"/>
      <c r="P448" s="189">
        <f>O448*H448</f>
        <v>0</v>
      </c>
      <c r="Q448" s="189">
        <v>0</v>
      </c>
      <c r="R448" s="189">
        <f>Q448*H448</f>
        <v>0</v>
      </c>
      <c r="S448" s="189">
        <v>0</v>
      </c>
      <c r="T448" s="190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91" t="s">
        <v>215</v>
      </c>
      <c r="AT448" s="191" t="s">
        <v>210</v>
      </c>
      <c r="AU448" s="191" t="s">
        <v>82</v>
      </c>
      <c r="AY448" s="19" t="s">
        <v>208</v>
      </c>
      <c r="BE448" s="192">
        <f>IF(N448="základní",J448,0)</f>
        <v>0</v>
      </c>
      <c r="BF448" s="192">
        <f>IF(N448="snížená",J448,0)</f>
        <v>0</v>
      </c>
      <c r="BG448" s="192">
        <f>IF(N448="zákl. přenesená",J448,0)</f>
        <v>0</v>
      </c>
      <c r="BH448" s="192">
        <f>IF(N448="sníž. přenesená",J448,0)</f>
        <v>0</v>
      </c>
      <c r="BI448" s="192">
        <f>IF(N448="nulová",J448,0)</f>
        <v>0</v>
      </c>
      <c r="BJ448" s="19" t="s">
        <v>82</v>
      </c>
      <c r="BK448" s="192">
        <f>ROUND(I448*H448,2)</f>
        <v>0</v>
      </c>
      <c r="BL448" s="19" t="s">
        <v>215</v>
      </c>
      <c r="BM448" s="191" t="s">
        <v>751</v>
      </c>
    </row>
    <row r="449" spans="1:65" s="2" customFormat="1" ht="14.45" customHeight="1">
      <c r="A449" s="36"/>
      <c r="B449" s="37"/>
      <c r="C449" s="180" t="s">
        <v>752</v>
      </c>
      <c r="D449" s="180" t="s">
        <v>210</v>
      </c>
      <c r="E449" s="181" t="s">
        <v>753</v>
      </c>
      <c r="F449" s="182" t="s">
        <v>754</v>
      </c>
      <c r="G449" s="183" t="s">
        <v>213</v>
      </c>
      <c r="H449" s="184">
        <v>83497.98</v>
      </c>
      <c r="I449" s="185"/>
      <c r="J449" s="186">
        <f>ROUND(I449*H449,2)</f>
        <v>0</v>
      </c>
      <c r="K449" s="182" t="s">
        <v>214</v>
      </c>
      <c r="L449" s="41"/>
      <c r="M449" s="187" t="s">
        <v>19</v>
      </c>
      <c r="N449" s="188" t="s">
        <v>43</v>
      </c>
      <c r="O449" s="66"/>
      <c r="P449" s="189">
        <f>O449*H449</f>
        <v>0</v>
      </c>
      <c r="Q449" s="189">
        <v>0</v>
      </c>
      <c r="R449" s="189">
        <f>Q449*H449</f>
        <v>0</v>
      </c>
      <c r="S449" s="189">
        <v>0</v>
      </c>
      <c r="T449" s="190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191" t="s">
        <v>215</v>
      </c>
      <c r="AT449" s="191" t="s">
        <v>210</v>
      </c>
      <c r="AU449" s="191" t="s">
        <v>82</v>
      </c>
      <c r="AY449" s="19" t="s">
        <v>208</v>
      </c>
      <c r="BE449" s="192">
        <f>IF(N449="základní",J449,0)</f>
        <v>0</v>
      </c>
      <c r="BF449" s="192">
        <f>IF(N449="snížená",J449,0)</f>
        <v>0</v>
      </c>
      <c r="BG449" s="192">
        <f>IF(N449="zákl. přenesená",J449,0)</f>
        <v>0</v>
      </c>
      <c r="BH449" s="192">
        <f>IF(N449="sníž. přenesená",J449,0)</f>
        <v>0</v>
      </c>
      <c r="BI449" s="192">
        <f>IF(N449="nulová",J449,0)</f>
        <v>0</v>
      </c>
      <c r="BJ449" s="19" t="s">
        <v>82</v>
      </c>
      <c r="BK449" s="192">
        <f>ROUND(I449*H449,2)</f>
        <v>0</v>
      </c>
      <c r="BL449" s="19" t="s">
        <v>215</v>
      </c>
      <c r="BM449" s="191" t="s">
        <v>755</v>
      </c>
    </row>
    <row r="450" spans="1:65" s="13" customFormat="1" ht="11.25">
      <c r="B450" s="193"/>
      <c r="C450" s="194"/>
      <c r="D450" s="195" t="s">
        <v>217</v>
      </c>
      <c r="E450" s="196" t="s">
        <v>19</v>
      </c>
      <c r="F450" s="197" t="s">
        <v>743</v>
      </c>
      <c r="G450" s="194"/>
      <c r="H450" s="198">
        <v>83497.98</v>
      </c>
      <c r="I450" s="199"/>
      <c r="J450" s="194"/>
      <c r="K450" s="194"/>
      <c r="L450" s="200"/>
      <c r="M450" s="201"/>
      <c r="N450" s="202"/>
      <c r="O450" s="202"/>
      <c r="P450" s="202"/>
      <c r="Q450" s="202"/>
      <c r="R450" s="202"/>
      <c r="S450" s="202"/>
      <c r="T450" s="203"/>
      <c r="AT450" s="204" t="s">
        <v>217</v>
      </c>
      <c r="AU450" s="204" t="s">
        <v>82</v>
      </c>
      <c r="AV450" s="13" t="s">
        <v>82</v>
      </c>
      <c r="AW450" s="13" t="s">
        <v>33</v>
      </c>
      <c r="AX450" s="13" t="s">
        <v>78</v>
      </c>
      <c r="AY450" s="204" t="s">
        <v>208</v>
      </c>
    </row>
    <row r="451" spans="1:65" s="2" customFormat="1" ht="14.45" customHeight="1">
      <c r="A451" s="36"/>
      <c r="B451" s="37"/>
      <c r="C451" s="180" t="s">
        <v>756</v>
      </c>
      <c r="D451" s="180" t="s">
        <v>210</v>
      </c>
      <c r="E451" s="181" t="s">
        <v>757</v>
      </c>
      <c r="F451" s="182" t="s">
        <v>758</v>
      </c>
      <c r="G451" s="183" t="s">
        <v>213</v>
      </c>
      <c r="H451" s="184">
        <v>1391.633</v>
      </c>
      <c r="I451" s="185"/>
      <c r="J451" s="186">
        <f>ROUND(I451*H451,2)</f>
        <v>0</v>
      </c>
      <c r="K451" s="182" t="s">
        <v>214</v>
      </c>
      <c r="L451" s="41"/>
      <c r="M451" s="187" t="s">
        <v>19</v>
      </c>
      <c r="N451" s="188" t="s">
        <v>43</v>
      </c>
      <c r="O451" s="66"/>
      <c r="P451" s="189">
        <f>O451*H451</f>
        <v>0</v>
      </c>
      <c r="Q451" s="189">
        <v>0</v>
      </c>
      <c r="R451" s="189">
        <f>Q451*H451</f>
        <v>0</v>
      </c>
      <c r="S451" s="189">
        <v>0</v>
      </c>
      <c r="T451" s="190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91" t="s">
        <v>215</v>
      </c>
      <c r="AT451" s="191" t="s">
        <v>210</v>
      </c>
      <c r="AU451" s="191" t="s">
        <v>82</v>
      </c>
      <c r="AY451" s="19" t="s">
        <v>208</v>
      </c>
      <c r="BE451" s="192">
        <f>IF(N451="základní",J451,0)</f>
        <v>0</v>
      </c>
      <c r="BF451" s="192">
        <f>IF(N451="snížená",J451,0)</f>
        <v>0</v>
      </c>
      <c r="BG451" s="192">
        <f>IF(N451="zákl. přenesená",J451,0)</f>
        <v>0</v>
      </c>
      <c r="BH451" s="192">
        <f>IF(N451="sníž. přenesená",J451,0)</f>
        <v>0</v>
      </c>
      <c r="BI451" s="192">
        <f>IF(N451="nulová",J451,0)</f>
        <v>0</v>
      </c>
      <c r="BJ451" s="19" t="s">
        <v>82</v>
      </c>
      <c r="BK451" s="192">
        <f>ROUND(I451*H451,2)</f>
        <v>0</v>
      </c>
      <c r="BL451" s="19" t="s">
        <v>215</v>
      </c>
      <c r="BM451" s="191" t="s">
        <v>759</v>
      </c>
    </row>
    <row r="452" spans="1:65" s="2" customFormat="1" ht="14.45" customHeight="1">
      <c r="A452" s="36"/>
      <c r="B452" s="37"/>
      <c r="C452" s="180" t="s">
        <v>760</v>
      </c>
      <c r="D452" s="180" t="s">
        <v>210</v>
      </c>
      <c r="E452" s="181" t="s">
        <v>761</v>
      </c>
      <c r="F452" s="182" t="s">
        <v>762</v>
      </c>
      <c r="G452" s="183" t="s">
        <v>395</v>
      </c>
      <c r="H452" s="184">
        <v>3</v>
      </c>
      <c r="I452" s="185"/>
      <c r="J452" s="186">
        <f>ROUND(I452*H452,2)</f>
        <v>0</v>
      </c>
      <c r="K452" s="182" t="s">
        <v>214</v>
      </c>
      <c r="L452" s="41"/>
      <c r="M452" s="187" t="s">
        <v>19</v>
      </c>
      <c r="N452" s="188" t="s">
        <v>43</v>
      </c>
      <c r="O452" s="66"/>
      <c r="P452" s="189">
        <f>O452*H452</f>
        <v>0</v>
      </c>
      <c r="Q452" s="189">
        <v>0</v>
      </c>
      <c r="R452" s="189">
        <f>Q452*H452</f>
        <v>0</v>
      </c>
      <c r="S452" s="189">
        <v>0</v>
      </c>
      <c r="T452" s="190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91" t="s">
        <v>215</v>
      </c>
      <c r="AT452" s="191" t="s">
        <v>210</v>
      </c>
      <c r="AU452" s="191" t="s">
        <v>82</v>
      </c>
      <c r="AY452" s="19" t="s">
        <v>208</v>
      </c>
      <c r="BE452" s="192">
        <f>IF(N452="základní",J452,0)</f>
        <v>0</v>
      </c>
      <c r="BF452" s="192">
        <f>IF(N452="snížená",J452,0)</f>
        <v>0</v>
      </c>
      <c r="BG452" s="192">
        <f>IF(N452="zákl. přenesená",J452,0)</f>
        <v>0</v>
      </c>
      <c r="BH452" s="192">
        <f>IF(N452="sníž. přenesená",J452,0)</f>
        <v>0</v>
      </c>
      <c r="BI452" s="192">
        <f>IF(N452="nulová",J452,0)</f>
        <v>0</v>
      </c>
      <c r="BJ452" s="19" t="s">
        <v>82</v>
      </c>
      <c r="BK452" s="192">
        <f>ROUND(I452*H452,2)</f>
        <v>0</v>
      </c>
      <c r="BL452" s="19" t="s">
        <v>215</v>
      </c>
      <c r="BM452" s="191" t="s">
        <v>763</v>
      </c>
    </row>
    <row r="453" spans="1:65" s="13" customFormat="1" ht="11.25">
      <c r="B453" s="193"/>
      <c r="C453" s="194"/>
      <c r="D453" s="195" t="s">
        <v>217</v>
      </c>
      <c r="E453" s="196" t="s">
        <v>19</v>
      </c>
      <c r="F453" s="197" t="s">
        <v>764</v>
      </c>
      <c r="G453" s="194"/>
      <c r="H453" s="198">
        <v>3</v>
      </c>
      <c r="I453" s="199"/>
      <c r="J453" s="194"/>
      <c r="K453" s="194"/>
      <c r="L453" s="200"/>
      <c r="M453" s="201"/>
      <c r="N453" s="202"/>
      <c r="O453" s="202"/>
      <c r="P453" s="202"/>
      <c r="Q453" s="202"/>
      <c r="R453" s="202"/>
      <c r="S453" s="202"/>
      <c r="T453" s="203"/>
      <c r="AT453" s="204" t="s">
        <v>217</v>
      </c>
      <c r="AU453" s="204" t="s">
        <v>82</v>
      </c>
      <c r="AV453" s="13" t="s">
        <v>82</v>
      </c>
      <c r="AW453" s="13" t="s">
        <v>33</v>
      </c>
      <c r="AX453" s="13" t="s">
        <v>78</v>
      </c>
      <c r="AY453" s="204" t="s">
        <v>208</v>
      </c>
    </row>
    <row r="454" spans="1:65" s="2" customFormat="1" ht="14.45" customHeight="1">
      <c r="A454" s="36"/>
      <c r="B454" s="37"/>
      <c r="C454" s="180" t="s">
        <v>765</v>
      </c>
      <c r="D454" s="180" t="s">
        <v>210</v>
      </c>
      <c r="E454" s="181" t="s">
        <v>766</v>
      </c>
      <c r="F454" s="182" t="s">
        <v>767</v>
      </c>
      <c r="G454" s="183" t="s">
        <v>395</v>
      </c>
      <c r="H454" s="184">
        <v>180</v>
      </c>
      <c r="I454" s="185"/>
      <c r="J454" s="186">
        <f>ROUND(I454*H454,2)</f>
        <v>0</v>
      </c>
      <c r="K454" s="182" t="s">
        <v>214</v>
      </c>
      <c r="L454" s="41"/>
      <c r="M454" s="187" t="s">
        <v>19</v>
      </c>
      <c r="N454" s="188" t="s">
        <v>43</v>
      </c>
      <c r="O454" s="66"/>
      <c r="P454" s="189">
        <f>O454*H454</f>
        <v>0</v>
      </c>
      <c r="Q454" s="189">
        <v>0</v>
      </c>
      <c r="R454" s="189">
        <f>Q454*H454</f>
        <v>0</v>
      </c>
      <c r="S454" s="189">
        <v>0</v>
      </c>
      <c r="T454" s="190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91" t="s">
        <v>215</v>
      </c>
      <c r="AT454" s="191" t="s">
        <v>210</v>
      </c>
      <c r="AU454" s="191" t="s">
        <v>82</v>
      </c>
      <c r="AY454" s="19" t="s">
        <v>208</v>
      </c>
      <c r="BE454" s="192">
        <f>IF(N454="základní",J454,0)</f>
        <v>0</v>
      </c>
      <c r="BF454" s="192">
        <f>IF(N454="snížená",J454,0)</f>
        <v>0</v>
      </c>
      <c r="BG454" s="192">
        <f>IF(N454="zákl. přenesená",J454,0)</f>
        <v>0</v>
      </c>
      <c r="BH454" s="192">
        <f>IF(N454="sníž. přenesená",J454,0)</f>
        <v>0</v>
      </c>
      <c r="BI454" s="192">
        <f>IF(N454="nulová",J454,0)</f>
        <v>0</v>
      </c>
      <c r="BJ454" s="19" t="s">
        <v>82</v>
      </c>
      <c r="BK454" s="192">
        <f>ROUND(I454*H454,2)</f>
        <v>0</v>
      </c>
      <c r="BL454" s="19" t="s">
        <v>215</v>
      </c>
      <c r="BM454" s="191" t="s">
        <v>768</v>
      </c>
    </row>
    <row r="455" spans="1:65" s="13" customFormat="1" ht="11.25">
      <c r="B455" s="193"/>
      <c r="C455" s="194"/>
      <c r="D455" s="195" t="s">
        <v>217</v>
      </c>
      <c r="E455" s="196" t="s">
        <v>19</v>
      </c>
      <c r="F455" s="197" t="s">
        <v>769</v>
      </c>
      <c r="G455" s="194"/>
      <c r="H455" s="198">
        <v>180</v>
      </c>
      <c r="I455" s="199"/>
      <c r="J455" s="194"/>
      <c r="K455" s="194"/>
      <c r="L455" s="200"/>
      <c r="M455" s="201"/>
      <c r="N455" s="202"/>
      <c r="O455" s="202"/>
      <c r="P455" s="202"/>
      <c r="Q455" s="202"/>
      <c r="R455" s="202"/>
      <c r="S455" s="202"/>
      <c r="T455" s="203"/>
      <c r="AT455" s="204" t="s">
        <v>217</v>
      </c>
      <c r="AU455" s="204" t="s">
        <v>82</v>
      </c>
      <c r="AV455" s="13" t="s">
        <v>82</v>
      </c>
      <c r="AW455" s="13" t="s">
        <v>33</v>
      </c>
      <c r="AX455" s="13" t="s">
        <v>78</v>
      </c>
      <c r="AY455" s="204" t="s">
        <v>208</v>
      </c>
    </row>
    <row r="456" spans="1:65" s="2" customFormat="1" ht="14.45" customHeight="1">
      <c r="A456" s="36"/>
      <c r="B456" s="37"/>
      <c r="C456" s="180" t="s">
        <v>770</v>
      </c>
      <c r="D456" s="180" t="s">
        <v>210</v>
      </c>
      <c r="E456" s="181" t="s">
        <v>771</v>
      </c>
      <c r="F456" s="182" t="s">
        <v>772</v>
      </c>
      <c r="G456" s="183" t="s">
        <v>395</v>
      </c>
      <c r="H456" s="184">
        <v>3</v>
      </c>
      <c r="I456" s="185"/>
      <c r="J456" s="186">
        <f>ROUND(I456*H456,2)</f>
        <v>0</v>
      </c>
      <c r="K456" s="182" t="s">
        <v>214</v>
      </c>
      <c r="L456" s="41"/>
      <c r="M456" s="187" t="s">
        <v>19</v>
      </c>
      <c r="N456" s="188" t="s">
        <v>43</v>
      </c>
      <c r="O456" s="66"/>
      <c r="P456" s="189">
        <f>O456*H456</f>
        <v>0</v>
      </c>
      <c r="Q456" s="189">
        <v>0</v>
      </c>
      <c r="R456" s="189">
        <f>Q456*H456</f>
        <v>0</v>
      </c>
      <c r="S456" s="189">
        <v>0</v>
      </c>
      <c r="T456" s="190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91" t="s">
        <v>215</v>
      </c>
      <c r="AT456" s="191" t="s">
        <v>210</v>
      </c>
      <c r="AU456" s="191" t="s">
        <v>82</v>
      </c>
      <c r="AY456" s="19" t="s">
        <v>208</v>
      </c>
      <c r="BE456" s="192">
        <f>IF(N456="základní",J456,0)</f>
        <v>0</v>
      </c>
      <c r="BF456" s="192">
        <f>IF(N456="snížená",J456,0)</f>
        <v>0</v>
      </c>
      <c r="BG456" s="192">
        <f>IF(N456="zákl. přenesená",J456,0)</f>
        <v>0</v>
      </c>
      <c r="BH456" s="192">
        <f>IF(N456="sníž. přenesená",J456,0)</f>
        <v>0</v>
      </c>
      <c r="BI456" s="192">
        <f>IF(N456="nulová",J456,0)</f>
        <v>0</v>
      </c>
      <c r="BJ456" s="19" t="s">
        <v>82</v>
      </c>
      <c r="BK456" s="192">
        <f>ROUND(I456*H456,2)</f>
        <v>0</v>
      </c>
      <c r="BL456" s="19" t="s">
        <v>215</v>
      </c>
      <c r="BM456" s="191" t="s">
        <v>773</v>
      </c>
    </row>
    <row r="457" spans="1:65" s="2" customFormat="1" ht="24.2" customHeight="1">
      <c r="A457" s="36"/>
      <c r="B457" s="37"/>
      <c r="C457" s="180" t="s">
        <v>774</v>
      </c>
      <c r="D457" s="180" t="s">
        <v>210</v>
      </c>
      <c r="E457" s="181" t="s">
        <v>775</v>
      </c>
      <c r="F457" s="182" t="s">
        <v>776</v>
      </c>
      <c r="G457" s="183" t="s">
        <v>213</v>
      </c>
      <c r="H457" s="184">
        <v>677.6</v>
      </c>
      <c r="I457" s="185"/>
      <c r="J457" s="186">
        <f>ROUND(I457*H457,2)</f>
        <v>0</v>
      </c>
      <c r="K457" s="182" t="s">
        <v>214</v>
      </c>
      <c r="L457" s="41"/>
      <c r="M457" s="187" t="s">
        <v>19</v>
      </c>
      <c r="N457" s="188" t="s">
        <v>43</v>
      </c>
      <c r="O457" s="66"/>
      <c r="P457" s="189">
        <f>O457*H457</f>
        <v>0</v>
      </c>
      <c r="Q457" s="189">
        <v>2.1000000000000001E-4</v>
      </c>
      <c r="R457" s="189">
        <f>Q457*H457</f>
        <v>0.14229600000000001</v>
      </c>
      <c r="S457" s="189">
        <v>0</v>
      </c>
      <c r="T457" s="190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91" t="s">
        <v>215</v>
      </c>
      <c r="AT457" s="191" t="s">
        <v>210</v>
      </c>
      <c r="AU457" s="191" t="s">
        <v>82</v>
      </c>
      <c r="AY457" s="19" t="s">
        <v>208</v>
      </c>
      <c r="BE457" s="192">
        <f>IF(N457="základní",J457,0)</f>
        <v>0</v>
      </c>
      <c r="BF457" s="192">
        <f>IF(N457="snížená",J457,0)</f>
        <v>0</v>
      </c>
      <c r="BG457" s="192">
        <f>IF(N457="zákl. přenesená",J457,0)</f>
        <v>0</v>
      </c>
      <c r="BH457" s="192">
        <f>IF(N457="sníž. přenesená",J457,0)</f>
        <v>0</v>
      </c>
      <c r="BI457" s="192">
        <f>IF(N457="nulová",J457,0)</f>
        <v>0</v>
      </c>
      <c r="BJ457" s="19" t="s">
        <v>82</v>
      </c>
      <c r="BK457" s="192">
        <f>ROUND(I457*H457,2)</f>
        <v>0</v>
      </c>
      <c r="BL457" s="19" t="s">
        <v>215</v>
      </c>
      <c r="BM457" s="191" t="s">
        <v>777</v>
      </c>
    </row>
    <row r="458" spans="1:65" s="13" customFormat="1" ht="33.75">
      <c r="B458" s="193"/>
      <c r="C458" s="194"/>
      <c r="D458" s="195" t="s">
        <v>217</v>
      </c>
      <c r="E458" s="196" t="s">
        <v>19</v>
      </c>
      <c r="F458" s="197" t="s">
        <v>778</v>
      </c>
      <c r="G458" s="194"/>
      <c r="H458" s="198">
        <v>324.14</v>
      </c>
      <c r="I458" s="199"/>
      <c r="J458" s="194"/>
      <c r="K458" s="194"/>
      <c r="L458" s="200"/>
      <c r="M458" s="201"/>
      <c r="N458" s="202"/>
      <c r="O458" s="202"/>
      <c r="P458" s="202"/>
      <c r="Q458" s="202"/>
      <c r="R458" s="202"/>
      <c r="S458" s="202"/>
      <c r="T458" s="203"/>
      <c r="AT458" s="204" t="s">
        <v>217</v>
      </c>
      <c r="AU458" s="204" t="s">
        <v>82</v>
      </c>
      <c r="AV458" s="13" t="s">
        <v>82</v>
      </c>
      <c r="AW458" s="13" t="s">
        <v>33</v>
      </c>
      <c r="AX458" s="13" t="s">
        <v>71</v>
      </c>
      <c r="AY458" s="204" t="s">
        <v>208</v>
      </c>
    </row>
    <row r="459" spans="1:65" s="13" customFormat="1" ht="11.25">
      <c r="B459" s="193"/>
      <c r="C459" s="194"/>
      <c r="D459" s="195" t="s">
        <v>217</v>
      </c>
      <c r="E459" s="196" t="s">
        <v>19</v>
      </c>
      <c r="F459" s="197" t="s">
        <v>779</v>
      </c>
      <c r="G459" s="194"/>
      <c r="H459" s="198">
        <v>353.46</v>
      </c>
      <c r="I459" s="199"/>
      <c r="J459" s="194"/>
      <c r="K459" s="194"/>
      <c r="L459" s="200"/>
      <c r="M459" s="201"/>
      <c r="N459" s="202"/>
      <c r="O459" s="202"/>
      <c r="P459" s="202"/>
      <c r="Q459" s="202"/>
      <c r="R459" s="202"/>
      <c r="S459" s="202"/>
      <c r="T459" s="203"/>
      <c r="AT459" s="204" t="s">
        <v>217</v>
      </c>
      <c r="AU459" s="204" t="s">
        <v>82</v>
      </c>
      <c r="AV459" s="13" t="s">
        <v>82</v>
      </c>
      <c r="AW459" s="13" t="s">
        <v>33</v>
      </c>
      <c r="AX459" s="13" t="s">
        <v>71</v>
      </c>
      <c r="AY459" s="204" t="s">
        <v>208</v>
      </c>
    </row>
    <row r="460" spans="1:65" s="14" customFormat="1" ht="11.25">
      <c r="B460" s="205"/>
      <c r="C460" s="206"/>
      <c r="D460" s="195" t="s">
        <v>217</v>
      </c>
      <c r="E460" s="207" t="s">
        <v>19</v>
      </c>
      <c r="F460" s="208" t="s">
        <v>221</v>
      </c>
      <c r="G460" s="206"/>
      <c r="H460" s="209">
        <v>677.6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217</v>
      </c>
      <c r="AU460" s="215" t="s">
        <v>82</v>
      </c>
      <c r="AV460" s="14" t="s">
        <v>215</v>
      </c>
      <c r="AW460" s="14" t="s">
        <v>33</v>
      </c>
      <c r="AX460" s="14" t="s">
        <v>78</v>
      </c>
      <c r="AY460" s="215" t="s">
        <v>208</v>
      </c>
    </row>
    <row r="461" spans="1:65" s="2" customFormat="1" ht="14.45" customHeight="1">
      <c r="A461" s="36"/>
      <c r="B461" s="37"/>
      <c r="C461" s="180" t="s">
        <v>780</v>
      </c>
      <c r="D461" s="180" t="s">
        <v>210</v>
      </c>
      <c r="E461" s="181" t="s">
        <v>781</v>
      </c>
      <c r="F461" s="182" t="s">
        <v>782</v>
      </c>
      <c r="G461" s="183" t="s">
        <v>783</v>
      </c>
      <c r="H461" s="184">
        <v>1</v>
      </c>
      <c r="I461" s="185"/>
      <c r="J461" s="186">
        <f>ROUND(I461*H461,2)</f>
        <v>0</v>
      </c>
      <c r="K461" s="182" t="s">
        <v>214</v>
      </c>
      <c r="L461" s="41"/>
      <c r="M461" s="187" t="s">
        <v>19</v>
      </c>
      <c r="N461" s="188" t="s">
        <v>43</v>
      </c>
      <c r="O461" s="66"/>
      <c r="P461" s="189">
        <f>O461*H461</f>
        <v>0</v>
      </c>
      <c r="Q461" s="189">
        <v>0</v>
      </c>
      <c r="R461" s="189">
        <f>Q461*H461</f>
        <v>0</v>
      </c>
      <c r="S461" s="189">
        <v>0</v>
      </c>
      <c r="T461" s="190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91" t="s">
        <v>215</v>
      </c>
      <c r="AT461" s="191" t="s">
        <v>210</v>
      </c>
      <c r="AU461" s="191" t="s">
        <v>82</v>
      </c>
      <c r="AY461" s="19" t="s">
        <v>208</v>
      </c>
      <c r="BE461" s="192">
        <f>IF(N461="základní",J461,0)</f>
        <v>0</v>
      </c>
      <c r="BF461" s="192">
        <f>IF(N461="snížená",J461,0)</f>
        <v>0</v>
      </c>
      <c r="BG461" s="192">
        <f>IF(N461="zákl. přenesená",J461,0)</f>
        <v>0</v>
      </c>
      <c r="BH461" s="192">
        <f>IF(N461="sníž. přenesená",J461,0)</f>
        <v>0</v>
      </c>
      <c r="BI461" s="192">
        <f>IF(N461="nulová",J461,0)</f>
        <v>0</v>
      </c>
      <c r="BJ461" s="19" t="s">
        <v>82</v>
      </c>
      <c r="BK461" s="192">
        <f>ROUND(I461*H461,2)</f>
        <v>0</v>
      </c>
      <c r="BL461" s="19" t="s">
        <v>215</v>
      </c>
      <c r="BM461" s="191" t="s">
        <v>784</v>
      </c>
    </row>
    <row r="462" spans="1:65" s="2" customFormat="1" ht="14.45" customHeight="1">
      <c r="A462" s="36"/>
      <c r="B462" s="37"/>
      <c r="C462" s="180" t="s">
        <v>785</v>
      </c>
      <c r="D462" s="180" t="s">
        <v>210</v>
      </c>
      <c r="E462" s="181" t="s">
        <v>786</v>
      </c>
      <c r="F462" s="182" t="s">
        <v>787</v>
      </c>
      <c r="G462" s="183" t="s">
        <v>783</v>
      </c>
      <c r="H462" s="184">
        <v>4</v>
      </c>
      <c r="I462" s="185"/>
      <c r="J462" s="186">
        <f>ROUND(I462*H462,2)</f>
        <v>0</v>
      </c>
      <c r="K462" s="182" t="s">
        <v>214</v>
      </c>
      <c r="L462" s="41"/>
      <c r="M462" s="187" t="s">
        <v>19</v>
      </c>
      <c r="N462" s="188" t="s">
        <v>43</v>
      </c>
      <c r="O462" s="66"/>
      <c r="P462" s="189">
        <f>O462*H462</f>
        <v>0</v>
      </c>
      <c r="Q462" s="189">
        <v>0</v>
      </c>
      <c r="R462" s="189">
        <f>Q462*H462</f>
        <v>0</v>
      </c>
      <c r="S462" s="189">
        <v>0</v>
      </c>
      <c r="T462" s="190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191" t="s">
        <v>215</v>
      </c>
      <c r="AT462" s="191" t="s">
        <v>210</v>
      </c>
      <c r="AU462" s="191" t="s">
        <v>82</v>
      </c>
      <c r="AY462" s="19" t="s">
        <v>208</v>
      </c>
      <c r="BE462" s="192">
        <f>IF(N462="základní",J462,0)</f>
        <v>0</v>
      </c>
      <c r="BF462" s="192">
        <f>IF(N462="snížená",J462,0)</f>
        <v>0</v>
      </c>
      <c r="BG462" s="192">
        <f>IF(N462="zákl. přenesená",J462,0)</f>
        <v>0</v>
      </c>
      <c r="BH462" s="192">
        <f>IF(N462="sníž. přenesená",J462,0)</f>
        <v>0</v>
      </c>
      <c r="BI462" s="192">
        <f>IF(N462="nulová",J462,0)</f>
        <v>0</v>
      </c>
      <c r="BJ462" s="19" t="s">
        <v>82</v>
      </c>
      <c r="BK462" s="192">
        <f>ROUND(I462*H462,2)</f>
        <v>0</v>
      </c>
      <c r="BL462" s="19" t="s">
        <v>215</v>
      </c>
      <c r="BM462" s="191" t="s">
        <v>788</v>
      </c>
    </row>
    <row r="463" spans="1:65" s="2" customFormat="1" ht="14.45" customHeight="1">
      <c r="A463" s="36"/>
      <c r="B463" s="37"/>
      <c r="C463" s="180" t="s">
        <v>789</v>
      </c>
      <c r="D463" s="180" t="s">
        <v>210</v>
      </c>
      <c r="E463" s="181" t="s">
        <v>790</v>
      </c>
      <c r="F463" s="182" t="s">
        <v>791</v>
      </c>
      <c r="G463" s="183" t="s">
        <v>783</v>
      </c>
      <c r="H463" s="184">
        <v>1</v>
      </c>
      <c r="I463" s="185"/>
      <c r="J463" s="186">
        <f>ROUND(I463*H463,2)</f>
        <v>0</v>
      </c>
      <c r="K463" s="182" t="s">
        <v>214</v>
      </c>
      <c r="L463" s="41"/>
      <c r="M463" s="187" t="s">
        <v>19</v>
      </c>
      <c r="N463" s="188" t="s">
        <v>43</v>
      </c>
      <c r="O463" s="66"/>
      <c r="P463" s="189">
        <f>O463*H463</f>
        <v>0</v>
      </c>
      <c r="Q463" s="189">
        <v>0</v>
      </c>
      <c r="R463" s="189">
        <f>Q463*H463</f>
        <v>0</v>
      </c>
      <c r="S463" s="189">
        <v>0</v>
      </c>
      <c r="T463" s="190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91" t="s">
        <v>215</v>
      </c>
      <c r="AT463" s="191" t="s">
        <v>210</v>
      </c>
      <c r="AU463" s="191" t="s">
        <v>82</v>
      </c>
      <c r="AY463" s="19" t="s">
        <v>208</v>
      </c>
      <c r="BE463" s="192">
        <f>IF(N463="základní",J463,0)</f>
        <v>0</v>
      </c>
      <c r="BF463" s="192">
        <f>IF(N463="snížená",J463,0)</f>
        <v>0</v>
      </c>
      <c r="BG463" s="192">
        <f>IF(N463="zákl. přenesená",J463,0)</f>
        <v>0</v>
      </c>
      <c r="BH463" s="192">
        <f>IF(N463="sníž. přenesená",J463,0)</f>
        <v>0</v>
      </c>
      <c r="BI463" s="192">
        <f>IF(N463="nulová",J463,0)</f>
        <v>0</v>
      </c>
      <c r="BJ463" s="19" t="s">
        <v>82</v>
      </c>
      <c r="BK463" s="192">
        <f>ROUND(I463*H463,2)</f>
        <v>0</v>
      </c>
      <c r="BL463" s="19" t="s">
        <v>215</v>
      </c>
      <c r="BM463" s="191" t="s">
        <v>792</v>
      </c>
    </row>
    <row r="464" spans="1:65" s="2" customFormat="1" ht="14.45" customHeight="1">
      <c r="A464" s="36"/>
      <c r="B464" s="37"/>
      <c r="C464" s="180" t="s">
        <v>793</v>
      </c>
      <c r="D464" s="180" t="s">
        <v>210</v>
      </c>
      <c r="E464" s="181" t="s">
        <v>794</v>
      </c>
      <c r="F464" s="182" t="s">
        <v>795</v>
      </c>
      <c r="G464" s="183" t="s">
        <v>395</v>
      </c>
      <c r="H464" s="184">
        <v>10.25</v>
      </c>
      <c r="I464" s="185"/>
      <c r="J464" s="186">
        <f>ROUND(I464*H464,2)</f>
        <v>0</v>
      </c>
      <c r="K464" s="182" t="s">
        <v>214</v>
      </c>
      <c r="L464" s="41"/>
      <c r="M464" s="187" t="s">
        <v>19</v>
      </c>
      <c r="N464" s="188" t="s">
        <v>43</v>
      </c>
      <c r="O464" s="66"/>
      <c r="P464" s="189">
        <f>O464*H464</f>
        <v>0</v>
      </c>
      <c r="Q464" s="189">
        <v>0</v>
      </c>
      <c r="R464" s="189">
        <f>Q464*H464</f>
        <v>0</v>
      </c>
      <c r="S464" s="189">
        <v>0</v>
      </c>
      <c r="T464" s="190">
        <f>S464*H464</f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191" t="s">
        <v>215</v>
      </c>
      <c r="AT464" s="191" t="s">
        <v>210</v>
      </c>
      <c r="AU464" s="191" t="s">
        <v>82</v>
      </c>
      <c r="AY464" s="19" t="s">
        <v>208</v>
      </c>
      <c r="BE464" s="192">
        <f>IF(N464="základní",J464,0)</f>
        <v>0</v>
      </c>
      <c r="BF464" s="192">
        <f>IF(N464="snížená",J464,0)</f>
        <v>0</v>
      </c>
      <c r="BG464" s="192">
        <f>IF(N464="zákl. přenesená",J464,0)</f>
        <v>0</v>
      </c>
      <c r="BH464" s="192">
        <f>IF(N464="sníž. přenesená",J464,0)</f>
        <v>0</v>
      </c>
      <c r="BI464" s="192">
        <f>IF(N464="nulová",J464,0)</f>
        <v>0</v>
      </c>
      <c r="BJ464" s="19" t="s">
        <v>82</v>
      </c>
      <c r="BK464" s="192">
        <f>ROUND(I464*H464,2)</f>
        <v>0</v>
      </c>
      <c r="BL464" s="19" t="s">
        <v>215</v>
      </c>
      <c r="BM464" s="191" t="s">
        <v>796</v>
      </c>
    </row>
    <row r="465" spans="1:65" s="2" customFormat="1" ht="24.2" customHeight="1">
      <c r="A465" s="36"/>
      <c r="B465" s="37"/>
      <c r="C465" s="180" t="s">
        <v>797</v>
      </c>
      <c r="D465" s="180" t="s">
        <v>210</v>
      </c>
      <c r="E465" s="181" t="s">
        <v>798</v>
      </c>
      <c r="F465" s="182" t="s">
        <v>799</v>
      </c>
      <c r="G465" s="183" t="s">
        <v>395</v>
      </c>
      <c r="H465" s="184">
        <v>102.5</v>
      </c>
      <c r="I465" s="185"/>
      <c r="J465" s="186">
        <f>ROUND(I465*H465,2)</f>
        <v>0</v>
      </c>
      <c r="K465" s="182" t="s">
        <v>214</v>
      </c>
      <c r="L465" s="41"/>
      <c r="M465" s="187" t="s">
        <v>19</v>
      </c>
      <c r="N465" s="188" t="s">
        <v>43</v>
      </c>
      <c r="O465" s="66"/>
      <c r="P465" s="189">
        <f>O465*H465</f>
        <v>0</v>
      </c>
      <c r="Q465" s="189">
        <v>0</v>
      </c>
      <c r="R465" s="189">
        <f>Q465*H465</f>
        <v>0</v>
      </c>
      <c r="S465" s="189">
        <v>0</v>
      </c>
      <c r="T465" s="190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91" t="s">
        <v>215</v>
      </c>
      <c r="AT465" s="191" t="s">
        <v>210</v>
      </c>
      <c r="AU465" s="191" t="s">
        <v>82</v>
      </c>
      <c r="AY465" s="19" t="s">
        <v>208</v>
      </c>
      <c r="BE465" s="192">
        <f>IF(N465="základní",J465,0)</f>
        <v>0</v>
      </c>
      <c r="BF465" s="192">
        <f>IF(N465="snížená",J465,0)</f>
        <v>0</v>
      </c>
      <c r="BG465" s="192">
        <f>IF(N465="zákl. přenesená",J465,0)</f>
        <v>0</v>
      </c>
      <c r="BH465" s="192">
        <f>IF(N465="sníž. přenesená",J465,0)</f>
        <v>0</v>
      </c>
      <c r="BI465" s="192">
        <f>IF(N465="nulová",J465,0)</f>
        <v>0</v>
      </c>
      <c r="BJ465" s="19" t="s">
        <v>82</v>
      </c>
      <c r="BK465" s="192">
        <f>ROUND(I465*H465,2)</f>
        <v>0</v>
      </c>
      <c r="BL465" s="19" t="s">
        <v>215</v>
      </c>
      <c r="BM465" s="191" t="s">
        <v>800</v>
      </c>
    </row>
    <row r="466" spans="1:65" s="13" customFormat="1" ht="11.25">
      <c r="B466" s="193"/>
      <c r="C466" s="194"/>
      <c r="D466" s="195" t="s">
        <v>217</v>
      </c>
      <c r="E466" s="196" t="s">
        <v>19</v>
      </c>
      <c r="F466" s="197" t="s">
        <v>801</v>
      </c>
      <c r="G466" s="194"/>
      <c r="H466" s="198">
        <v>102.5</v>
      </c>
      <c r="I466" s="199"/>
      <c r="J466" s="194"/>
      <c r="K466" s="194"/>
      <c r="L466" s="200"/>
      <c r="M466" s="201"/>
      <c r="N466" s="202"/>
      <c r="O466" s="202"/>
      <c r="P466" s="202"/>
      <c r="Q466" s="202"/>
      <c r="R466" s="202"/>
      <c r="S466" s="202"/>
      <c r="T466" s="203"/>
      <c r="AT466" s="204" t="s">
        <v>217</v>
      </c>
      <c r="AU466" s="204" t="s">
        <v>82</v>
      </c>
      <c r="AV466" s="13" t="s">
        <v>82</v>
      </c>
      <c r="AW466" s="13" t="s">
        <v>33</v>
      </c>
      <c r="AX466" s="13" t="s">
        <v>78</v>
      </c>
      <c r="AY466" s="204" t="s">
        <v>208</v>
      </c>
    </row>
    <row r="467" spans="1:65" s="2" customFormat="1" ht="24.2" customHeight="1">
      <c r="A467" s="36"/>
      <c r="B467" s="37"/>
      <c r="C467" s="180" t="s">
        <v>802</v>
      </c>
      <c r="D467" s="180" t="s">
        <v>210</v>
      </c>
      <c r="E467" s="181" t="s">
        <v>803</v>
      </c>
      <c r="F467" s="182" t="s">
        <v>804</v>
      </c>
      <c r="G467" s="183" t="s">
        <v>395</v>
      </c>
      <c r="H467" s="184">
        <v>10.25</v>
      </c>
      <c r="I467" s="185"/>
      <c r="J467" s="186">
        <f>ROUND(I467*H467,2)</f>
        <v>0</v>
      </c>
      <c r="K467" s="182" t="s">
        <v>214</v>
      </c>
      <c r="L467" s="41"/>
      <c r="M467" s="187" t="s">
        <v>19</v>
      </c>
      <c r="N467" s="188" t="s">
        <v>43</v>
      </c>
      <c r="O467" s="66"/>
      <c r="P467" s="189">
        <f>O467*H467</f>
        <v>0</v>
      </c>
      <c r="Q467" s="189">
        <v>0</v>
      </c>
      <c r="R467" s="189">
        <f>Q467*H467</f>
        <v>0</v>
      </c>
      <c r="S467" s="189">
        <v>0</v>
      </c>
      <c r="T467" s="190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91" t="s">
        <v>215</v>
      </c>
      <c r="AT467" s="191" t="s">
        <v>210</v>
      </c>
      <c r="AU467" s="191" t="s">
        <v>82</v>
      </c>
      <c r="AY467" s="19" t="s">
        <v>208</v>
      </c>
      <c r="BE467" s="192">
        <f>IF(N467="základní",J467,0)</f>
        <v>0</v>
      </c>
      <c r="BF467" s="192">
        <f>IF(N467="snížená",J467,0)</f>
        <v>0</v>
      </c>
      <c r="BG467" s="192">
        <f>IF(N467="zákl. přenesená",J467,0)</f>
        <v>0</v>
      </c>
      <c r="BH467" s="192">
        <f>IF(N467="sníž. přenesená",J467,0)</f>
        <v>0</v>
      </c>
      <c r="BI467" s="192">
        <f>IF(N467="nulová",J467,0)</f>
        <v>0</v>
      </c>
      <c r="BJ467" s="19" t="s">
        <v>82</v>
      </c>
      <c r="BK467" s="192">
        <f>ROUND(I467*H467,2)</f>
        <v>0</v>
      </c>
      <c r="BL467" s="19" t="s">
        <v>215</v>
      </c>
      <c r="BM467" s="191" t="s">
        <v>805</v>
      </c>
    </row>
    <row r="468" spans="1:65" s="2" customFormat="1" ht="24.2" customHeight="1">
      <c r="A468" s="36"/>
      <c r="B468" s="37"/>
      <c r="C468" s="180" t="s">
        <v>806</v>
      </c>
      <c r="D468" s="180" t="s">
        <v>210</v>
      </c>
      <c r="E468" s="181" t="s">
        <v>807</v>
      </c>
      <c r="F468" s="182" t="s">
        <v>808</v>
      </c>
      <c r="G468" s="183" t="s">
        <v>213</v>
      </c>
      <c r="H468" s="184">
        <v>781.4</v>
      </c>
      <c r="I468" s="185"/>
      <c r="J468" s="186">
        <f>ROUND(I468*H468,2)</f>
        <v>0</v>
      </c>
      <c r="K468" s="182" t="s">
        <v>214</v>
      </c>
      <c r="L468" s="41"/>
      <c r="M468" s="187" t="s">
        <v>19</v>
      </c>
      <c r="N468" s="188" t="s">
        <v>43</v>
      </c>
      <c r="O468" s="66"/>
      <c r="P468" s="189">
        <f>O468*H468</f>
        <v>0</v>
      </c>
      <c r="Q468" s="189">
        <v>4.0000000000000003E-5</v>
      </c>
      <c r="R468" s="189">
        <f>Q468*H468</f>
        <v>3.1255999999999999E-2</v>
      </c>
      <c r="S468" s="189">
        <v>0</v>
      </c>
      <c r="T468" s="190">
        <f>S468*H468</f>
        <v>0</v>
      </c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R468" s="191" t="s">
        <v>215</v>
      </c>
      <c r="AT468" s="191" t="s">
        <v>210</v>
      </c>
      <c r="AU468" s="191" t="s">
        <v>82</v>
      </c>
      <c r="AY468" s="19" t="s">
        <v>208</v>
      </c>
      <c r="BE468" s="192">
        <f>IF(N468="základní",J468,0)</f>
        <v>0</v>
      </c>
      <c r="BF468" s="192">
        <f>IF(N468="snížená",J468,0)</f>
        <v>0</v>
      </c>
      <c r="BG468" s="192">
        <f>IF(N468="zákl. přenesená",J468,0)</f>
        <v>0</v>
      </c>
      <c r="BH468" s="192">
        <f>IF(N468="sníž. přenesená",J468,0)</f>
        <v>0</v>
      </c>
      <c r="BI468" s="192">
        <f>IF(N468="nulová",J468,0)</f>
        <v>0</v>
      </c>
      <c r="BJ468" s="19" t="s">
        <v>82</v>
      </c>
      <c r="BK468" s="192">
        <f>ROUND(I468*H468,2)</f>
        <v>0</v>
      </c>
      <c r="BL468" s="19" t="s">
        <v>215</v>
      </c>
      <c r="BM468" s="191" t="s">
        <v>809</v>
      </c>
    </row>
    <row r="469" spans="1:65" s="13" customFormat="1" ht="11.25">
      <c r="B469" s="193"/>
      <c r="C469" s="194"/>
      <c r="D469" s="195" t="s">
        <v>217</v>
      </c>
      <c r="E469" s="196" t="s">
        <v>19</v>
      </c>
      <c r="F469" s="197" t="s">
        <v>810</v>
      </c>
      <c r="G469" s="194"/>
      <c r="H469" s="198">
        <v>114.44</v>
      </c>
      <c r="I469" s="199"/>
      <c r="J469" s="194"/>
      <c r="K469" s="194"/>
      <c r="L469" s="200"/>
      <c r="M469" s="201"/>
      <c r="N469" s="202"/>
      <c r="O469" s="202"/>
      <c r="P469" s="202"/>
      <c r="Q469" s="202"/>
      <c r="R469" s="202"/>
      <c r="S469" s="202"/>
      <c r="T469" s="203"/>
      <c r="AT469" s="204" t="s">
        <v>217</v>
      </c>
      <c r="AU469" s="204" t="s">
        <v>82</v>
      </c>
      <c r="AV469" s="13" t="s">
        <v>82</v>
      </c>
      <c r="AW469" s="13" t="s">
        <v>33</v>
      </c>
      <c r="AX469" s="13" t="s">
        <v>71</v>
      </c>
      <c r="AY469" s="204" t="s">
        <v>208</v>
      </c>
    </row>
    <row r="470" spans="1:65" s="13" customFormat="1" ht="11.25">
      <c r="B470" s="193"/>
      <c r="C470" s="194"/>
      <c r="D470" s="195" t="s">
        <v>217</v>
      </c>
      <c r="E470" s="196" t="s">
        <v>19</v>
      </c>
      <c r="F470" s="197" t="s">
        <v>811</v>
      </c>
      <c r="G470" s="194"/>
      <c r="H470" s="198">
        <v>325.14999999999998</v>
      </c>
      <c r="I470" s="199"/>
      <c r="J470" s="194"/>
      <c r="K470" s="194"/>
      <c r="L470" s="200"/>
      <c r="M470" s="201"/>
      <c r="N470" s="202"/>
      <c r="O470" s="202"/>
      <c r="P470" s="202"/>
      <c r="Q470" s="202"/>
      <c r="R470" s="202"/>
      <c r="S470" s="202"/>
      <c r="T470" s="203"/>
      <c r="AT470" s="204" t="s">
        <v>217</v>
      </c>
      <c r="AU470" s="204" t="s">
        <v>82</v>
      </c>
      <c r="AV470" s="13" t="s">
        <v>82</v>
      </c>
      <c r="AW470" s="13" t="s">
        <v>33</v>
      </c>
      <c r="AX470" s="13" t="s">
        <v>71</v>
      </c>
      <c r="AY470" s="204" t="s">
        <v>208</v>
      </c>
    </row>
    <row r="471" spans="1:65" s="13" customFormat="1" ht="11.25">
      <c r="B471" s="193"/>
      <c r="C471" s="194"/>
      <c r="D471" s="195" t="s">
        <v>217</v>
      </c>
      <c r="E471" s="196" t="s">
        <v>19</v>
      </c>
      <c r="F471" s="197" t="s">
        <v>812</v>
      </c>
      <c r="G471" s="194"/>
      <c r="H471" s="198">
        <v>341.81</v>
      </c>
      <c r="I471" s="199"/>
      <c r="J471" s="194"/>
      <c r="K471" s="194"/>
      <c r="L471" s="200"/>
      <c r="M471" s="201"/>
      <c r="N471" s="202"/>
      <c r="O471" s="202"/>
      <c r="P471" s="202"/>
      <c r="Q471" s="202"/>
      <c r="R471" s="202"/>
      <c r="S471" s="202"/>
      <c r="T471" s="203"/>
      <c r="AT471" s="204" t="s">
        <v>217</v>
      </c>
      <c r="AU471" s="204" t="s">
        <v>82</v>
      </c>
      <c r="AV471" s="13" t="s">
        <v>82</v>
      </c>
      <c r="AW471" s="13" t="s">
        <v>33</v>
      </c>
      <c r="AX471" s="13" t="s">
        <v>71</v>
      </c>
      <c r="AY471" s="204" t="s">
        <v>208</v>
      </c>
    </row>
    <row r="472" spans="1:65" s="14" customFormat="1" ht="11.25">
      <c r="B472" s="205"/>
      <c r="C472" s="206"/>
      <c r="D472" s="195" t="s">
        <v>217</v>
      </c>
      <c r="E472" s="207" t="s">
        <v>19</v>
      </c>
      <c r="F472" s="208" t="s">
        <v>221</v>
      </c>
      <c r="G472" s="206"/>
      <c r="H472" s="209">
        <v>781.4</v>
      </c>
      <c r="I472" s="210"/>
      <c r="J472" s="206"/>
      <c r="K472" s="206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217</v>
      </c>
      <c r="AU472" s="215" t="s">
        <v>82</v>
      </c>
      <c r="AV472" s="14" t="s">
        <v>215</v>
      </c>
      <c r="AW472" s="14" t="s">
        <v>33</v>
      </c>
      <c r="AX472" s="14" t="s">
        <v>78</v>
      </c>
      <c r="AY472" s="215" t="s">
        <v>208</v>
      </c>
    </row>
    <row r="473" spans="1:65" s="2" customFormat="1" ht="24.2" customHeight="1">
      <c r="A473" s="36"/>
      <c r="B473" s="37"/>
      <c r="C473" s="180" t="s">
        <v>813</v>
      </c>
      <c r="D473" s="180" t="s">
        <v>210</v>
      </c>
      <c r="E473" s="181" t="s">
        <v>814</v>
      </c>
      <c r="F473" s="182" t="s">
        <v>815</v>
      </c>
      <c r="G473" s="183" t="s">
        <v>213</v>
      </c>
      <c r="H473" s="184">
        <v>48.048999999999999</v>
      </c>
      <c r="I473" s="185"/>
      <c r="J473" s="186">
        <f>ROUND(I473*H473,2)</f>
        <v>0</v>
      </c>
      <c r="K473" s="182" t="s">
        <v>214</v>
      </c>
      <c r="L473" s="41"/>
      <c r="M473" s="187" t="s">
        <v>19</v>
      </c>
      <c r="N473" s="188" t="s">
        <v>43</v>
      </c>
      <c r="O473" s="66"/>
      <c r="P473" s="189">
        <f>O473*H473</f>
        <v>0</v>
      </c>
      <c r="Q473" s="189">
        <v>9.5E-4</v>
      </c>
      <c r="R473" s="189">
        <f>Q473*H473</f>
        <v>4.5646550000000001E-2</v>
      </c>
      <c r="S473" s="189">
        <v>0</v>
      </c>
      <c r="T473" s="190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91" t="s">
        <v>215</v>
      </c>
      <c r="AT473" s="191" t="s">
        <v>210</v>
      </c>
      <c r="AU473" s="191" t="s">
        <v>82</v>
      </c>
      <c r="AY473" s="19" t="s">
        <v>208</v>
      </c>
      <c r="BE473" s="192">
        <f>IF(N473="základní",J473,0)</f>
        <v>0</v>
      </c>
      <c r="BF473" s="192">
        <f>IF(N473="snížená",J473,0)</f>
        <v>0</v>
      </c>
      <c r="BG473" s="192">
        <f>IF(N473="zákl. přenesená",J473,0)</f>
        <v>0</v>
      </c>
      <c r="BH473" s="192">
        <f>IF(N473="sníž. přenesená",J473,0)</f>
        <v>0</v>
      </c>
      <c r="BI473" s="192">
        <f>IF(N473="nulová",J473,0)</f>
        <v>0</v>
      </c>
      <c r="BJ473" s="19" t="s">
        <v>82</v>
      </c>
      <c r="BK473" s="192">
        <f>ROUND(I473*H473,2)</f>
        <v>0</v>
      </c>
      <c r="BL473" s="19" t="s">
        <v>215</v>
      </c>
      <c r="BM473" s="191" t="s">
        <v>816</v>
      </c>
    </row>
    <row r="474" spans="1:65" s="13" customFormat="1" ht="11.25">
      <c r="B474" s="193"/>
      <c r="C474" s="194"/>
      <c r="D474" s="195" t="s">
        <v>217</v>
      </c>
      <c r="E474" s="196" t="s">
        <v>19</v>
      </c>
      <c r="F474" s="197" t="s">
        <v>817</v>
      </c>
      <c r="G474" s="194"/>
      <c r="H474" s="198">
        <v>53.107999999999997</v>
      </c>
      <c r="I474" s="199"/>
      <c r="J474" s="194"/>
      <c r="K474" s="194"/>
      <c r="L474" s="200"/>
      <c r="M474" s="201"/>
      <c r="N474" s="202"/>
      <c r="O474" s="202"/>
      <c r="P474" s="202"/>
      <c r="Q474" s="202"/>
      <c r="R474" s="202"/>
      <c r="S474" s="202"/>
      <c r="T474" s="203"/>
      <c r="AT474" s="204" t="s">
        <v>217</v>
      </c>
      <c r="AU474" s="204" t="s">
        <v>82</v>
      </c>
      <c r="AV474" s="13" t="s">
        <v>82</v>
      </c>
      <c r="AW474" s="13" t="s">
        <v>33</v>
      </c>
      <c r="AX474" s="13" t="s">
        <v>71</v>
      </c>
      <c r="AY474" s="204" t="s">
        <v>208</v>
      </c>
    </row>
    <row r="475" spans="1:65" s="13" customFormat="1" ht="11.25">
      <c r="B475" s="193"/>
      <c r="C475" s="194"/>
      <c r="D475" s="195" t="s">
        <v>217</v>
      </c>
      <c r="E475" s="196" t="s">
        <v>19</v>
      </c>
      <c r="F475" s="197" t="s">
        <v>818</v>
      </c>
      <c r="G475" s="194"/>
      <c r="H475" s="198">
        <v>-5.0590000000000002</v>
      </c>
      <c r="I475" s="199"/>
      <c r="J475" s="194"/>
      <c r="K475" s="194"/>
      <c r="L475" s="200"/>
      <c r="M475" s="201"/>
      <c r="N475" s="202"/>
      <c r="O475" s="202"/>
      <c r="P475" s="202"/>
      <c r="Q475" s="202"/>
      <c r="R475" s="202"/>
      <c r="S475" s="202"/>
      <c r="T475" s="203"/>
      <c r="AT475" s="204" t="s">
        <v>217</v>
      </c>
      <c r="AU475" s="204" t="s">
        <v>82</v>
      </c>
      <c r="AV475" s="13" t="s">
        <v>82</v>
      </c>
      <c r="AW475" s="13" t="s">
        <v>33</v>
      </c>
      <c r="AX475" s="13" t="s">
        <v>71</v>
      </c>
      <c r="AY475" s="204" t="s">
        <v>208</v>
      </c>
    </row>
    <row r="476" spans="1:65" s="14" customFormat="1" ht="11.25">
      <c r="B476" s="205"/>
      <c r="C476" s="206"/>
      <c r="D476" s="195" t="s">
        <v>217</v>
      </c>
      <c r="E476" s="207" t="s">
        <v>19</v>
      </c>
      <c r="F476" s="208" t="s">
        <v>221</v>
      </c>
      <c r="G476" s="206"/>
      <c r="H476" s="209">
        <v>48.048999999999999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217</v>
      </c>
      <c r="AU476" s="215" t="s">
        <v>82</v>
      </c>
      <c r="AV476" s="14" t="s">
        <v>215</v>
      </c>
      <c r="AW476" s="14" t="s">
        <v>33</v>
      </c>
      <c r="AX476" s="14" t="s">
        <v>78</v>
      </c>
      <c r="AY476" s="215" t="s">
        <v>208</v>
      </c>
    </row>
    <row r="477" spans="1:65" s="2" customFormat="1" ht="14.45" customHeight="1">
      <c r="A477" s="36"/>
      <c r="B477" s="37"/>
      <c r="C477" s="180" t="s">
        <v>819</v>
      </c>
      <c r="D477" s="180" t="s">
        <v>210</v>
      </c>
      <c r="E477" s="181" t="s">
        <v>820</v>
      </c>
      <c r="F477" s="182" t="s">
        <v>821</v>
      </c>
      <c r="G477" s="183" t="s">
        <v>225</v>
      </c>
      <c r="H477" s="184">
        <v>1.0920000000000001</v>
      </c>
      <c r="I477" s="185"/>
      <c r="J477" s="186">
        <f>ROUND(I477*H477,2)</f>
        <v>0</v>
      </c>
      <c r="K477" s="182" t="s">
        <v>214</v>
      </c>
      <c r="L477" s="41"/>
      <c r="M477" s="187" t="s">
        <v>19</v>
      </c>
      <c r="N477" s="188" t="s">
        <v>43</v>
      </c>
      <c r="O477" s="66"/>
      <c r="P477" s="189">
        <f>O477*H477</f>
        <v>0</v>
      </c>
      <c r="Q477" s="189">
        <v>0</v>
      </c>
      <c r="R477" s="189">
        <f>Q477*H477</f>
        <v>0</v>
      </c>
      <c r="S477" s="189">
        <v>2.4</v>
      </c>
      <c r="T477" s="190">
        <f>S477*H477</f>
        <v>2.6208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91" t="s">
        <v>215</v>
      </c>
      <c r="AT477" s="191" t="s">
        <v>210</v>
      </c>
      <c r="AU477" s="191" t="s">
        <v>82</v>
      </c>
      <c r="AY477" s="19" t="s">
        <v>208</v>
      </c>
      <c r="BE477" s="192">
        <f>IF(N477="základní",J477,0)</f>
        <v>0</v>
      </c>
      <c r="BF477" s="192">
        <f>IF(N477="snížená",J477,0)</f>
        <v>0</v>
      </c>
      <c r="BG477" s="192">
        <f>IF(N477="zákl. přenesená",J477,0)</f>
        <v>0</v>
      </c>
      <c r="BH477" s="192">
        <f>IF(N477="sníž. přenesená",J477,0)</f>
        <v>0</v>
      </c>
      <c r="BI477" s="192">
        <f>IF(N477="nulová",J477,0)</f>
        <v>0</v>
      </c>
      <c r="BJ477" s="19" t="s">
        <v>82</v>
      </c>
      <c r="BK477" s="192">
        <f>ROUND(I477*H477,2)</f>
        <v>0</v>
      </c>
      <c r="BL477" s="19" t="s">
        <v>215</v>
      </c>
      <c r="BM477" s="191" t="s">
        <v>822</v>
      </c>
    </row>
    <row r="478" spans="1:65" s="13" customFormat="1" ht="11.25">
      <c r="B478" s="193"/>
      <c r="C478" s="194"/>
      <c r="D478" s="195" t="s">
        <v>217</v>
      </c>
      <c r="E478" s="196" t="s">
        <v>19</v>
      </c>
      <c r="F478" s="197" t="s">
        <v>823</v>
      </c>
      <c r="G478" s="194"/>
      <c r="H478" s="198">
        <v>1.0920000000000001</v>
      </c>
      <c r="I478" s="199"/>
      <c r="J478" s="194"/>
      <c r="K478" s="194"/>
      <c r="L478" s="200"/>
      <c r="M478" s="201"/>
      <c r="N478" s="202"/>
      <c r="O478" s="202"/>
      <c r="P478" s="202"/>
      <c r="Q478" s="202"/>
      <c r="R478" s="202"/>
      <c r="S478" s="202"/>
      <c r="T478" s="203"/>
      <c r="AT478" s="204" t="s">
        <v>217</v>
      </c>
      <c r="AU478" s="204" t="s">
        <v>82</v>
      </c>
      <c r="AV478" s="13" t="s">
        <v>82</v>
      </c>
      <c r="AW478" s="13" t="s">
        <v>33</v>
      </c>
      <c r="AX478" s="13" t="s">
        <v>78</v>
      </c>
      <c r="AY478" s="204" t="s">
        <v>208</v>
      </c>
    </row>
    <row r="479" spans="1:65" s="2" customFormat="1" ht="14.45" customHeight="1">
      <c r="A479" s="36"/>
      <c r="B479" s="37"/>
      <c r="C479" s="180" t="s">
        <v>824</v>
      </c>
      <c r="D479" s="180" t="s">
        <v>210</v>
      </c>
      <c r="E479" s="181" t="s">
        <v>825</v>
      </c>
      <c r="F479" s="182" t="s">
        <v>826</v>
      </c>
      <c r="G479" s="183" t="s">
        <v>225</v>
      </c>
      <c r="H479" s="184">
        <v>4.5119999999999996</v>
      </c>
      <c r="I479" s="185"/>
      <c r="J479" s="186">
        <f>ROUND(I479*H479,2)</f>
        <v>0</v>
      </c>
      <c r="K479" s="182" t="s">
        <v>214</v>
      </c>
      <c r="L479" s="41"/>
      <c r="M479" s="187" t="s">
        <v>19</v>
      </c>
      <c r="N479" s="188" t="s">
        <v>43</v>
      </c>
      <c r="O479" s="66"/>
      <c r="P479" s="189">
        <f>O479*H479</f>
        <v>0</v>
      </c>
      <c r="Q479" s="189">
        <v>0</v>
      </c>
      <c r="R479" s="189">
        <f>Q479*H479</f>
        <v>0</v>
      </c>
      <c r="S479" s="189">
        <v>2.4</v>
      </c>
      <c r="T479" s="190">
        <f>S479*H479</f>
        <v>10.828799999999999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91" t="s">
        <v>215</v>
      </c>
      <c r="AT479" s="191" t="s">
        <v>210</v>
      </c>
      <c r="AU479" s="191" t="s">
        <v>82</v>
      </c>
      <c r="AY479" s="19" t="s">
        <v>208</v>
      </c>
      <c r="BE479" s="192">
        <f>IF(N479="základní",J479,0)</f>
        <v>0</v>
      </c>
      <c r="BF479" s="192">
        <f>IF(N479="snížená",J479,0)</f>
        <v>0</v>
      </c>
      <c r="BG479" s="192">
        <f>IF(N479="zákl. přenesená",J479,0)</f>
        <v>0</v>
      </c>
      <c r="BH479" s="192">
        <f>IF(N479="sníž. přenesená",J479,0)</f>
        <v>0</v>
      </c>
      <c r="BI479" s="192">
        <f>IF(N479="nulová",J479,0)</f>
        <v>0</v>
      </c>
      <c r="BJ479" s="19" t="s">
        <v>82</v>
      </c>
      <c r="BK479" s="192">
        <f>ROUND(I479*H479,2)</f>
        <v>0</v>
      </c>
      <c r="BL479" s="19" t="s">
        <v>215</v>
      </c>
      <c r="BM479" s="191" t="s">
        <v>827</v>
      </c>
    </row>
    <row r="480" spans="1:65" s="13" customFormat="1" ht="11.25">
      <c r="B480" s="193"/>
      <c r="C480" s="194"/>
      <c r="D480" s="195" t="s">
        <v>217</v>
      </c>
      <c r="E480" s="196" t="s">
        <v>19</v>
      </c>
      <c r="F480" s="197" t="s">
        <v>828</v>
      </c>
      <c r="G480" s="194"/>
      <c r="H480" s="198">
        <v>4.5119999999999996</v>
      </c>
      <c r="I480" s="199"/>
      <c r="J480" s="194"/>
      <c r="K480" s="194"/>
      <c r="L480" s="200"/>
      <c r="M480" s="201"/>
      <c r="N480" s="202"/>
      <c r="O480" s="202"/>
      <c r="P480" s="202"/>
      <c r="Q480" s="202"/>
      <c r="R480" s="202"/>
      <c r="S480" s="202"/>
      <c r="T480" s="203"/>
      <c r="AT480" s="204" t="s">
        <v>217</v>
      </c>
      <c r="AU480" s="204" t="s">
        <v>82</v>
      </c>
      <c r="AV480" s="13" t="s">
        <v>82</v>
      </c>
      <c r="AW480" s="13" t="s">
        <v>33</v>
      </c>
      <c r="AX480" s="13" t="s">
        <v>78</v>
      </c>
      <c r="AY480" s="204" t="s">
        <v>208</v>
      </c>
    </row>
    <row r="481" spans="1:65" s="2" customFormat="1" ht="24.2" customHeight="1">
      <c r="A481" s="36"/>
      <c r="B481" s="37"/>
      <c r="C481" s="180" t="s">
        <v>829</v>
      </c>
      <c r="D481" s="180" t="s">
        <v>210</v>
      </c>
      <c r="E481" s="181" t="s">
        <v>830</v>
      </c>
      <c r="F481" s="182" t="s">
        <v>831</v>
      </c>
      <c r="G481" s="183" t="s">
        <v>213</v>
      </c>
      <c r="H481" s="184">
        <v>189.11799999999999</v>
      </c>
      <c r="I481" s="185"/>
      <c r="J481" s="186">
        <f>ROUND(I481*H481,2)</f>
        <v>0</v>
      </c>
      <c r="K481" s="182" t="s">
        <v>19</v>
      </c>
      <c r="L481" s="41"/>
      <c r="M481" s="187" t="s">
        <v>19</v>
      </c>
      <c r="N481" s="188" t="s">
        <v>43</v>
      </c>
      <c r="O481" s="66"/>
      <c r="P481" s="189">
        <f>O481*H481</f>
        <v>0</v>
      </c>
      <c r="Q481" s="189">
        <v>0</v>
      </c>
      <c r="R481" s="189">
        <f>Q481*H481</f>
        <v>0</v>
      </c>
      <c r="S481" s="189">
        <v>0.2</v>
      </c>
      <c r="T481" s="190">
        <f>S481*H481</f>
        <v>37.823599999999999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91" t="s">
        <v>215</v>
      </c>
      <c r="AT481" s="191" t="s">
        <v>210</v>
      </c>
      <c r="AU481" s="191" t="s">
        <v>82</v>
      </c>
      <c r="AY481" s="19" t="s">
        <v>208</v>
      </c>
      <c r="BE481" s="192">
        <f>IF(N481="základní",J481,0)</f>
        <v>0</v>
      </c>
      <c r="BF481" s="192">
        <f>IF(N481="snížená",J481,0)</f>
        <v>0</v>
      </c>
      <c r="BG481" s="192">
        <f>IF(N481="zákl. přenesená",J481,0)</f>
        <v>0</v>
      </c>
      <c r="BH481" s="192">
        <f>IF(N481="sníž. přenesená",J481,0)</f>
        <v>0</v>
      </c>
      <c r="BI481" s="192">
        <f>IF(N481="nulová",J481,0)</f>
        <v>0</v>
      </c>
      <c r="BJ481" s="19" t="s">
        <v>82</v>
      </c>
      <c r="BK481" s="192">
        <f>ROUND(I481*H481,2)</f>
        <v>0</v>
      </c>
      <c r="BL481" s="19" t="s">
        <v>215</v>
      </c>
      <c r="BM481" s="191" t="s">
        <v>832</v>
      </c>
    </row>
    <row r="482" spans="1:65" s="2" customFormat="1" ht="19.5">
      <c r="A482" s="36"/>
      <c r="B482" s="37"/>
      <c r="C482" s="38"/>
      <c r="D482" s="195" t="s">
        <v>397</v>
      </c>
      <c r="E482" s="38"/>
      <c r="F482" s="236" t="s">
        <v>833</v>
      </c>
      <c r="G482" s="38"/>
      <c r="H482" s="38"/>
      <c r="I482" s="237"/>
      <c r="J482" s="38"/>
      <c r="K482" s="38"/>
      <c r="L482" s="41"/>
      <c r="M482" s="238"/>
      <c r="N482" s="239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397</v>
      </c>
      <c r="AU482" s="19" t="s">
        <v>82</v>
      </c>
    </row>
    <row r="483" spans="1:65" s="13" customFormat="1" ht="11.25">
      <c r="B483" s="193"/>
      <c r="C483" s="194"/>
      <c r="D483" s="195" t="s">
        <v>217</v>
      </c>
      <c r="E483" s="196" t="s">
        <v>19</v>
      </c>
      <c r="F483" s="197" t="s">
        <v>834</v>
      </c>
      <c r="G483" s="194"/>
      <c r="H483" s="198">
        <v>189.11799999999999</v>
      </c>
      <c r="I483" s="199"/>
      <c r="J483" s="194"/>
      <c r="K483" s="194"/>
      <c r="L483" s="200"/>
      <c r="M483" s="201"/>
      <c r="N483" s="202"/>
      <c r="O483" s="202"/>
      <c r="P483" s="202"/>
      <c r="Q483" s="202"/>
      <c r="R483" s="202"/>
      <c r="S483" s="202"/>
      <c r="T483" s="203"/>
      <c r="AT483" s="204" t="s">
        <v>217</v>
      </c>
      <c r="AU483" s="204" t="s">
        <v>82</v>
      </c>
      <c r="AV483" s="13" t="s">
        <v>82</v>
      </c>
      <c r="AW483" s="13" t="s">
        <v>33</v>
      </c>
      <c r="AX483" s="13" t="s">
        <v>78</v>
      </c>
      <c r="AY483" s="204" t="s">
        <v>208</v>
      </c>
    </row>
    <row r="484" spans="1:65" s="2" customFormat="1" ht="14.45" customHeight="1">
      <c r="A484" s="36"/>
      <c r="B484" s="37"/>
      <c r="C484" s="180" t="s">
        <v>835</v>
      </c>
      <c r="D484" s="180" t="s">
        <v>210</v>
      </c>
      <c r="E484" s="181" t="s">
        <v>836</v>
      </c>
      <c r="F484" s="182" t="s">
        <v>837</v>
      </c>
      <c r="G484" s="183" t="s">
        <v>367</v>
      </c>
      <c r="H484" s="184">
        <v>2</v>
      </c>
      <c r="I484" s="185"/>
      <c r="J484" s="186">
        <f>ROUND(I484*H484,2)</f>
        <v>0</v>
      </c>
      <c r="K484" s="182" t="s">
        <v>214</v>
      </c>
      <c r="L484" s="41"/>
      <c r="M484" s="187" t="s">
        <v>19</v>
      </c>
      <c r="N484" s="188" t="s">
        <v>43</v>
      </c>
      <c r="O484" s="66"/>
      <c r="P484" s="189">
        <f>O484*H484</f>
        <v>0</v>
      </c>
      <c r="Q484" s="189">
        <v>0</v>
      </c>
      <c r="R484" s="189">
        <f>Q484*H484</f>
        <v>0</v>
      </c>
      <c r="S484" s="189">
        <v>0.68500000000000005</v>
      </c>
      <c r="T484" s="190">
        <f>S484*H484</f>
        <v>1.37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191" t="s">
        <v>215</v>
      </c>
      <c r="AT484" s="191" t="s">
        <v>210</v>
      </c>
      <c r="AU484" s="191" t="s">
        <v>82</v>
      </c>
      <c r="AY484" s="19" t="s">
        <v>208</v>
      </c>
      <c r="BE484" s="192">
        <f>IF(N484="základní",J484,0)</f>
        <v>0</v>
      </c>
      <c r="BF484" s="192">
        <f>IF(N484="snížená",J484,0)</f>
        <v>0</v>
      </c>
      <c r="BG484" s="192">
        <f>IF(N484="zákl. přenesená",J484,0)</f>
        <v>0</v>
      </c>
      <c r="BH484" s="192">
        <f>IF(N484="sníž. přenesená",J484,0)</f>
        <v>0</v>
      </c>
      <c r="BI484" s="192">
        <f>IF(N484="nulová",J484,0)</f>
        <v>0</v>
      </c>
      <c r="BJ484" s="19" t="s">
        <v>82</v>
      </c>
      <c r="BK484" s="192">
        <f>ROUND(I484*H484,2)</f>
        <v>0</v>
      </c>
      <c r="BL484" s="19" t="s">
        <v>215</v>
      </c>
      <c r="BM484" s="191" t="s">
        <v>838</v>
      </c>
    </row>
    <row r="485" spans="1:65" s="13" customFormat="1" ht="11.25">
      <c r="B485" s="193"/>
      <c r="C485" s="194"/>
      <c r="D485" s="195" t="s">
        <v>217</v>
      </c>
      <c r="E485" s="196" t="s">
        <v>19</v>
      </c>
      <c r="F485" s="197" t="s">
        <v>839</v>
      </c>
      <c r="G485" s="194"/>
      <c r="H485" s="198">
        <v>2</v>
      </c>
      <c r="I485" s="199"/>
      <c r="J485" s="194"/>
      <c r="K485" s="194"/>
      <c r="L485" s="200"/>
      <c r="M485" s="201"/>
      <c r="N485" s="202"/>
      <c r="O485" s="202"/>
      <c r="P485" s="202"/>
      <c r="Q485" s="202"/>
      <c r="R485" s="202"/>
      <c r="S485" s="202"/>
      <c r="T485" s="203"/>
      <c r="AT485" s="204" t="s">
        <v>217</v>
      </c>
      <c r="AU485" s="204" t="s">
        <v>82</v>
      </c>
      <c r="AV485" s="13" t="s">
        <v>82</v>
      </c>
      <c r="AW485" s="13" t="s">
        <v>33</v>
      </c>
      <c r="AX485" s="13" t="s">
        <v>78</v>
      </c>
      <c r="AY485" s="204" t="s">
        <v>208</v>
      </c>
    </row>
    <row r="486" spans="1:65" s="2" customFormat="1" ht="14.45" customHeight="1">
      <c r="A486" s="36"/>
      <c r="B486" s="37"/>
      <c r="C486" s="180" t="s">
        <v>840</v>
      </c>
      <c r="D486" s="180" t="s">
        <v>210</v>
      </c>
      <c r="E486" s="181" t="s">
        <v>841</v>
      </c>
      <c r="F486" s="182" t="s">
        <v>842</v>
      </c>
      <c r="G486" s="183" t="s">
        <v>225</v>
      </c>
      <c r="H486" s="184">
        <v>1.6379999999999999</v>
      </c>
      <c r="I486" s="185"/>
      <c r="J486" s="186">
        <f>ROUND(I486*H486,2)</f>
        <v>0</v>
      </c>
      <c r="K486" s="182" t="s">
        <v>214</v>
      </c>
      <c r="L486" s="41"/>
      <c r="M486" s="187" t="s">
        <v>19</v>
      </c>
      <c r="N486" s="188" t="s">
        <v>43</v>
      </c>
      <c r="O486" s="66"/>
      <c r="P486" s="189">
        <f>O486*H486</f>
        <v>0</v>
      </c>
      <c r="Q486" s="189">
        <v>0</v>
      </c>
      <c r="R486" s="189">
        <f>Q486*H486</f>
        <v>0</v>
      </c>
      <c r="S486" s="189">
        <v>2.4</v>
      </c>
      <c r="T486" s="190">
        <f>S486*H486</f>
        <v>3.9311999999999996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91" t="s">
        <v>215</v>
      </c>
      <c r="AT486" s="191" t="s">
        <v>210</v>
      </c>
      <c r="AU486" s="191" t="s">
        <v>82</v>
      </c>
      <c r="AY486" s="19" t="s">
        <v>208</v>
      </c>
      <c r="BE486" s="192">
        <f>IF(N486="základní",J486,0)</f>
        <v>0</v>
      </c>
      <c r="BF486" s="192">
        <f>IF(N486="snížená",J486,0)</f>
        <v>0</v>
      </c>
      <c r="BG486" s="192">
        <f>IF(N486="zákl. přenesená",J486,0)</f>
        <v>0</v>
      </c>
      <c r="BH486" s="192">
        <f>IF(N486="sníž. přenesená",J486,0)</f>
        <v>0</v>
      </c>
      <c r="BI486" s="192">
        <f>IF(N486="nulová",J486,0)</f>
        <v>0</v>
      </c>
      <c r="BJ486" s="19" t="s">
        <v>82</v>
      </c>
      <c r="BK486" s="192">
        <f>ROUND(I486*H486,2)</f>
        <v>0</v>
      </c>
      <c r="BL486" s="19" t="s">
        <v>215</v>
      </c>
      <c r="BM486" s="191" t="s">
        <v>843</v>
      </c>
    </row>
    <row r="487" spans="1:65" s="13" customFormat="1" ht="11.25">
      <c r="B487" s="193"/>
      <c r="C487" s="194"/>
      <c r="D487" s="195" t="s">
        <v>217</v>
      </c>
      <c r="E487" s="196" t="s">
        <v>19</v>
      </c>
      <c r="F487" s="197" t="s">
        <v>844</v>
      </c>
      <c r="G487" s="194"/>
      <c r="H487" s="198">
        <v>1.6379999999999999</v>
      </c>
      <c r="I487" s="199"/>
      <c r="J487" s="194"/>
      <c r="K487" s="194"/>
      <c r="L487" s="200"/>
      <c r="M487" s="201"/>
      <c r="N487" s="202"/>
      <c r="O487" s="202"/>
      <c r="P487" s="202"/>
      <c r="Q487" s="202"/>
      <c r="R487" s="202"/>
      <c r="S487" s="202"/>
      <c r="T487" s="203"/>
      <c r="AT487" s="204" t="s">
        <v>217</v>
      </c>
      <c r="AU487" s="204" t="s">
        <v>82</v>
      </c>
      <c r="AV487" s="13" t="s">
        <v>82</v>
      </c>
      <c r="AW487" s="13" t="s">
        <v>33</v>
      </c>
      <c r="AX487" s="13" t="s">
        <v>78</v>
      </c>
      <c r="AY487" s="204" t="s">
        <v>208</v>
      </c>
    </row>
    <row r="488" spans="1:65" s="2" customFormat="1" ht="14.45" customHeight="1">
      <c r="A488" s="36"/>
      <c r="B488" s="37"/>
      <c r="C488" s="180" t="s">
        <v>845</v>
      </c>
      <c r="D488" s="180" t="s">
        <v>210</v>
      </c>
      <c r="E488" s="181" t="s">
        <v>846</v>
      </c>
      <c r="F488" s="182" t="s">
        <v>847</v>
      </c>
      <c r="G488" s="183" t="s">
        <v>213</v>
      </c>
      <c r="H488" s="184">
        <v>6.4349999999999996</v>
      </c>
      <c r="I488" s="185"/>
      <c r="J488" s="186">
        <f>ROUND(I488*H488,2)</f>
        <v>0</v>
      </c>
      <c r="K488" s="182" t="s">
        <v>214</v>
      </c>
      <c r="L488" s="41"/>
      <c r="M488" s="187" t="s">
        <v>19</v>
      </c>
      <c r="N488" s="188" t="s">
        <v>43</v>
      </c>
      <c r="O488" s="66"/>
      <c r="P488" s="189">
        <f>O488*H488</f>
        <v>0</v>
      </c>
      <c r="Q488" s="189">
        <v>0</v>
      </c>
      <c r="R488" s="189">
        <f>Q488*H488</f>
        <v>0</v>
      </c>
      <c r="S488" s="189">
        <v>0.36</v>
      </c>
      <c r="T488" s="190">
        <f>S488*H488</f>
        <v>2.3165999999999998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191" t="s">
        <v>215</v>
      </c>
      <c r="AT488" s="191" t="s">
        <v>210</v>
      </c>
      <c r="AU488" s="191" t="s">
        <v>82</v>
      </c>
      <c r="AY488" s="19" t="s">
        <v>208</v>
      </c>
      <c r="BE488" s="192">
        <f>IF(N488="základní",J488,0)</f>
        <v>0</v>
      </c>
      <c r="BF488" s="192">
        <f>IF(N488="snížená",J488,0)</f>
        <v>0</v>
      </c>
      <c r="BG488" s="192">
        <f>IF(N488="zákl. přenesená",J488,0)</f>
        <v>0</v>
      </c>
      <c r="BH488" s="192">
        <f>IF(N488="sníž. přenesená",J488,0)</f>
        <v>0</v>
      </c>
      <c r="BI488" s="192">
        <f>IF(N488="nulová",J488,0)</f>
        <v>0</v>
      </c>
      <c r="BJ488" s="19" t="s">
        <v>82</v>
      </c>
      <c r="BK488" s="192">
        <f>ROUND(I488*H488,2)</f>
        <v>0</v>
      </c>
      <c r="BL488" s="19" t="s">
        <v>215</v>
      </c>
      <c r="BM488" s="191" t="s">
        <v>848</v>
      </c>
    </row>
    <row r="489" spans="1:65" s="13" customFormat="1" ht="11.25">
      <c r="B489" s="193"/>
      <c r="C489" s="194"/>
      <c r="D489" s="195" t="s">
        <v>217</v>
      </c>
      <c r="E489" s="196" t="s">
        <v>19</v>
      </c>
      <c r="F489" s="197" t="s">
        <v>849</v>
      </c>
      <c r="G489" s="194"/>
      <c r="H489" s="198">
        <v>6.4349999999999996</v>
      </c>
      <c r="I489" s="199"/>
      <c r="J489" s="194"/>
      <c r="K489" s="194"/>
      <c r="L489" s="200"/>
      <c r="M489" s="201"/>
      <c r="N489" s="202"/>
      <c r="O489" s="202"/>
      <c r="P489" s="202"/>
      <c r="Q489" s="202"/>
      <c r="R489" s="202"/>
      <c r="S489" s="202"/>
      <c r="T489" s="203"/>
      <c r="AT489" s="204" t="s">
        <v>217</v>
      </c>
      <c r="AU489" s="204" t="s">
        <v>82</v>
      </c>
      <c r="AV489" s="13" t="s">
        <v>82</v>
      </c>
      <c r="AW489" s="13" t="s">
        <v>33</v>
      </c>
      <c r="AX489" s="13" t="s">
        <v>78</v>
      </c>
      <c r="AY489" s="204" t="s">
        <v>208</v>
      </c>
    </row>
    <row r="490" spans="1:65" s="2" customFormat="1" ht="24.2" customHeight="1">
      <c r="A490" s="36"/>
      <c r="B490" s="37"/>
      <c r="C490" s="180" t="s">
        <v>850</v>
      </c>
      <c r="D490" s="180" t="s">
        <v>210</v>
      </c>
      <c r="E490" s="181" t="s">
        <v>851</v>
      </c>
      <c r="F490" s="182" t="s">
        <v>852</v>
      </c>
      <c r="G490" s="183" t="s">
        <v>367</v>
      </c>
      <c r="H490" s="184">
        <v>190</v>
      </c>
      <c r="I490" s="185"/>
      <c r="J490" s="186">
        <f>ROUND(I490*H490,2)</f>
        <v>0</v>
      </c>
      <c r="K490" s="182" t="s">
        <v>214</v>
      </c>
      <c r="L490" s="41"/>
      <c r="M490" s="187" t="s">
        <v>19</v>
      </c>
      <c r="N490" s="188" t="s">
        <v>43</v>
      </c>
      <c r="O490" s="66"/>
      <c r="P490" s="189">
        <f>O490*H490</f>
        <v>0</v>
      </c>
      <c r="Q490" s="189">
        <v>0</v>
      </c>
      <c r="R490" s="189">
        <f>Q490*H490</f>
        <v>0</v>
      </c>
      <c r="S490" s="189">
        <v>5.3999999999999999E-2</v>
      </c>
      <c r="T490" s="190">
        <f>S490*H490</f>
        <v>10.26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91" t="s">
        <v>215</v>
      </c>
      <c r="AT490" s="191" t="s">
        <v>210</v>
      </c>
      <c r="AU490" s="191" t="s">
        <v>82</v>
      </c>
      <c r="AY490" s="19" t="s">
        <v>208</v>
      </c>
      <c r="BE490" s="192">
        <f>IF(N490="základní",J490,0)</f>
        <v>0</v>
      </c>
      <c r="BF490" s="192">
        <f>IF(N490="snížená",J490,0)</f>
        <v>0</v>
      </c>
      <c r="BG490" s="192">
        <f>IF(N490="zákl. přenesená",J490,0)</f>
        <v>0</v>
      </c>
      <c r="BH490" s="192">
        <f>IF(N490="sníž. přenesená",J490,0)</f>
        <v>0</v>
      </c>
      <c r="BI490" s="192">
        <f>IF(N490="nulová",J490,0)</f>
        <v>0</v>
      </c>
      <c r="BJ490" s="19" t="s">
        <v>82</v>
      </c>
      <c r="BK490" s="192">
        <f>ROUND(I490*H490,2)</f>
        <v>0</v>
      </c>
      <c r="BL490" s="19" t="s">
        <v>215</v>
      </c>
      <c r="BM490" s="191" t="s">
        <v>853</v>
      </c>
    </row>
    <row r="491" spans="1:65" s="13" customFormat="1" ht="11.25">
      <c r="B491" s="193"/>
      <c r="C491" s="194"/>
      <c r="D491" s="195" t="s">
        <v>217</v>
      </c>
      <c r="E491" s="196" t="s">
        <v>19</v>
      </c>
      <c r="F491" s="197" t="s">
        <v>460</v>
      </c>
      <c r="G491" s="194"/>
      <c r="H491" s="198">
        <v>84</v>
      </c>
      <c r="I491" s="199"/>
      <c r="J491" s="194"/>
      <c r="K491" s="194"/>
      <c r="L491" s="200"/>
      <c r="M491" s="201"/>
      <c r="N491" s="202"/>
      <c r="O491" s="202"/>
      <c r="P491" s="202"/>
      <c r="Q491" s="202"/>
      <c r="R491" s="202"/>
      <c r="S491" s="202"/>
      <c r="T491" s="203"/>
      <c r="AT491" s="204" t="s">
        <v>217</v>
      </c>
      <c r="AU491" s="204" t="s">
        <v>82</v>
      </c>
      <c r="AV491" s="13" t="s">
        <v>82</v>
      </c>
      <c r="AW491" s="13" t="s">
        <v>33</v>
      </c>
      <c r="AX491" s="13" t="s">
        <v>71</v>
      </c>
      <c r="AY491" s="204" t="s">
        <v>208</v>
      </c>
    </row>
    <row r="492" spans="1:65" s="13" customFormat="1" ht="11.25">
      <c r="B492" s="193"/>
      <c r="C492" s="194"/>
      <c r="D492" s="195" t="s">
        <v>217</v>
      </c>
      <c r="E492" s="196" t="s">
        <v>19</v>
      </c>
      <c r="F492" s="197" t="s">
        <v>461</v>
      </c>
      <c r="G492" s="194"/>
      <c r="H492" s="198">
        <v>106</v>
      </c>
      <c r="I492" s="199"/>
      <c r="J492" s="194"/>
      <c r="K492" s="194"/>
      <c r="L492" s="200"/>
      <c r="M492" s="201"/>
      <c r="N492" s="202"/>
      <c r="O492" s="202"/>
      <c r="P492" s="202"/>
      <c r="Q492" s="202"/>
      <c r="R492" s="202"/>
      <c r="S492" s="202"/>
      <c r="T492" s="203"/>
      <c r="AT492" s="204" t="s">
        <v>217</v>
      </c>
      <c r="AU492" s="204" t="s">
        <v>82</v>
      </c>
      <c r="AV492" s="13" t="s">
        <v>82</v>
      </c>
      <c r="AW492" s="13" t="s">
        <v>33</v>
      </c>
      <c r="AX492" s="13" t="s">
        <v>71</v>
      </c>
      <c r="AY492" s="204" t="s">
        <v>208</v>
      </c>
    </row>
    <row r="493" spans="1:65" s="14" customFormat="1" ht="11.25">
      <c r="B493" s="205"/>
      <c r="C493" s="206"/>
      <c r="D493" s="195" t="s">
        <v>217</v>
      </c>
      <c r="E493" s="207" t="s">
        <v>19</v>
      </c>
      <c r="F493" s="208" t="s">
        <v>221</v>
      </c>
      <c r="G493" s="206"/>
      <c r="H493" s="209">
        <v>190</v>
      </c>
      <c r="I493" s="210"/>
      <c r="J493" s="206"/>
      <c r="K493" s="206"/>
      <c r="L493" s="211"/>
      <c r="M493" s="212"/>
      <c r="N493" s="213"/>
      <c r="O493" s="213"/>
      <c r="P493" s="213"/>
      <c r="Q493" s="213"/>
      <c r="R493" s="213"/>
      <c r="S493" s="213"/>
      <c r="T493" s="214"/>
      <c r="AT493" s="215" t="s">
        <v>217</v>
      </c>
      <c r="AU493" s="215" t="s">
        <v>82</v>
      </c>
      <c r="AV493" s="14" t="s">
        <v>215</v>
      </c>
      <c r="AW493" s="14" t="s">
        <v>33</v>
      </c>
      <c r="AX493" s="14" t="s">
        <v>78</v>
      </c>
      <c r="AY493" s="215" t="s">
        <v>208</v>
      </c>
    </row>
    <row r="494" spans="1:65" s="2" customFormat="1" ht="14.45" customHeight="1">
      <c r="A494" s="36"/>
      <c r="B494" s="37"/>
      <c r="C494" s="180" t="s">
        <v>854</v>
      </c>
      <c r="D494" s="180" t="s">
        <v>210</v>
      </c>
      <c r="E494" s="181" t="s">
        <v>855</v>
      </c>
      <c r="F494" s="182" t="s">
        <v>856</v>
      </c>
      <c r="G494" s="183" t="s">
        <v>213</v>
      </c>
      <c r="H494" s="184">
        <v>107.32</v>
      </c>
      <c r="I494" s="185"/>
      <c r="J494" s="186">
        <f>ROUND(I494*H494,2)</f>
        <v>0</v>
      </c>
      <c r="K494" s="182" t="s">
        <v>214</v>
      </c>
      <c r="L494" s="41"/>
      <c r="M494" s="187" t="s">
        <v>19</v>
      </c>
      <c r="N494" s="188" t="s">
        <v>43</v>
      </c>
      <c r="O494" s="66"/>
      <c r="P494" s="189">
        <f>O494*H494</f>
        <v>0</v>
      </c>
      <c r="Q494" s="189">
        <v>0</v>
      </c>
      <c r="R494" s="189">
        <f>Q494*H494</f>
        <v>0</v>
      </c>
      <c r="S494" s="189">
        <v>0.122</v>
      </c>
      <c r="T494" s="190">
        <f>S494*H494</f>
        <v>13.093039999999998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191" t="s">
        <v>215</v>
      </c>
      <c r="AT494" s="191" t="s">
        <v>210</v>
      </c>
      <c r="AU494" s="191" t="s">
        <v>82</v>
      </c>
      <c r="AY494" s="19" t="s">
        <v>208</v>
      </c>
      <c r="BE494" s="192">
        <f>IF(N494="základní",J494,0)</f>
        <v>0</v>
      </c>
      <c r="BF494" s="192">
        <f>IF(N494="snížená",J494,0)</f>
        <v>0</v>
      </c>
      <c r="BG494" s="192">
        <f>IF(N494="zákl. přenesená",J494,0)</f>
        <v>0</v>
      </c>
      <c r="BH494" s="192">
        <f>IF(N494="sníž. přenesená",J494,0)</f>
        <v>0</v>
      </c>
      <c r="BI494" s="192">
        <f>IF(N494="nulová",J494,0)</f>
        <v>0</v>
      </c>
      <c r="BJ494" s="19" t="s">
        <v>82</v>
      </c>
      <c r="BK494" s="192">
        <f>ROUND(I494*H494,2)</f>
        <v>0</v>
      </c>
      <c r="BL494" s="19" t="s">
        <v>215</v>
      </c>
      <c r="BM494" s="191" t="s">
        <v>857</v>
      </c>
    </row>
    <row r="495" spans="1:65" s="13" customFormat="1" ht="11.25">
      <c r="B495" s="193"/>
      <c r="C495" s="194"/>
      <c r="D495" s="195" t="s">
        <v>217</v>
      </c>
      <c r="E495" s="196" t="s">
        <v>19</v>
      </c>
      <c r="F495" s="197" t="s">
        <v>858</v>
      </c>
      <c r="G495" s="194"/>
      <c r="H495" s="198">
        <v>107.32</v>
      </c>
      <c r="I495" s="199"/>
      <c r="J495" s="194"/>
      <c r="K495" s="194"/>
      <c r="L495" s="200"/>
      <c r="M495" s="201"/>
      <c r="N495" s="202"/>
      <c r="O495" s="202"/>
      <c r="P495" s="202"/>
      <c r="Q495" s="202"/>
      <c r="R495" s="202"/>
      <c r="S495" s="202"/>
      <c r="T495" s="203"/>
      <c r="AT495" s="204" t="s">
        <v>217</v>
      </c>
      <c r="AU495" s="204" t="s">
        <v>82</v>
      </c>
      <c r="AV495" s="13" t="s">
        <v>82</v>
      </c>
      <c r="AW495" s="13" t="s">
        <v>33</v>
      </c>
      <c r="AX495" s="13" t="s">
        <v>78</v>
      </c>
      <c r="AY495" s="204" t="s">
        <v>208</v>
      </c>
    </row>
    <row r="496" spans="1:65" s="2" customFormat="1" ht="14.45" customHeight="1">
      <c r="A496" s="36"/>
      <c r="B496" s="37"/>
      <c r="C496" s="180" t="s">
        <v>859</v>
      </c>
      <c r="D496" s="180" t="s">
        <v>210</v>
      </c>
      <c r="E496" s="181" t="s">
        <v>860</v>
      </c>
      <c r="F496" s="182" t="s">
        <v>861</v>
      </c>
      <c r="G496" s="183" t="s">
        <v>225</v>
      </c>
      <c r="H496" s="184">
        <v>47.948999999999998</v>
      </c>
      <c r="I496" s="185"/>
      <c r="J496" s="186">
        <f>ROUND(I496*H496,2)</f>
        <v>0</v>
      </c>
      <c r="K496" s="182" t="s">
        <v>19</v>
      </c>
      <c r="L496" s="41"/>
      <c r="M496" s="187" t="s">
        <v>19</v>
      </c>
      <c r="N496" s="188" t="s">
        <v>43</v>
      </c>
      <c r="O496" s="66"/>
      <c r="P496" s="189">
        <f>O496*H496</f>
        <v>0</v>
      </c>
      <c r="Q496" s="189">
        <v>0</v>
      </c>
      <c r="R496" s="189">
        <f>Q496*H496</f>
        <v>0</v>
      </c>
      <c r="S496" s="189">
        <v>2.2000000000000002</v>
      </c>
      <c r="T496" s="190">
        <f>S496*H496</f>
        <v>105.48780000000001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91" t="s">
        <v>215</v>
      </c>
      <c r="AT496" s="191" t="s">
        <v>210</v>
      </c>
      <c r="AU496" s="191" t="s">
        <v>82</v>
      </c>
      <c r="AY496" s="19" t="s">
        <v>208</v>
      </c>
      <c r="BE496" s="192">
        <f>IF(N496="základní",J496,0)</f>
        <v>0</v>
      </c>
      <c r="BF496" s="192">
        <f>IF(N496="snížená",J496,0)</f>
        <v>0</v>
      </c>
      <c r="BG496" s="192">
        <f>IF(N496="zákl. přenesená",J496,0)</f>
        <v>0</v>
      </c>
      <c r="BH496" s="192">
        <f>IF(N496="sníž. přenesená",J496,0)</f>
        <v>0</v>
      </c>
      <c r="BI496" s="192">
        <f>IF(N496="nulová",J496,0)</f>
        <v>0</v>
      </c>
      <c r="BJ496" s="19" t="s">
        <v>82</v>
      </c>
      <c r="BK496" s="192">
        <f>ROUND(I496*H496,2)</f>
        <v>0</v>
      </c>
      <c r="BL496" s="19" t="s">
        <v>215</v>
      </c>
      <c r="BM496" s="191" t="s">
        <v>862</v>
      </c>
    </row>
    <row r="497" spans="1:65" s="15" customFormat="1" ht="11.25">
      <c r="B497" s="216"/>
      <c r="C497" s="217"/>
      <c r="D497" s="195" t="s">
        <v>217</v>
      </c>
      <c r="E497" s="218" t="s">
        <v>19</v>
      </c>
      <c r="F497" s="219" t="s">
        <v>863</v>
      </c>
      <c r="G497" s="217"/>
      <c r="H497" s="218" t="s">
        <v>19</v>
      </c>
      <c r="I497" s="220"/>
      <c r="J497" s="217"/>
      <c r="K497" s="217"/>
      <c r="L497" s="221"/>
      <c r="M497" s="222"/>
      <c r="N497" s="223"/>
      <c r="O497" s="223"/>
      <c r="P497" s="223"/>
      <c r="Q497" s="223"/>
      <c r="R497" s="223"/>
      <c r="S497" s="223"/>
      <c r="T497" s="224"/>
      <c r="AT497" s="225" t="s">
        <v>217</v>
      </c>
      <c r="AU497" s="225" t="s">
        <v>82</v>
      </c>
      <c r="AV497" s="15" t="s">
        <v>78</v>
      </c>
      <c r="AW497" s="15" t="s">
        <v>33</v>
      </c>
      <c r="AX497" s="15" t="s">
        <v>71</v>
      </c>
      <c r="AY497" s="225" t="s">
        <v>208</v>
      </c>
    </row>
    <row r="498" spans="1:65" s="13" customFormat="1" ht="11.25">
      <c r="B498" s="193"/>
      <c r="C498" s="194"/>
      <c r="D498" s="195" t="s">
        <v>217</v>
      </c>
      <c r="E498" s="196" t="s">
        <v>19</v>
      </c>
      <c r="F498" s="197" t="s">
        <v>864</v>
      </c>
      <c r="G498" s="194"/>
      <c r="H498" s="198">
        <v>47.948999999999998</v>
      </c>
      <c r="I498" s="199"/>
      <c r="J498" s="194"/>
      <c r="K498" s="194"/>
      <c r="L498" s="200"/>
      <c r="M498" s="201"/>
      <c r="N498" s="202"/>
      <c r="O498" s="202"/>
      <c r="P498" s="202"/>
      <c r="Q498" s="202"/>
      <c r="R498" s="202"/>
      <c r="S498" s="202"/>
      <c r="T498" s="203"/>
      <c r="AT498" s="204" t="s">
        <v>217</v>
      </c>
      <c r="AU498" s="204" t="s">
        <v>82</v>
      </c>
      <c r="AV498" s="13" t="s">
        <v>82</v>
      </c>
      <c r="AW498" s="13" t="s">
        <v>33</v>
      </c>
      <c r="AX498" s="13" t="s">
        <v>78</v>
      </c>
      <c r="AY498" s="204" t="s">
        <v>208</v>
      </c>
    </row>
    <row r="499" spans="1:65" s="2" customFormat="1" ht="14.45" customHeight="1">
      <c r="A499" s="36"/>
      <c r="B499" s="37"/>
      <c r="C499" s="180" t="s">
        <v>865</v>
      </c>
      <c r="D499" s="180" t="s">
        <v>210</v>
      </c>
      <c r="E499" s="181" t="s">
        <v>866</v>
      </c>
      <c r="F499" s="182" t="s">
        <v>867</v>
      </c>
      <c r="G499" s="183" t="s">
        <v>225</v>
      </c>
      <c r="H499" s="184">
        <v>6.4390000000000001</v>
      </c>
      <c r="I499" s="185"/>
      <c r="J499" s="186">
        <f>ROUND(I499*H499,2)</f>
        <v>0</v>
      </c>
      <c r="K499" s="182" t="s">
        <v>214</v>
      </c>
      <c r="L499" s="41"/>
      <c r="M499" s="187" t="s">
        <v>19</v>
      </c>
      <c r="N499" s="188" t="s">
        <v>43</v>
      </c>
      <c r="O499" s="66"/>
      <c r="P499" s="189">
        <f>O499*H499</f>
        <v>0</v>
      </c>
      <c r="Q499" s="189">
        <v>0</v>
      </c>
      <c r="R499" s="189">
        <f>Q499*H499</f>
        <v>0</v>
      </c>
      <c r="S499" s="189">
        <v>2.2000000000000002</v>
      </c>
      <c r="T499" s="190">
        <f>S499*H499</f>
        <v>14.165800000000001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91" t="s">
        <v>215</v>
      </c>
      <c r="AT499" s="191" t="s">
        <v>210</v>
      </c>
      <c r="AU499" s="191" t="s">
        <v>82</v>
      </c>
      <c r="AY499" s="19" t="s">
        <v>208</v>
      </c>
      <c r="BE499" s="192">
        <f>IF(N499="základní",J499,0)</f>
        <v>0</v>
      </c>
      <c r="BF499" s="192">
        <f>IF(N499="snížená",J499,0)</f>
        <v>0</v>
      </c>
      <c r="BG499" s="192">
        <f>IF(N499="zákl. přenesená",J499,0)</f>
        <v>0</v>
      </c>
      <c r="BH499" s="192">
        <f>IF(N499="sníž. přenesená",J499,0)</f>
        <v>0</v>
      </c>
      <c r="BI499" s="192">
        <f>IF(N499="nulová",J499,0)</f>
        <v>0</v>
      </c>
      <c r="BJ499" s="19" t="s">
        <v>82</v>
      </c>
      <c r="BK499" s="192">
        <f>ROUND(I499*H499,2)</f>
        <v>0</v>
      </c>
      <c r="BL499" s="19" t="s">
        <v>215</v>
      </c>
      <c r="BM499" s="191" t="s">
        <v>868</v>
      </c>
    </row>
    <row r="500" spans="1:65" s="13" customFormat="1" ht="11.25">
      <c r="B500" s="193"/>
      <c r="C500" s="194"/>
      <c r="D500" s="195" t="s">
        <v>217</v>
      </c>
      <c r="E500" s="196" t="s">
        <v>19</v>
      </c>
      <c r="F500" s="197" t="s">
        <v>869</v>
      </c>
      <c r="G500" s="194"/>
      <c r="H500" s="198">
        <v>6.4390000000000001</v>
      </c>
      <c r="I500" s="199"/>
      <c r="J500" s="194"/>
      <c r="K500" s="194"/>
      <c r="L500" s="200"/>
      <c r="M500" s="201"/>
      <c r="N500" s="202"/>
      <c r="O500" s="202"/>
      <c r="P500" s="202"/>
      <c r="Q500" s="202"/>
      <c r="R500" s="202"/>
      <c r="S500" s="202"/>
      <c r="T500" s="203"/>
      <c r="AT500" s="204" t="s">
        <v>217</v>
      </c>
      <c r="AU500" s="204" t="s">
        <v>82</v>
      </c>
      <c r="AV500" s="13" t="s">
        <v>82</v>
      </c>
      <c r="AW500" s="13" t="s">
        <v>33</v>
      </c>
      <c r="AX500" s="13" t="s">
        <v>78</v>
      </c>
      <c r="AY500" s="204" t="s">
        <v>208</v>
      </c>
    </row>
    <row r="501" spans="1:65" s="2" customFormat="1" ht="14.45" customHeight="1">
      <c r="A501" s="36"/>
      <c r="B501" s="37"/>
      <c r="C501" s="180" t="s">
        <v>870</v>
      </c>
      <c r="D501" s="180" t="s">
        <v>210</v>
      </c>
      <c r="E501" s="181" t="s">
        <v>871</v>
      </c>
      <c r="F501" s="182" t="s">
        <v>872</v>
      </c>
      <c r="G501" s="183" t="s">
        <v>213</v>
      </c>
      <c r="H501" s="184">
        <v>107.32</v>
      </c>
      <c r="I501" s="185"/>
      <c r="J501" s="186">
        <f>ROUND(I501*H501,2)</f>
        <v>0</v>
      </c>
      <c r="K501" s="182" t="s">
        <v>214</v>
      </c>
      <c r="L501" s="41"/>
      <c r="M501" s="187" t="s">
        <v>19</v>
      </c>
      <c r="N501" s="188" t="s">
        <v>43</v>
      </c>
      <c r="O501" s="66"/>
      <c r="P501" s="189">
        <f>O501*H501</f>
        <v>0</v>
      </c>
      <c r="Q501" s="189">
        <v>0</v>
      </c>
      <c r="R501" s="189">
        <f>Q501*H501</f>
        <v>0</v>
      </c>
      <c r="S501" s="189">
        <v>0.09</v>
      </c>
      <c r="T501" s="190">
        <f>S501*H501</f>
        <v>9.6587999999999994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91" t="s">
        <v>215</v>
      </c>
      <c r="AT501" s="191" t="s">
        <v>210</v>
      </c>
      <c r="AU501" s="191" t="s">
        <v>82</v>
      </c>
      <c r="AY501" s="19" t="s">
        <v>208</v>
      </c>
      <c r="BE501" s="192">
        <f>IF(N501="základní",J501,0)</f>
        <v>0</v>
      </c>
      <c r="BF501" s="192">
        <f>IF(N501="snížená",J501,0)</f>
        <v>0</v>
      </c>
      <c r="BG501" s="192">
        <f>IF(N501="zákl. přenesená",J501,0)</f>
        <v>0</v>
      </c>
      <c r="BH501" s="192">
        <f>IF(N501="sníž. přenesená",J501,0)</f>
        <v>0</v>
      </c>
      <c r="BI501" s="192">
        <f>IF(N501="nulová",J501,0)</f>
        <v>0</v>
      </c>
      <c r="BJ501" s="19" t="s">
        <v>82</v>
      </c>
      <c r="BK501" s="192">
        <f>ROUND(I501*H501,2)</f>
        <v>0</v>
      </c>
      <c r="BL501" s="19" t="s">
        <v>215</v>
      </c>
      <c r="BM501" s="191" t="s">
        <v>873</v>
      </c>
    </row>
    <row r="502" spans="1:65" s="13" customFormat="1" ht="11.25">
      <c r="B502" s="193"/>
      <c r="C502" s="194"/>
      <c r="D502" s="195" t="s">
        <v>217</v>
      </c>
      <c r="E502" s="196" t="s">
        <v>19</v>
      </c>
      <c r="F502" s="197" t="s">
        <v>858</v>
      </c>
      <c r="G502" s="194"/>
      <c r="H502" s="198">
        <v>107.32</v>
      </c>
      <c r="I502" s="199"/>
      <c r="J502" s="194"/>
      <c r="K502" s="194"/>
      <c r="L502" s="200"/>
      <c r="M502" s="201"/>
      <c r="N502" s="202"/>
      <c r="O502" s="202"/>
      <c r="P502" s="202"/>
      <c r="Q502" s="202"/>
      <c r="R502" s="202"/>
      <c r="S502" s="202"/>
      <c r="T502" s="203"/>
      <c r="AT502" s="204" t="s">
        <v>217</v>
      </c>
      <c r="AU502" s="204" t="s">
        <v>82</v>
      </c>
      <c r="AV502" s="13" t="s">
        <v>82</v>
      </c>
      <c r="AW502" s="13" t="s">
        <v>33</v>
      </c>
      <c r="AX502" s="13" t="s">
        <v>78</v>
      </c>
      <c r="AY502" s="204" t="s">
        <v>208</v>
      </c>
    </row>
    <row r="503" spans="1:65" s="2" customFormat="1" ht="14.45" customHeight="1">
      <c r="A503" s="36"/>
      <c r="B503" s="37"/>
      <c r="C503" s="180" t="s">
        <v>874</v>
      </c>
      <c r="D503" s="180" t="s">
        <v>210</v>
      </c>
      <c r="E503" s="181" t="s">
        <v>875</v>
      </c>
      <c r="F503" s="182" t="s">
        <v>876</v>
      </c>
      <c r="G503" s="183" t="s">
        <v>225</v>
      </c>
      <c r="H503" s="184">
        <v>6.4390000000000001</v>
      </c>
      <c r="I503" s="185"/>
      <c r="J503" s="186">
        <f>ROUND(I503*H503,2)</f>
        <v>0</v>
      </c>
      <c r="K503" s="182" t="s">
        <v>214</v>
      </c>
      <c r="L503" s="41"/>
      <c r="M503" s="187" t="s">
        <v>19</v>
      </c>
      <c r="N503" s="188" t="s">
        <v>43</v>
      </c>
      <c r="O503" s="66"/>
      <c r="P503" s="189">
        <f>O503*H503</f>
        <v>0</v>
      </c>
      <c r="Q503" s="189">
        <v>0</v>
      </c>
      <c r="R503" s="189">
        <f>Q503*H503</f>
        <v>0</v>
      </c>
      <c r="S503" s="189">
        <v>4.3999999999999997E-2</v>
      </c>
      <c r="T503" s="190">
        <f>S503*H503</f>
        <v>0.28331600000000001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91" t="s">
        <v>215</v>
      </c>
      <c r="AT503" s="191" t="s">
        <v>210</v>
      </c>
      <c r="AU503" s="191" t="s">
        <v>82</v>
      </c>
      <c r="AY503" s="19" t="s">
        <v>208</v>
      </c>
      <c r="BE503" s="192">
        <f>IF(N503="základní",J503,0)</f>
        <v>0</v>
      </c>
      <c r="BF503" s="192">
        <f>IF(N503="snížená",J503,0)</f>
        <v>0</v>
      </c>
      <c r="BG503" s="192">
        <f>IF(N503="zákl. přenesená",J503,0)</f>
        <v>0</v>
      </c>
      <c r="BH503" s="192">
        <f>IF(N503="sníž. přenesená",J503,0)</f>
        <v>0</v>
      </c>
      <c r="BI503" s="192">
        <f>IF(N503="nulová",J503,0)</f>
        <v>0</v>
      </c>
      <c r="BJ503" s="19" t="s">
        <v>82</v>
      </c>
      <c r="BK503" s="192">
        <f>ROUND(I503*H503,2)</f>
        <v>0</v>
      </c>
      <c r="BL503" s="19" t="s">
        <v>215</v>
      </c>
      <c r="BM503" s="191" t="s">
        <v>877</v>
      </c>
    </row>
    <row r="504" spans="1:65" s="2" customFormat="1" ht="14.45" customHeight="1">
      <c r="A504" s="36"/>
      <c r="B504" s="37"/>
      <c r="C504" s="180" t="s">
        <v>878</v>
      </c>
      <c r="D504" s="180" t="s">
        <v>210</v>
      </c>
      <c r="E504" s="181" t="s">
        <v>879</v>
      </c>
      <c r="F504" s="182" t="s">
        <v>880</v>
      </c>
      <c r="G504" s="183" t="s">
        <v>225</v>
      </c>
      <c r="H504" s="184">
        <v>9.6590000000000007</v>
      </c>
      <c r="I504" s="185"/>
      <c r="J504" s="186">
        <f>ROUND(I504*H504,2)</f>
        <v>0</v>
      </c>
      <c r="K504" s="182" t="s">
        <v>214</v>
      </c>
      <c r="L504" s="41"/>
      <c r="M504" s="187" t="s">
        <v>19</v>
      </c>
      <c r="N504" s="188" t="s">
        <v>43</v>
      </c>
      <c r="O504" s="66"/>
      <c r="P504" s="189">
        <f>O504*H504</f>
        <v>0</v>
      </c>
      <c r="Q504" s="189">
        <v>0</v>
      </c>
      <c r="R504" s="189">
        <f>Q504*H504</f>
        <v>0</v>
      </c>
      <c r="S504" s="189">
        <v>1.4</v>
      </c>
      <c r="T504" s="190">
        <f>S504*H504</f>
        <v>13.522600000000001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191" t="s">
        <v>215</v>
      </c>
      <c r="AT504" s="191" t="s">
        <v>210</v>
      </c>
      <c r="AU504" s="191" t="s">
        <v>82</v>
      </c>
      <c r="AY504" s="19" t="s">
        <v>208</v>
      </c>
      <c r="BE504" s="192">
        <f>IF(N504="základní",J504,0)</f>
        <v>0</v>
      </c>
      <c r="BF504" s="192">
        <f>IF(N504="snížená",J504,0)</f>
        <v>0</v>
      </c>
      <c r="BG504" s="192">
        <f>IF(N504="zákl. přenesená",J504,0)</f>
        <v>0</v>
      </c>
      <c r="BH504" s="192">
        <f>IF(N504="sníž. přenesená",J504,0)</f>
        <v>0</v>
      </c>
      <c r="BI504" s="192">
        <f>IF(N504="nulová",J504,0)</f>
        <v>0</v>
      </c>
      <c r="BJ504" s="19" t="s">
        <v>82</v>
      </c>
      <c r="BK504" s="192">
        <f>ROUND(I504*H504,2)</f>
        <v>0</v>
      </c>
      <c r="BL504" s="19" t="s">
        <v>215</v>
      </c>
      <c r="BM504" s="191" t="s">
        <v>881</v>
      </c>
    </row>
    <row r="505" spans="1:65" s="13" customFormat="1" ht="11.25">
      <c r="B505" s="193"/>
      <c r="C505" s="194"/>
      <c r="D505" s="195" t="s">
        <v>217</v>
      </c>
      <c r="E505" s="196" t="s">
        <v>19</v>
      </c>
      <c r="F505" s="197" t="s">
        <v>882</v>
      </c>
      <c r="G505" s="194"/>
      <c r="H505" s="198">
        <v>9.6590000000000007</v>
      </c>
      <c r="I505" s="199"/>
      <c r="J505" s="194"/>
      <c r="K505" s="194"/>
      <c r="L505" s="200"/>
      <c r="M505" s="201"/>
      <c r="N505" s="202"/>
      <c r="O505" s="202"/>
      <c r="P505" s="202"/>
      <c r="Q505" s="202"/>
      <c r="R505" s="202"/>
      <c r="S505" s="202"/>
      <c r="T505" s="203"/>
      <c r="AT505" s="204" t="s">
        <v>217</v>
      </c>
      <c r="AU505" s="204" t="s">
        <v>82</v>
      </c>
      <c r="AV505" s="13" t="s">
        <v>82</v>
      </c>
      <c r="AW505" s="13" t="s">
        <v>33</v>
      </c>
      <c r="AX505" s="13" t="s">
        <v>78</v>
      </c>
      <c r="AY505" s="204" t="s">
        <v>208</v>
      </c>
    </row>
    <row r="506" spans="1:65" s="2" customFormat="1" ht="14.45" customHeight="1">
      <c r="A506" s="36"/>
      <c r="B506" s="37"/>
      <c r="C506" s="180" t="s">
        <v>883</v>
      </c>
      <c r="D506" s="180" t="s">
        <v>210</v>
      </c>
      <c r="E506" s="181" t="s">
        <v>884</v>
      </c>
      <c r="F506" s="182" t="s">
        <v>885</v>
      </c>
      <c r="G506" s="183" t="s">
        <v>225</v>
      </c>
      <c r="H506" s="184">
        <v>65.754000000000005</v>
      </c>
      <c r="I506" s="185"/>
      <c r="J506" s="186">
        <f>ROUND(I506*H506,2)</f>
        <v>0</v>
      </c>
      <c r="K506" s="182" t="s">
        <v>214</v>
      </c>
      <c r="L506" s="41"/>
      <c r="M506" s="187" t="s">
        <v>19</v>
      </c>
      <c r="N506" s="188" t="s">
        <v>43</v>
      </c>
      <c r="O506" s="66"/>
      <c r="P506" s="189">
        <f>O506*H506</f>
        <v>0</v>
      </c>
      <c r="Q506" s="189">
        <v>0</v>
      </c>
      <c r="R506" s="189">
        <f>Q506*H506</f>
        <v>0</v>
      </c>
      <c r="S506" s="189">
        <v>1.4</v>
      </c>
      <c r="T506" s="190">
        <f>S506*H506</f>
        <v>92.055599999999998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91" t="s">
        <v>215</v>
      </c>
      <c r="AT506" s="191" t="s">
        <v>210</v>
      </c>
      <c r="AU506" s="191" t="s">
        <v>82</v>
      </c>
      <c r="AY506" s="19" t="s">
        <v>208</v>
      </c>
      <c r="BE506" s="192">
        <f>IF(N506="základní",J506,0)</f>
        <v>0</v>
      </c>
      <c r="BF506" s="192">
        <f>IF(N506="snížená",J506,0)</f>
        <v>0</v>
      </c>
      <c r="BG506" s="192">
        <f>IF(N506="zákl. přenesená",J506,0)</f>
        <v>0</v>
      </c>
      <c r="BH506" s="192">
        <f>IF(N506="sníž. přenesená",J506,0)</f>
        <v>0</v>
      </c>
      <c r="BI506" s="192">
        <f>IF(N506="nulová",J506,0)</f>
        <v>0</v>
      </c>
      <c r="BJ506" s="19" t="s">
        <v>82</v>
      </c>
      <c r="BK506" s="192">
        <f>ROUND(I506*H506,2)</f>
        <v>0</v>
      </c>
      <c r="BL506" s="19" t="s">
        <v>215</v>
      </c>
      <c r="BM506" s="191" t="s">
        <v>886</v>
      </c>
    </row>
    <row r="507" spans="1:65" s="13" customFormat="1" ht="11.25">
      <c r="B507" s="193"/>
      <c r="C507" s="194"/>
      <c r="D507" s="195" t="s">
        <v>217</v>
      </c>
      <c r="E507" s="196" t="s">
        <v>19</v>
      </c>
      <c r="F507" s="197" t="s">
        <v>887</v>
      </c>
      <c r="G507" s="194"/>
      <c r="H507" s="198">
        <v>23.062000000000001</v>
      </c>
      <c r="I507" s="199"/>
      <c r="J507" s="194"/>
      <c r="K507" s="194"/>
      <c r="L507" s="200"/>
      <c r="M507" s="201"/>
      <c r="N507" s="202"/>
      <c r="O507" s="202"/>
      <c r="P507" s="202"/>
      <c r="Q507" s="202"/>
      <c r="R507" s="202"/>
      <c r="S507" s="202"/>
      <c r="T507" s="203"/>
      <c r="AT507" s="204" t="s">
        <v>217</v>
      </c>
      <c r="AU507" s="204" t="s">
        <v>82</v>
      </c>
      <c r="AV507" s="13" t="s">
        <v>82</v>
      </c>
      <c r="AW507" s="13" t="s">
        <v>33</v>
      </c>
      <c r="AX507" s="13" t="s">
        <v>71</v>
      </c>
      <c r="AY507" s="204" t="s">
        <v>208</v>
      </c>
    </row>
    <row r="508" spans="1:65" s="13" customFormat="1" ht="11.25">
      <c r="B508" s="193"/>
      <c r="C508" s="194"/>
      <c r="D508" s="195" t="s">
        <v>217</v>
      </c>
      <c r="E508" s="196" t="s">
        <v>19</v>
      </c>
      <c r="F508" s="197" t="s">
        <v>888</v>
      </c>
      <c r="G508" s="194"/>
      <c r="H508" s="198">
        <v>42.692</v>
      </c>
      <c r="I508" s="199"/>
      <c r="J508" s="194"/>
      <c r="K508" s="194"/>
      <c r="L508" s="200"/>
      <c r="M508" s="201"/>
      <c r="N508" s="202"/>
      <c r="O508" s="202"/>
      <c r="P508" s="202"/>
      <c r="Q508" s="202"/>
      <c r="R508" s="202"/>
      <c r="S508" s="202"/>
      <c r="T508" s="203"/>
      <c r="AT508" s="204" t="s">
        <v>217</v>
      </c>
      <c r="AU508" s="204" t="s">
        <v>82</v>
      </c>
      <c r="AV508" s="13" t="s">
        <v>82</v>
      </c>
      <c r="AW508" s="13" t="s">
        <v>33</v>
      </c>
      <c r="AX508" s="13" t="s">
        <v>71</v>
      </c>
      <c r="AY508" s="204" t="s">
        <v>208</v>
      </c>
    </row>
    <row r="509" spans="1:65" s="14" customFormat="1" ht="11.25">
      <c r="B509" s="205"/>
      <c r="C509" s="206"/>
      <c r="D509" s="195" t="s">
        <v>217</v>
      </c>
      <c r="E509" s="207" t="s">
        <v>19</v>
      </c>
      <c r="F509" s="208" t="s">
        <v>221</v>
      </c>
      <c r="G509" s="206"/>
      <c r="H509" s="209">
        <v>65.754000000000005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217</v>
      </c>
      <c r="AU509" s="215" t="s">
        <v>82</v>
      </c>
      <c r="AV509" s="14" t="s">
        <v>215</v>
      </c>
      <c r="AW509" s="14" t="s">
        <v>33</v>
      </c>
      <c r="AX509" s="14" t="s">
        <v>78</v>
      </c>
      <c r="AY509" s="215" t="s">
        <v>208</v>
      </c>
    </row>
    <row r="510" spans="1:65" s="2" customFormat="1" ht="14.45" customHeight="1">
      <c r="A510" s="36"/>
      <c r="B510" s="37"/>
      <c r="C510" s="180" t="s">
        <v>889</v>
      </c>
      <c r="D510" s="180" t="s">
        <v>210</v>
      </c>
      <c r="E510" s="181" t="s">
        <v>890</v>
      </c>
      <c r="F510" s="182" t="s">
        <v>891</v>
      </c>
      <c r="G510" s="183" t="s">
        <v>225</v>
      </c>
      <c r="H510" s="184">
        <v>63.854999999999997</v>
      </c>
      <c r="I510" s="185"/>
      <c r="J510" s="186">
        <f>ROUND(I510*H510,2)</f>
        <v>0</v>
      </c>
      <c r="K510" s="182" t="s">
        <v>214</v>
      </c>
      <c r="L510" s="41"/>
      <c r="M510" s="187" t="s">
        <v>19</v>
      </c>
      <c r="N510" s="188" t="s">
        <v>43</v>
      </c>
      <c r="O510" s="66"/>
      <c r="P510" s="189">
        <f>O510*H510</f>
        <v>0</v>
      </c>
      <c r="Q510" s="189">
        <v>0</v>
      </c>
      <c r="R510" s="189">
        <f>Q510*H510</f>
        <v>0</v>
      </c>
      <c r="S510" s="189">
        <v>1.4</v>
      </c>
      <c r="T510" s="190">
        <f>S510*H510</f>
        <v>89.396999999999991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91" t="s">
        <v>215</v>
      </c>
      <c r="AT510" s="191" t="s">
        <v>210</v>
      </c>
      <c r="AU510" s="191" t="s">
        <v>82</v>
      </c>
      <c r="AY510" s="19" t="s">
        <v>208</v>
      </c>
      <c r="BE510" s="192">
        <f>IF(N510="základní",J510,0)</f>
        <v>0</v>
      </c>
      <c r="BF510" s="192">
        <f>IF(N510="snížená",J510,0)</f>
        <v>0</v>
      </c>
      <c r="BG510" s="192">
        <f>IF(N510="zákl. přenesená",J510,0)</f>
        <v>0</v>
      </c>
      <c r="BH510" s="192">
        <f>IF(N510="sníž. přenesená",J510,0)</f>
        <v>0</v>
      </c>
      <c r="BI510" s="192">
        <f>IF(N510="nulová",J510,0)</f>
        <v>0</v>
      </c>
      <c r="BJ510" s="19" t="s">
        <v>82</v>
      </c>
      <c r="BK510" s="192">
        <f>ROUND(I510*H510,2)</f>
        <v>0</v>
      </c>
      <c r="BL510" s="19" t="s">
        <v>215</v>
      </c>
      <c r="BM510" s="191" t="s">
        <v>892</v>
      </c>
    </row>
    <row r="511" spans="1:65" s="13" customFormat="1" ht="11.25">
      <c r="B511" s="193"/>
      <c r="C511" s="194"/>
      <c r="D511" s="195" t="s">
        <v>217</v>
      </c>
      <c r="E511" s="196" t="s">
        <v>19</v>
      </c>
      <c r="F511" s="197" t="s">
        <v>893</v>
      </c>
      <c r="G511" s="194"/>
      <c r="H511" s="198">
        <v>47.12</v>
      </c>
      <c r="I511" s="199"/>
      <c r="J511" s="194"/>
      <c r="K511" s="194"/>
      <c r="L511" s="200"/>
      <c r="M511" s="201"/>
      <c r="N511" s="202"/>
      <c r="O511" s="202"/>
      <c r="P511" s="202"/>
      <c r="Q511" s="202"/>
      <c r="R511" s="202"/>
      <c r="S511" s="202"/>
      <c r="T511" s="203"/>
      <c r="AT511" s="204" t="s">
        <v>217</v>
      </c>
      <c r="AU511" s="204" t="s">
        <v>82</v>
      </c>
      <c r="AV511" s="13" t="s">
        <v>82</v>
      </c>
      <c r="AW511" s="13" t="s">
        <v>33</v>
      </c>
      <c r="AX511" s="13" t="s">
        <v>71</v>
      </c>
      <c r="AY511" s="204" t="s">
        <v>208</v>
      </c>
    </row>
    <row r="512" spans="1:65" s="13" customFormat="1" ht="11.25">
      <c r="B512" s="193"/>
      <c r="C512" s="194"/>
      <c r="D512" s="195" t="s">
        <v>217</v>
      </c>
      <c r="E512" s="196" t="s">
        <v>19</v>
      </c>
      <c r="F512" s="197" t="s">
        <v>894</v>
      </c>
      <c r="G512" s="194"/>
      <c r="H512" s="198">
        <v>16.734999999999999</v>
      </c>
      <c r="I512" s="199"/>
      <c r="J512" s="194"/>
      <c r="K512" s="194"/>
      <c r="L512" s="200"/>
      <c r="M512" s="201"/>
      <c r="N512" s="202"/>
      <c r="O512" s="202"/>
      <c r="P512" s="202"/>
      <c r="Q512" s="202"/>
      <c r="R512" s="202"/>
      <c r="S512" s="202"/>
      <c r="T512" s="203"/>
      <c r="AT512" s="204" t="s">
        <v>217</v>
      </c>
      <c r="AU512" s="204" t="s">
        <v>82</v>
      </c>
      <c r="AV512" s="13" t="s">
        <v>82</v>
      </c>
      <c r="AW512" s="13" t="s">
        <v>33</v>
      </c>
      <c r="AX512" s="13" t="s">
        <v>71</v>
      </c>
      <c r="AY512" s="204" t="s">
        <v>208</v>
      </c>
    </row>
    <row r="513" spans="1:65" s="14" customFormat="1" ht="11.25">
      <c r="B513" s="205"/>
      <c r="C513" s="206"/>
      <c r="D513" s="195" t="s">
        <v>217</v>
      </c>
      <c r="E513" s="207" t="s">
        <v>19</v>
      </c>
      <c r="F513" s="208" t="s">
        <v>221</v>
      </c>
      <c r="G513" s="206"/>
      <c r="H513" s="209">
        <v>63.854999999999997</v>
      </c>
      <c r="I513" s="210"/>
      <c r="J513" s="206"/>
      <c r="K513" s="206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217</v>
      </c>
      <c r="AU513" s="215" t="s">
        <v>82</v>
      </c>
      <c r="AV513" s="14" t="s">
        <v>215</v>
      </c>
      <c r="AW513" s="14" t="s">
        <v>33</v>
      </c>
      <c r="AX513" s="14" t="s">
        <v>78</v>
      </c>
      <c r="AY513" s="215" t="s">
        <v>208</v>
      </c>
    </row>
    <row r="514" spans="1:65" s="2" customFormat="1" ht="14.45" customHeight="1">
      <c r="A514" s="36"/>
      <c r="B514" s="37"/>
      <c r="C514" s="180" t="s">
        <v>895</v>
      </c>
      <c r="D514" s="180" t="s">
        <v>210</v>
      </c>
      <c r="E514" s="181" t="s">
        <v>896</v>
      </c>
      <c r="F514" s="182" t="s">
        <v>897</v>
      </c>
      <c r="G514" s="183" t="s">
        <v>395</v>
      </c>
      <c r="H514" s="184">
        <v>129.13999999999999</v>
      </c>
      <c r="I514" s="185"/>
      <c r="J514" s="186">
        <f>ROUND(I514*H514,2)</f>
        <v>0</v>
      </c>
      <c r="K514" s="182" t="s">
        <v>214</v>
      </c>
      <c r="L514" s="41"/>
      <c r="M514" s="187" t="s">
        <v>19</v>
      </c>
      <c r="N514" s="188" t="s">
        <v>43</v>
      </c>
      <c r="O514" s="66"/>
      <c r="P514" s="189">
        <f>O514*H514</f>
        <v>0</v>
      </c>
      <c r="Q514" s="189">
        <v>0</v>
      </c>
      <c r="R514" s="189">
        <f>Q514*H514</f>
        <v>0</v>
      </c>
      <c r="S514" s="189">
        <v>0.108</v>
      </c>
      <c r="T514" s="190">
        <f>S514*H514</f>
        <v>13.947119999999998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91" t="s">
        <v>215</v>
      </c>
      <c r="AT514" s="191" t="s">
        <v>210</v>
      </c>
      <c r="AU514" s="191" t="s">
        <v>82</v>
      </c>
      <c r="AY514" s="19" t="s">
        <v>208</v>
      </c>
      <c r="BE514" s="192">
        <f>IF(N514="základní",J514,0)</f>
        <v>0</v>
      </c>
      <c r="BF514" s="192">
        <f>IF(N514="snížená",J514,0)</f>
        <v>0</v>
      </c>
      <c r="BG514" s="192">
        <f>IF(N514="zákl. přenesená",J514,0)</f>
        <v>0</v>
      </c>
      <c r="BH514" s="192">
        <f>IF(N514="sníž. přenesená",J514,0)</f>
        <v>0</v>
      </c>
      <c r="BI514" s="192">
        <f>IF(N514="nulová",J514,0)</f>
        <v>0</v>
      </c>
      <c r="BJ514" s="19" t="s">
        <v>82</v>
      </c>
      <c r="BK514" s="192">
        <f>ROUND(I514*H514,2)</f>
        <v>0</v>
      </c>
      <c r="BL514" s="19" t="s">
        <v>215</v>
      </c>
      <c r="BM514" s="191" t="s">
        <v>898</v>
      </c>
    </row>
    <row r="515" spans="1:65" s="13" customFormat="1" ht="11.25">
      <c r="B515" s="193"/>
      <c r="C515" s="194"/>
      <c r="D515" s="195" t="s">
        <v>217</v>
      </c>
      <c r="E515" s="196" t="s">
        <v>19</v>
      </c>
      <c r="F515" s="197" t="s">
        <v>899</v>
      </c>
      <c r="G515" s="194"/>
      <c r="H515" s="198">
        <v>64.569999999999993</v>
      </c>
      <c r="I515" s="199"/>
      <c r="J515" s="194"/>
      <c r="K515" s="194"/>
      <c r="L515" s="200"/>
      <c r="M515" s="201"/>
      <c r="N515" s="202"/>
      <c r="O515" s="202"/>
      <c r="P515" s="202"/>
      <c r="Q515" s="202"/>
      <c r="R515" s="202"/>
      <c r="S515" s="202"/>
      <c r="T515" s="203"/>
      <c r="AT515" s="204" t="s">
        <v>217</v>
      </c>
      <c r="AU515" s="204" t="s">
        <v>82</v>
      </c>
      <c r="AV515" s="13" t="s">
        <v>82</v>
      </c>
      <c r="AW515" s="13" t="s">
        <v>33</v>
      </c>
      <c r="AX515" s="13" t="s">
        <v>71</v>
      </c>
      <c r="AY515" s="204" t="s">
        <v>208</v>
      </c>
    </row>
    <row r="516" spans="1:65" s="13" customFormat="1" ht="11.25">
      <c r="B516" s="193"/>
      <c r="C516" s="194"/>
      <c r="D516" s="195" t="s">
        <v>217</v>
      </c>
      <c r="E516" s="196" t="s">
        <v>19</v>
      </c>
      <c r="F516" s="197" t="s">
        <v>900</v>
      </c>
      <c r="G516" s="194"/>
      <c r="H516" s="198">
        <v>64.569999999999993</v>
      </c>
      <c r="I516" s="199"/>
      <c r="J516" s="194"/>
      <c r="K516" s="194"/>
      <c r="L516" s="200"/>
      <c r="M516" s="201"/>
      <c r="N516" s="202"/>
      <c r="O516" s="202"/>
      <c r="P516" s="202"/>
      <c r="Q516" s="202"/>
      <c r="R516" s="202"/>
      <c r="S516" s="202"/>
      <c r="T516" s="203"/>
      <c r="AT516" s="204" t="s">
        <v>217</v>
      </c>
      <c r="AU516" s="204" t="s">
        <v>82</v>
      </c>
      <c r="AV516" s="13" t="s">
        <v>82</v>
      </c>
      <c r="AW516" s="13" t="s">
        <v>33</v>
      </c>
      <c r="AX516" s="13" t="s">
        <v>71</v>
      </c>
      <c r="AY516" s="204" t="s">
        <v>208</v>
      </c>
    </row>
    <row r="517" spans="1:65" s="14" customFormat="1" ht="11.25">
      <c r="B517" s="205"/>
      <c r="C517" s="206"/>
      <c r="D517" s="195" t="s">
        <v>217</v>
      </c>
      <c r="E517" s="207" t="s">
        <v>19</v>
      </c>
      <c r="F517" s="208" t="s">
        <v>221</v>
      </c>
      <c r="G517" s="206"/>
      <c r="H517" s="209">
        <v>129.13999999999999</v>
      </c>
      <c r="I517" s="210"/>
      <c r="J517" s="206"/>
      <c r="K517" s="206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217</v>
      </c>
      <c r="AU517" s="215" t="s">
        <v>82</v>
      </c>
      <c r="AV517" s="14" t="s">
        <v>215</v>
      </c>
      <c r="AW517" s="14" t="s">
        <v>33</v>
      </c>
      <c r="AX517" s="14" t="s">
        <v>78</v>
      </c>
      <c r="AY517" s="215" t="s">
        <v>208</v>
      </c>
    </row>
    <row r="518" spans="1:65" s="2" customFormat="1" ht="24.2" customHeight="1">
      <c r="A518" s="36"/>
      <c r="B518" s="37"/>
      <c r="C518" s="180" t="s">
        <v>901</v>
      </c>
      <c r="D518" s="180" t="s">
        <v>210</v>
      </c>
      <c r="E518" s="181" t="s">
        <v>902</v>
      </c>
      <c r="F518" s="182" t="s">
        <v>903</v>
      </c>
      <c r="G518" s="183" t="s">
        <v>213</v>
      </c>
      <c r="H518" s="184">
        <v>113.529</v>
      </c>
      <c r="I518" s="185"/>
      <c r="J518" s="186">
        <f>ROUND(I518*H518,2)</f>
        <v>0</v>
      </c>
      <c r="K518" s="182" t="s">
        <v>214</v>
      </c>
      <c r="L518" s="41"/>
      <c r="M518" s="187" t="s">
        <v>19</v>
      </c>
      <c r="N518" s="188" t="s">
        <v>43</v>
      </c>
      <c r="O518" s="66"/>
      <c r="P518" s="189">
        <f>O518*H518</f>
        <v>0</v>
      </c>
      <c r="Q518" s="189">
        <v>0</v>
      </c>
      <c r="R518" s="189">
        <f>Q518*H518</f>
        <v>0</v>
      </c>
      <c r="S518" s="189">
        <v>2.7E-2</v>
      </c>
      <c r="T518" s="190">
        <f>S518*H518</f>
        <v>3.065283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91" t="s">
        <v>215</v>
      </c>
      <c r="AT518" s="191" t="s">
        <v>210</v>
      </c>
      <c r="AU518" s="191" t="s">
        <v>82</v>
      </c>
      <c r="AY518" s="19" t="s">
        <v>208</v>
      </c>
      <c r="BE518" s="192">
        <f>IF(N518="základní",J518,0)</f>
        <v>0</v>
      </c>
      <c r="BF518" s="192">
        <f>IF(N518="snížená",J518,0)</f>
        <v>0</v>
      </c>
      <c r="BG518" s="192">
        <f>IF(N518="zákl. přenesená",J518,0)</f>
        <v>0</v>
      </c>
      <c r="BH518" s="192">
        <f>IF(N518="sníž. přenesená",J518,0)</f>
        <v>0</v>
      </c>
      <c r="BI518" s="192">
        <f>IF(N518="nulová",J518,0)</f>
        <v>0</v>
      </c>
      <c r="BJ518" s="19" t="s">
        <v>82</v>
      </c>
      <c r="BK518" s="192">
        <f>ROUND(I518*H518,2)</f>
        <v>0</v>
      </c>
      <c r="BL518" s="19" t="s">
        <v>215</v>
      </c>
      <c r="BM518" s="191" t="s">
        <v>904</v>
      </c>
    </row>
    <row r="519" spans="1:65" s="13" customFormat="1" ht="11.25">
      <c r="B519" s="193"/>
      <c r="C519" s="194"/>
      <c r="D519" s="195" t="s">
        <v>217</v>
      </c>
      <c r="E519" s="196" t="s">
        <v>19</v>
      </c>
      <c r="F519" s="197" t="s">
        <v>905</v>
      </c>
      <c r="G519" s="194"/>
      <c r="H519" s="198">
        <v>7.71</v>
      </c>
      <c r="I519" s="199"/>
      <c r="J519" s="194"/>
      <c r="K519" s="194"/>
      <c r="L519" s="200"/>
      <c r="M519" s="201"/>
      <c r="N519" s="202"/>
      <c r="O519" s="202"/>
      <c r="P519" s="202"/>
      <c r="Q519" s="202"/>
      <c r="R519" s="202"/>
      <c r="S519" s="202"/>
      <c r="T519" s="203"/>
      <c r="AT519" s="204" t="s">
        <v>217</v>
      </c>
      <c r="AU519" s="204" t="s">
        <v>82</v>
      </c>
      <c r="AV519" s="13" t="s">
        <v>82</v>
      </c>
      <c r="AW519" s="13" t="s">
        <v>33</v>
      </c>
      <c r="AX519" s="13" t="s">
        <v>71</v>
      </c>
      <c r="AY519" s="204" t="s">
        <v>208</v>
      </c>
    </row>
    <row r="520" spans="1:65" s="13" customFormat="1" ht="11.25">
      <c r="B520" s="193"/>
      <c r="C520" s="194"/>
      <c r="D520" s="195" t="s">
        <v>217</v>
      </c>
      <c r="E520" s="196" t="s">
        <v>19</v>
      </c>
      <c r="F520" s="197" t="s">
        <v>906</v>
      </c>
      <c r="G520" s="194"/>
      <c r="H520" s="198">
        <v>105.819</v>
      </c>
      <c r="I520" s="199"/>
      <c r="J520" s="194"/>
      <c r="K520" s="194"/>
      <c r="L520" s="200"/>
      <c r="M520" s="201"/>
      <c r="N520" s="202"/>
      <c r="O520" s="202"/>
      <c r="P520" s="202"/>
      <c r="Q520" s="202"/>
      <c r="R520" s="202"/>
      <c r="S520" s="202"/>
      <c r="T520" s="203"/>
      <c r="AT520" s="204" t="s">
        <v>217</v>
      </c>
      <c r="AU520" s="204" t="s">
        <v>82</v>
      </c>
      <c r="AV520" s="13" t="s">
        <v>82</v>
      </c>
      <c r="AW520" s="13" t="s">
        <v>33</v>
      </c>
      <c r="AX520" s="13" t="s">
        <v>71</v>
      </c>
      <c r="AY520" s="204" t="s">
        <v>208</v>
      </c>
    </row>
    <row r="521" spans="1:65" s="14" customFormat="1" ht="11.25">
      <c r="B521" s="205"/>
      <c r="C521" s="206"/>
      <c r="D521" s="195" t="s">
        <v>217</v>
      </c>
      <c r="E521" s="207" t="s">
        <v>19</v>
      </c>
      <c r="F521" s="208" t="s">
        <v>221</v>
      </c>
      <c r="G521" s="206"/>
      <c r="H521" s="209">
        <v>113.529</v>
      </c>
      <c r="I521" s="210"/>
      <c r="J521" s="206"/>
      <c r="K521" s="206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217</v>
      </c>
      <c r="AU521" s="215" t="s">
        <v>82</v>
      </c>
      <c r="AV521" s="14" t="s">
        <v>215</v>
      </c>
      <c r="AW521" s="14" t="s">
        <v>33</v>
      </c>
      <c r="AX521" s="14" t="s">
        <v>78</v>
      </c>
      <c r="AY521" s="215" t="s">
        <v>208</v>
      </c>
    </row>
    <row r="522" spans="1:65" s="2" customFormat="1" ht="24.2" customHeight="1">
      <c r="A522" s="36"/>
      <c r="B522" s="37"/>
      <c r="C522" s="180" t="s">
        <v>907</v>
      </c>
      <c r="D522" s="180" t="s">
        <v>210</v>
      </c>
      <c r="E522" s="181" t="s">
        <v>908</v>
      </c>
      <c r="F522" s="182" t="s">
        <v>909</v>
      </c>
      <c r="G522" s="183" t="s">
        <v>213</v>
      </c>
      <c r="H522" s="184">
        <v>180.07</v>
      </c>
      <c r="I522" s="185"/>
      <c r="J522" s="186">
        <f>ROUND(I522*H522,2)</f>
        <v>0</v>
      </c>
      <c r="K522" s="182" t="s">
        <v>214</v>
      </c>
      <c r="L522" s="41"/>
      <c r="M522" s="187" t="s">
        <v>19</v>
      </c>
      <c r="N522" s="188" t="s">
        <v>43</v>
      </c>
      <c r="O522" s="66"/>
      <c r="P522" s="189">
        <f>O522*H522</f>
        <v>0</v>
      </c>
      <c r="Q522" s="189">
        <v>0</v>
      </c>
      <c r="R522" s="189">
        <f>Q522*H522</f>
        <v>0</v>
      </c>
      <c r="S522" s="189">
        <v>8.7999999999999995E-2</v>
      </c>
      <c r="T522" s="190">
        <f>S522*H522</f>
        <v>15.846159999999999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191" t="s">
        <v>215</v>
      </c>
      <c r="AT522" s="191" t="s">
        <v>210</v>
      </c>
      <c r="AU522" s="191" t="s">
        <v>82</v>
      </c>
      <c r="AY522" s="19" t="s">
        <v>208</v>
      </c>
      <c r="BE522" s="192">
        <f>IF(N522="základní",J522,0)</f>
        <v>0</v>
      </c>
      <c r="BF522" s="192">
        <f>IF(N522="snížená",J522,0)</f>
        <v>0</v>
      </c>
      <c r="BG522" s="192">
        <f>IF(N522="zákl. přenesená",J522,0)</f>
        <v>0</v>
      </c>
      <c r="BH522" s="192">
        <f>IF(N522="sníž. přenesená",J522,0)</f>
        <v>0</v>
      </c>
      <c r="BI522" s="192">
        <f>IF(N522="nulová",J522,0)</f>
        <v>0</v>
      </c>
      <c r="BJ522" s="19" t="s">
        <v>82</v>
      </c>
      <c r="BK522" s="192">
        <f>ROUND(I522*H522,2)</f>
        <v>0</v>
      </c>
      <c r="BL522" s="19" t="s">
        <v>215</v>
      </c>
      <c r="BM522" s="191" t="s">
        <v>910</v>
      </c>
    </row>
    <row r="523" spans="1:65" s="13" customFormat="1" ht="11.25">
      <c r="B523" s="193"/>
      <c r="C523" s="194"/>
      <c r="D523" s="195" t="s">
        <v>217</v>
      </c>
      <c r="E523" s="196" t="s">
        <v>19</v>
      </c>
      <c r="F523" s="197" t="s">
        <v>911</v>
      </c>
      <c r="G523" s="194"/>
      <c r="H523" s="198">
        <v>71.313999999999993</v>
      </c>
      <c r="I523" s="199"/>
      <c r="J523" s="194"/>
      <c r="K523" s="194"/>
      <c r="L523" s="200"/>
      <c r="M523" s="201"/>
      <c r="N523" s="202"/>
      <c r="O523" s="202"/>
      <c r="P523" s="202"/>
      <c r="Q523" s="202"/>
      <c r="R523" s="202"/>
      <c r="S523" s="202"/>
      <c r="T523" s="203"/>
      <c r="AT523" s="204" t="s">
        <v>217</v>
      </c>
      <c r="AU523" s="204" t="s">
        <v>82</v>
      </c>
      <c r="AV523" s="13" t="s">
        <v>82</v>
      </c>
      <c r="AW523" s="13" t="s">
        <v>33</v>
      </c>
      <c r="AX523" s="13" t="s">
        <v>71</v>
      </c>
      <c r="AY523" s="204" t="s">
        <v>208</v>
      </c>
    </row>
    <row r="524" spans="1:65" s="13" customFormat="1" ht="11.25">
      <c r="B524" s="193"/>
      <c r="C524" s="194"/>
      <c r="D524" s="195" t="s">
        <v>217</v>
      </c>
      <c r="E524" s="196" t="s">
        <v>19</v>
      </c>
      <c r="F524" s="197" t="s">
        <v>912</v>
      </c>
      <c r="G524" s="194"/>
      <c r="H524" s="198">
        <v>108.756</v>
      </c>
      <c r="I524" s="199"/>
      <c r="J524" s="194"/>
      <c r="K524" s="194"/>
      <c r="L524" s="200"/>
      <c r="M524" s="201"/>
      <c r="N524" s="202"/>
      <c r="O524" s="202"/>
      <c r="P524" s="202"/>
      <c r="Q524" s="202"/>
      <c r="R524" s="202"/>
      <c r="S524" s="202"/>
      <c r="T524" s="203"/>
      <c r="AT524" s="204" t="s">
        <v>217</v>
      </c>
      <c r="AU524" s="204" t="s">
        <v>82</v>
      </c>
      <c r="AV524" s="13" t="s">
        <v>82</v>
      </c>
      <c r="AW524" s="13" t="s">
        <v>33</v>
      </c>
      <c r="AX524" s="13" t="s">
        <v>71</v>
      </c>
      <c r="AY524" s="204" t="s">
        <v>208</v>
      </c>
    </row>
    <row r="525" spans="1:65" s="14" customFormat="1" ht="11.25">
      <c r="B525" s="205"/>
      <c r="C525" s="206"/>
      <c r="D525" s="195" t="s">
        <v>217</v>
      </c>
      <c r="E525" s="207" t="s">
        <v>19</v>
      </c>
      <c r="F525" s="208" t="s">
        <v>221</v>
      </c>
      <c r="G525" s="206"/>
      <c r="H525" s="209">
        <v>180.07</v>
      </c>
      <c r="I525" s="210"/>
      <c r="J525" s="206"/>
      <c r="K525" s="206"/>
      <c r="L525" s="211"/>
      <c r="M525" s="212"/>
      <c r="N525" s="213"/>
      <c r="O525" s="213"/>
      <c r="P525" s="213"/>
      <c r="Q525" s="213"/>
      <c r="R525" s="213"/>
      <c r="S525" s="213"/>
      <c r="T525" s="214"/>
      <c r="AT525" s="215" t="s">
        <v>217</v>
      </c>
      <c r="AU525" s="215" t="s">
        <v>82</v>
      </c>
      <c r="AV525" s="14" t="s">
        <v>215</v>
      </c>
      <c r="AW525" s="14" t="s">
        <v>33</v>
      </c>
      <c r="AX525" s="14" t="s">
        <v>78</v>
      </c>
      <c r="AY525" s="215" t="s">
        <v>208</v>
      </c>
    </row>
    <row r="526" spans="1:65" s="2" customFormat="1" ht="24.2" customHeight="1">
      <c r="A526" s="36"/>
      <c r="B526" s="37"/>
      <c r="C526" s="180" t="s">
        <v>913</v>
      </c>
      <c r="D526" s="180" t="s">
        <v>210</v>
      </c>
      <c r="E526" s="181" t="s">
        <v>914</v>
      </c>
      <c r="F526" s="182" t="s">
        <v>915</v>
      </c>
      <c r="G526" s="183" t="s">
        <v>225</v>
      </c>
      <c r="H526" s="184">
        <v>17.994</v>
      </c>
      <c r="I526" s="185"/>
      <c r="J526" s="186">
        <f>ROUND(I526*H526,2)</f>
        <v>0</v>
      </c>
      <c r="K526" s="182" t="s">
        <v>214</v>
      </c>
      <c r="L526" s="41"/>
      <c r="M526" s="187" t="s">
        <v>19</v>
      </c>
      <c r="N526" s="188" t="s">
        <v>43</v>
      </c>
      <c r="O526" s="66"/>
      <c r="P526" s="189">
        <f>O526*H526</f>
        <v>0</v>
      </c>
      <c r="Q526" s="189">
        <v>0</v>
      </c>
      <c r="R526" s="189">
        <f>Q526*H526</f>
        <v>0</v>
      </c>
      <c r="S526" s="189">
        <v>1.8</v>
      </c>
      <c r="T526" s="190">
        <f>S526*H526</f>
        <v>32.389200000000002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91" t="s">
        <v>215</v>
      </c>
      <c r="AT526" s="191" t="s">
        <v>210</v>
      </c>
      <c r="AU526" s="191" t="s">
        <v>82</v>
      </c>
      <c r="AY526" s="19" t="s">
        <v>208</v>
      </c>
      <c r="BE526" s="192">
        <f>IF(N526="základní",J526,0)</f>
        <v>0</v>
      </c>
      <c r="BF526" s="192">
        <f>IF(N526="snížená",J526,0)</f>
        <v>0</v>
      </c>
      <c r="BG526" s="192">
        <f>IF(N526="zákl. přenesená",J526,0)</f>
        <v>0</v>
      </c>
      <c r="BH526" s="192">
        <f>IF(N526="sníž. přenesená",J526,0)</f>
        <v>0</v>
      </c>
      <c r="BI526" s="192">
        <f>IF(N526="nulová",J526,0)</f>
        <v>0</v>
      </c>
      <c r="BJ526" s="19" t="s">
        <v>82</v>
      </c>
      <c r="BK526" s="192">
        <f>ROUND(I526*H526,2)</f>
        <v>0</v>
      </c>
      <c r="BL526" s="19" t="s">
        <v>215</v>
      </c>
      <c r="BM526" s="191" t="s">
        <v>916</v>
      </c>
    </row>
    <row r="527" spans="1:65" s="13" customFormat="1" ht="11.25">
      <c r="B527" s="193"/>
      <c r="C527" s="194"/>
      <c r="D527" s="195" t="s">
        <v>217</v>
      </c>
      <c r="E527" s="196" t="s">
        <v>19</v>
      </c>
      <c r="F527" s="197" t="s">
        <v>917</v>
      </c>
      <c r="G527" s="194"/>
      <c r="H527" s="198">
        <v>8.5259999999999998</v>
      </c>
      <c r="I527" s="199"/>
      <c r="J527" s="194"/>
      <c r="K527" s="194"/>
      <c r="L527" s="200"/>
      <c r="M527" s="201"/>
      <c r="N527" s="202"/>
      <c r="O527" s="202"/>
      <c r="P527" s="202"/>
      <c r="Q527" s="202"/>
      <c r="R527" s="202"/>
      <c r="S527" s="202"/>
      <c r="T527" s="203"/>
      <c r="AT527" s="204" t="s">
        <v>217</v>
      </c>
      <c r="AU527" s="204" t="s">
        <v>82</v>
      </c>
      <c r="AV527" s="13" t="s">
        <v>82</v>
      </c>
      <c r="AW527" s="13" t="s">
        <v>33</v>
      </c>
      <c r="AX527" s="13" t="s">
        <v>71</v>
      </c>
      <c r="AY527" s="204" t="s">
        <v>208</v>
      </c>
    </row>
    <row r="528" spans="1:65" s="13" customFormat="1" ht="11.25">
      <c r="B528" s="193"/>
      <c r="C528" s="194"/>
      <c r="D528" s="195" t="s">
        <v>217</v>
      </c>
      <c r="E528" s="196" t="s">
        <v>19</v>
      </c>
      <c r="F528" s="197" t="s">
        <v>918</v>
      </c>
      <c r="G528" s="194"/>
      <c r="H528" s="198">
        <v>9.468</v>
      </c>
      <c r="I528" s="199"/>
      <c r="J528" s="194"/>
      <c r="K528" s="194"/>
      <c r="L528" s="200"/>
      <c r="M528" s="201"/>
      <c r="N528" s="202"/>
      <c r="O528" s="202"/>
      <c r="P528" s="202"/>
      <c r="Q528" s="202"/>
      <c r="R528" s="202"/>
      <c r="S528" s="202"/>
      <c r="T528" s="203"/>
      <c r="AT528" s="204" t="s">
        <v>217</v>
      </c>
      <c r="AU528" s="204" t="s">
        <v>82</v>
      </c>
      <c r="AV528" s="13" t="s">
        <v>82</v>
      </c>
      <c r="AW528" s="13" t="s">
        <v>33</v>
      </c>
      <c r="AX528" s="13" t="s">
        <v>71</v>
      </c>
      <c r="AY528" s="204" t="s">
        <v>208</v>
      </c>
    </row>
    <row r="529" spans="1:65" s="14" customFormat="1" ht="11.25">
      <c r="B529" s="205"/>
      <c r="C529" s="206"/>
      <c r="D529" s="195" t="s">
        <v>217</v>
      </c>
      <c r="E529" s="207" t="s">
        <v>19</v>
      </c>
      <c r="F529" s="208" t="s">
        <v>221</v>
      </c>
      <c r="G529" s="206"/>
      <c r="H529" s="209">
        <v>17.994</v>
      </c>
      <c r="I529" s="210"/>
      <c r="J529" s="206"/>
      <c r="K529" s="206"/>
      <c r="L529" s="211"/>
      <c r="M529" s="212"/>
      <c r="N529" s="213"/>
      <c r="O529" s="213"/>
      <c r="P529" s="213"/>
      <c r="Q529" s="213"/>
      <c r="R529" s="213"/>
      <c r="S529" s="213"/>
      <c r="T529" s="214"/>
      <c r="AT529" s="215" t="s">
        <v>217</v>
      </c>
      <c r="AU529" s="215" t="s">
        <v>82</v>
      </c>
      <c r="AV529" s="14" t="s">
        <v>215</v>
      </c>
      <c r="AW529" s="14" t="s">
        <v>33</v>
      </c>
      <c r="AX529" s="14" t="s">
        <v>78</v>
      </c>
      <c r="AY529" s="215" t="s">
        <v>208</v>
      </c>
    </row>
    <row r="530" spans="1:65" s="2" customFormat="1" ht="14.45" customHeight="1">
      <c r="A530" s="36"/>
      <c r="B530" s="37"/>
      <c r="C530" s="180" t="s">
        <v>919</v>
      </c>
      <c r="D530" s="180" t="s">
        <v>210</v>
      </c>
      <c r="E530" s="181" t="s">
        <v>920</v>
      </c>
      <c r="F530" s="182" t="s">
        <v>921</v>
      </c>
      <c r="G530" s="183" t="s">
        <v>367</v>
      </c>
      <c r="H530" s="184">
        <v>3</v>
      </c>
      <c r="I530" s="185"/>
      <c r="J530" s="186">
        <f>ROUND(I530*H530,2)</f>
        <v>0</v>
      </c>
      <c r="K530" s="182" t="s">
        <v>214</v>
      </c>
      <c r="L530" s="41"/>
      <c r="M530" s="187" t="s">
        <v>19</v>
      </c>
      <c r="N530" s="188" t="s">
        <v>43</v>
      </c>
      <c r="O530" s="66"/>
      <c r="P530" s="189">
        <f>O530*H530</f>
        <v>0</v>
      </c>
      <c r="Q530" s="189">
        <v>0</v>
      </c>
      <c r="R530" s="189">
        <f>Q530*H530</f>
        <v>0</v>
      </c>
      <c r="S530" s="189">
        <v>0.13500000000000001</v>
      </c>
      <c r="T530" s="190">
        <f>S530*H530</f>
        <v>0.40500000000000003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91" t="s">
        <v>215</v>
      </c>
      <c r="AT530" s="191" t="s">
        <v>210</v>
      </c>
      <c r="AU530" s="191" t="s">
        <v>82</v>
      </c>
      <c r="AY530" s="19" t="s">
        <v>208</v>
      </c>
      <c r="BE530" s="192">
        <f>IF(N530="základní",J530,0)</f>
        <v>0</v>
      </c>
      <c r="BF530" s="192">
        <f>IF(N530="snížená",J530,0)</f>
        <v>0</v>
      </c>
      <c r="BG530" s="192">
        <f>IF(N530="zákl. přenesená",J530,0)</f>
        <v>0</v>
      </c>
      <c r="BH530" s="192">
        <f>IF(N530="sníž. přenesená",J530,0)</f>
        <v>0</v>
      </c>
      <c r="BI530" s="192">
        <f>IF(N530="nulová",J530,0)</f>
        <v>0</v>
      </c>
      <c r="BJ530" s="19" t="s">
        <v>82</v>
      </c>
      <c r="BK530" s="192">
        <f>ROUND(I530*H530,2)</f>
        <v>0</v>
      </c>
      <c r="BL530" s="19" t="s">
        <v>215</v>
      </c>
      <c r="BM530" s="191" t="s">
        <v>922</v>
      </c>
    </row>
    <row r="531" spans="1:65" s="13" customFormat="1" ht="11.25">
      <c r="B531" s="193"/>
      <c r="C531" s="194"/>
      <c r="D531" s="195" t="s">
        <v>217</v>
      </c>
      <c r="E531" s="196" t="s">
        <v>19</v>
      </c>
      <c r="F531" s="197" t="s">
        <v>923</v>
      </c>
      <c r="G531" s="194"/>
      <c r="H531" s="198">
        <v>3</v>
      </c>
      <c r="I531" s="199"/>
      <c r="J531" s="194"/>
      <c r="K531" s="194"/>
      <c r="L531" s="200"/>
      <c r="M531" s="201"/>
      <c r="N531" s="202"/>
      <c r="O531" s="202"/>
      <c r="P531" s="202"/>
      <c r="Q531" s="202"/>
      <c r="R531" s="202"/>
      <c r="S531" s="202"/>
      <c r="T531" s="203"/>
      <c r="AT531" s="204" t="s">
        <v>217</v>
      </c>
      <c r="AU531" s="204" t="s">
        <v>82</v>
      </c>
      <c r="AV531" s="13" t="s">
        <v>82</v>
      </c>
      <c r="AW531" s="13" t="s">
        <v>33</v>
      </c>
      <c r="AX531" s="13" t="s">
        <v>78</v>
      </c>
      <c r="AY531" s="204" t="s">
        <v>208</v>
      </c>
    </row>
    <row r="532" spans="1:65" s="2" customFormat="1" ht="24.2" customHeight="1">
      <c r="A532" s="36"/>
      <c r="B532" s="37"/>
      <c r="C532" s="180" t="s">
        <v>924</v>
      </c>
      <c r="D532" s="180" t="s">
        <v>210</v>
      </c>
      <c r="E532" s="181" t="s">
        <v>925</v>
      </c>
      <c r="F532" s="182" t="s">
        <v>926</v>
      </c>
      <c r="G532" s="183" t="s">
        <v>225</v>
      </c>
      <c r="H532" s="184">
        <v>2.0179999999999998</v>
      </c>
      <c r="I532" s="185"/>
      <c r="J532" s="186">
        <f>ROUND(I532*H532,2)</f>
        <v>0</v>
      </c>
      <c r="K532" s="182" t="s">
        <v>214</v>
      </c>
      <c r="L532" s="41"/>
      <c r="M532" s="187" t="s">
        <v>19</v>
      </c>
      <c r="N532" s="188" t="s">
        <v>43</v>
      </c>
      <c r="O532" s="66"/>
      <c r="P532" s="189">
        <f>O532*H532</f>
        <v>0</v>
      </c>
      <c r="Q532" s="189">
        <v>0</v>
      </c>
      <c r="R532" s="189">
        <f>Q532*H532</f>
        <v>0</v>
      </c>
      <c r="S532" s="189">
        <v>1.8</v>
      </c>
      <c r="T532" s="190">
        <f>S532*H532</f>
        <v>3.6323999999999996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91" t="s">
        <v>215</v>
      </c>
      <c r="AT532" s="191" t="s">
        <v>210</v>
      </c>
      <c r="AU532" s="191" t="s">
        <v>82</v>
      </c>
      <c r="AY532" s="19" t="s">
        <v>208</v>
      </c>
      <c r="BE532" s="192">
        <f>IF(N532="základní",J532,0)</f>
        <v>0</v>
      </c>
      <c r="BF532" s="192">
        <f>IF(N532="snížená",J532,0)</f>
        <v>0</v>
      </c>
      <c r="BG532" s="192">
        <f>IF(N532="zákl. přenesená",J532,0)</f>
        <v>0</v>
      </c>
      <c r="BH532" s="192">
        <f>IF(N532="sníž. přenesená",J532,0)</f>
        <v>0</v>
      </c>
      <c r="BI532" s="192">
        <f>IF(N532="nulová",J532,0)</f>
        <v>0</v>
      </c>
      <c r="BJ532" s="19" t="s">
        <v>82</v>
      </c>
      <c r="BK532" s="192">
        <f>ROUND(I532*H532,2)</f>
        <v>0</v>
      </c>
      <c r="BL532" s="19" t="s">
        <v>215</v>
      </c>
      <c r="BM532" s="191" t="s">
        <v>927</v>
      </c>
    </row>
    <row r="533" spans="1:65" s="13" customFormat="1" ht="11.25">
      <c r="B533" s="193"/>
      <c r="C533" s="194"/>
      <c r="D533" s="195" t="s">
        <v>217</v>
      </c>
      <c r="E533" s="196" t="s">
        <v>19</v>
      </c>
      <c r="F533" s="197" t="s">
        <v>928</v>
      </c>
      <c r="G533" s="194"/>
      <c r="H533" s="198">
        <v>1.05</v>
      </c>
      <c r="I533" s="199"/>
      <c r="J533" s="194"/>
      <c r="K533" s="194"/>
      <c r="L533" s="200"/>
      <c r="M533" s="201"/>
      <c r="N533" s="202"/>
      <c r="O533" s="202"/>
      <c r="P533" s="202"/>
      <c r="Q533" s="202"/>
      <c r="R533" s="202"/>
      <c r="S533" s="202"/>
      <c r="T533" s="203"/>
      <c r="AT533" s="204" t="s">
        <v>217</v>
      </c>
      <c r="AU533" s="204" t="s">
        <v>82</v>
      </c>
      <c r="AV533" s="13" t="s">
        <v>82</v>
      </c>
      <c r="AW533" s="13" t="s">
        <v>33</v>
      </c>
      <c r="AX533" s="13" t="s">
        <v>71</v>
      </c>
      <c r="AY533" s="204" t="s">
        <v>208</v>
      </c>
    </row>
    <row r="534" spans="1:65" s="13" customFormat="1" ht="11.25">
      <c r="B534" s="193"/>
      <c r="C534" s="194"/>
      <c r="D534" s="195" t="s">
        <v>217</v>
      </c>
      <c r="E534" s="196" t="s">
        <v>19</v>
      </c>
      <c r="F534" s="197" t="s">
        <v>929</v>
      </c>
      <c r="G534" s="194"/>
      <c r="H534" s="198">
        <v>0.63</v>
      </c>
      <c r="I534" s="199"/>
      <c r="J534" s="194"/>
      <c r="K534" s="194"/>
      <c r="L534" s="200"/>
      <c r="M534" s="201"/>
      <c r="N534" s="202"/>
      <c r="O534" s="202"/>
      <c r="P534" s="202"/>
      <c r="Q534" s="202"/>
      <c r="R534" s="202"/>
      <c r="S534" s="202"/>
      <c r="T534" s="203"/>
      <c r="AT534" s="204" t="s">
        <v>217</v>
      </c>
      <c r="AU534" s="204" t="s">
        <v>82</v>
      </c>
      <c r="AV534" s="13" t="s">
        <v>82</v>
      </c>
      <c r="AW534" s="13" t="s">
        <v>33</v>
      </c>
      <c r="AX534" s="13" t="s">
        <v>71</v>
      </c>
      <c r="AY534" s="204" t="s">
        <v>208</v>
      </c>
    </row>
    <row r="535" spans="1:65" s="13" customFormat="1" ht="11.25">
      <c r="B535" s="193"/>
      <c r="C535" s="194"/>
      <c r="D535" s="195" t="s">
        <v>217</v>
      </c>
      <c r="E535" s="196" t="s">
        <v>19</v>
      </c>
      <c r="F535" s="197" t="s">
        <v>930</v>
      </c>
      <c r="G535" s="194"/>
      <c r="H535" s="198">
        <v>0.33800000000000002</v>
      </c>
      <c r="I535" s="199"/>
      <c r="J535" s="194"/>
      <c r="K535" s="194"/>
      <c r="L535" s="200"/>
      <c r="M535" s="201"/>
      <c r="N535" s="202"/>
      <c r="O535" s="202"/>
      <c r="P535" s="202"/>
      <c r="Q535" s="202"/>
      <c r="R535" s="202"/>
      <c r="S535" s="202"/>
      <c r="T535" s="203"/>
      <c r="AT535" s="204" t="s">
        <v>217</v>
      </c>
      <c r="AU535" s="204" t="s">
        <v>82</v>
      </c>
      <c r="AV535" s="13" t="s">
        <v>82</v>
      </c>
      <c r="AW535" s="13" t="s">
        <v>33</v>
      </c>
      <c r="AX535" s="13" t="s">
        <v>71</v>
      </c>
      <c r="AY535" s="204" t="s">
        <v>208</v>
      </c>
    </row>
    <row r="536" spans="1:65" s="14" customFormat="1" ht="11.25">
      <c r="B536" s="205"/>
      <c r="C536" s="206"/>
      <c r="D536" s="195" t="s">
        <v>217</v>
      </c>
      <c r="E536" s="207" t="s">
        <v>19</v>
      </c>
      <c r="F536" s="208" t="s">
        <v>221</v>
      </c>
      <c r="G536" s="206"/>
      <c r="H536" s="209">
        <v>2.0179999999999998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217</v>
      </c>
      <c r="AU536" s="215" t="s">
        <v>82</v>
      </c>
      <c r="AV536" s="14" t="s">
        <v>215</v>
      </c>
      <c r="AW536" s="14" t="s">
        <v>33</v>
      </c>
      <c r="AX536" s="14" t="s">
        <v>78</v>
      </c>
      <c r="AY536" s="215" t="s">
        <v>208</v>
      </c>
    </row>
    <row r="537" spans="1:65" s="2" customFormat="1" ht="24.2" customHeight="1">
      <c r="A537" s="36"/>
      <c r="B537" s="37"/>
      <c r="C537" s="180" t="s">
        <v>931</v>
      </c>
      <c r="D537" s="180" t="s">
        <v>210</v>
      </c>
      <c r="E537" s="181" t="s">
        <v>932</v>
      </c>
      <c r="F537" s="182" t="s">
        <v>933</v>
      </c>
      <c r="G537" s="183" t="s">
        <v>367</v>
      </c>
      <c r="H537" s="184">
        <v>12</v>
      </c>
      <c r="I537" s="185"/>
      <c r="J537" s="186">
        <f>ROUND(I537*H537,2)</f>
        <v>0</v>
      </c>
      <c r="K537" s="182" t="s">
        <v>214</v>
      </c>
      <c r="L537" s="41"/>
      <c r="M537" s="187" t="s">
        <v>19</v>
      </c>
      <c r="N537" s="188" t="s">
        <v>43</v>
      </c>
      <c r="O537" s="66"/>
      <c r="P537" s="189">
        <f>O537*H537</f>
        <v>0</v>
      </c>
      <c r="Q537" s="189">
        <v>0</v>
      </c>
      <c r="R537" s="189">
        <f>Q537*H537</f>
        <v>0</v>
      </c>
      <c r="S537" s="189">
        <v>9.7000000000000003E-2</v>
      </c>
      <c r="T537" s="190">
        <f>S537*H537</f>
        <v>1.1640000000000001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191" t="s">
        <v>215</v>
      </c>
      <c r="AT537" s="191" t="s">
        <v>210</v>
      </c>
      <c r="AU537" s="191" t="s">
        <v>82</v>
      </c>
      <c r="AY537" s="19" t="s">
        <v>208</v>
      </c>
      <c r="BE537" s="192">
        <f>IF(N537="základní",J537,0)</f>
        <v>0</v>
      </c>
      <c r="BF537" s="192">
        <f>IF(N537="snížená",J537,0)</f>
        <v>0</v>
      </c>
      <c r="BG537" s="192">
        <f>IF(N537="zákl. přenesená",J537,0)</f>
        <v>0</v>
      </c>
      <c r="BH537" s="192">
        <f>IF(N537="sníž. přenesená",J537,0)</f>
        <v>0</v>
      </c>
      <c r="BI537" s="192">
        <f>IF(N537="nulová",J537,0)</f>
        <v>0</v>
      </c>
      <c r="BJ537" s="19" t="s">
        <v>82</v>
      </c>
      <c r="BK537" s="192">
        <f>ROUND(I537*H537,2)</f>
        <v>0</v>
      </c>
      <c r="BL537" s="19" t="s">
        <v>215</v>
      </c>
      <c r="BM537" s="191" t="s">
        <v>934</v>
      </c>
    </row>
    <row r="538" spans="1:65" s="13" customFormat="1" ht="11.25">
      <c r="B538" s="193"/>
      <c r="C538" s="194"/>
      <c r="D538" s="195" t="s">
        <v>217</v>
      </c>
      <c r="E538" s="196" t="s">
        <v>19</v>
      </c>
      <c r="F538" s="197" t="s">
        <v>935</v>
      </c>
      <c r="G538" s="194"/>
      <c r="H538" s="198">
        <v>12</v>
      </c>
      <c r="I538" s="199"/>
      <c r="J538" s="194"/>
      <c r="K538" s="194"/>
      <c r="L538" s="200"/>
      <c r="M538" s="201"/>
      <c r="N538" s="202"/>
      <c r="O538" s="202"/>
      <c r="P538" s="202"/>
      <c r="Q538" s="202"/>
      <c r="R538" s="202"/>
      <c r="S538" s="202"/>
      <c r="T538" s="203"/>
      <c r="AT538" s="204" t="s">
        <v>217</v>
      </c>
      <c r="AU538" s="204" t="s">
        <v>82</v>
      </c>
      <c r="AV538" s="13" t="s">
        <v>82</v>
      </c>
      <c r="AW538" s="13" t="s">
        <v>33</v>
      </c>
      <c r="AX538" s="13" t="s">
        <v>78</v>
      </c>
      <c r="AY538" s="204" t="s">
        <v>208</v>
      </c>
    </row>
    <row r="539" spans="1:65" s="2" customFormat="1" ht="24.2" customHeight="1">
      <c r="A539" s="36"/>
      <c r="B539" s="37"/>
      <c r="C539" s="180" t="s">
        <v>936</v>
      </c>
      <c r="D539" s="180" t="s">
        <v>210</v>
      </c>
      <c r="E539" s="181" t="s">
        <v>937</v>
      </c>
      <c r="F539" s="182" t="s">
        <v>938</v>
      </c>
      <c r="G539" s="183" t="s">
        <v>395</v>
      </c>
      <c r="H539" s="184">
        <v>86.3</v>
      </c>
      <c r="I539" s="185"/>
      <c r="J539" s="186">
        <f>ROUND(I539*H539,2)</f>
        <v>0</v>
      </c>
      <c r="K539" s="182" t="s">
        <v>214</v>
      </c>
      <c r="L539" s="41"/>
      <c r="M539" s="187" t="s">
        <v>19</v>
      </c>
      <c r="N539" s="188" t="s">
        <v>43</v>
      </c>
      <c r="O539" s="66"/>
      <c r="P539" s="189">
        <f>O539*H539</f>
        <v>0</v>
      </c>
      <c r="Q539" s="189">
        <v>0</v>
      </c>
      <c r="R539" s="189">
        <f>Q539*H539</f>
        <v>0</v>
      </c>
      <c r="S539" s="189">
        <v>6.5000000000000002E-2</v>
      </c>
      <c r="T539" s="190">
        <f>S539*H539</f>
        <v>5.6094999999999997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R539" s="191" t="s">
        <v>215</v>
      </c>
      <c r="AT539" s="191" t="s">
        <v>210</v>
      </c>
      <c r="AU539" s="191" t="s">
        <v>82</v>
      </c>
      <c r="AY539" s="19" t="s">
        <v>208</v>
      </c>
      <c r="BE539" s="192">
        <f>IF(N539="základní",J539,0)</f>
        <v>0</v>
      </c>
      <c r="BF539" s="192">
        <f>IF(N539="snížená",J539,0)</f>
        <v>0</v>
      </c>
      <c r="BG539" s="192">
        <f>IF(N539="zákl. přenesená",J539,0)</f>
        <v>0</v>
      </c>
      <c r="BH539" s="192">
        <f>IF(N539="sníž. přenesená",J539,0)</f>
        <v>0</v>
      </c>
      <c r="BI539" s="192">
        <f>IF(N539="nulová",J539,0)</f>
        <v>0</v>
      </c>
      <c r="BJ539" s="19" t="s">
        <v>82</v>
      </c>
      <c r="BK539" s="192">
        <f>ROUND(I539*H539,2)</f>
        <v>0</v>
      </c>
      <c r="BL539" s="19" t="s">
        <v>215</v>
      </c>
      <c r="BM539" s="191" t="s">
        <v>939</v>
      </c>
    </row>
    <row r="540" spans="1:65" s="13" customFormat="1" ht="11.25">
      <c r="B540" s="193"/>
      <c r="C540" s="194"/>
      <c r="D540" s="195" t="s">
        <v>217</v>
      </c>
      <c r="E540" s="196" t="s">
        <v>19</v>
      </c>
      <c r="F540" s="197" t="s">
        <v>940</v>
      </c>
      <c r="G540" s="194"/>
      <c r="H540" s="198">
        <v>6</v>
      </c>
      <c r="I540" s="199"/>
      <c r="J540" s="194"/>
      <c r="K540" s="194"/>
      <c r="L540" s="200"/>
      <c r="M540" s="201"/>
      <c r="N540" s="202"/>
      <c r="O540" s="202"/>
      <c r="P540" s="202"/>
      <c r="Q540" s="202"/>
      <c r="R540" s="202"/>
      <c r="S540" s="202"/>
      <c r="T540" s="203"/>
      <c r="AT540" s="204" t="s">
        <v>217</v>
      </c>
      <c r="AU540" s="204" t="s">
        <v>82</v>
      </c>
      <c r="AV540" s="13" t="s">
        <v>82</v>
      </c>
      <c r="AW540" s="13" t="s">
        <v>33</v>
      </c>
      <c r="AX540" s="13" t="s">
        <v>71</v>
      </c>
      <c r="AY540" s="204" t="s">
        <v>208</v>
      </c>
    </row>
    <row r="541" spans="1:65" s="13" customFormat="1" ht="11.25">
      <c r="B541" s="193"/>
      <c r="C541" s="194"/>
      <c r="D541" s="195" t="s">
        <v>217</v>
      </c>
      <c r="E541" s="196" t="s">
        <v>19</v>
      </c>
      <c r="F541" s="197" t="s">
        <v>941</v>
      </c>
      <c r="G541" s="194"/>
      <c r="H541" s="198">
        <v>14.4</v>
      </c>
      <c r="I541" s="199"/>
      <c r="J541" s="194"/>
      <c r="K541" s="194"/>
      <c r="L541" s="200"/>
      <c r="M541" s="201"/>
      <c r="N541" s="202"/>
      <c r="O541" s="202"/>
      <c r="P541" s="202"/>
      <c r="Q541" s="202"/>
      <c r="R541" s="202"/>
      <c r="S541" s="202"/>
      <c r="T541" s="203"/>
      <c r="AT541" s="204" t="s">
        <v>217</v>
      </c>
      <c r="AU541" s="204" t="s">
        <v>82</v>
      </c>
      <c r="AV541" s="13" t="s">
        <v>82</v>
      </c>
      <c r="AW541" s="13" t="s">
        <v>33</v>
      </c>
      <c r="AX541" s="13" t="s">
        <v>71</v>
      </c>
      <c r="AY541" s="204" t="s">
        <v>208</v>
      </c>
    </row>
    <row r="542" spans="1:65" s="13" customFormat="1" ht="11.25">
      <c r="B542" s="193"/>
      <c r="C542" s="194"/>
      <c r="D542" s="195" t="s">
        <v>217</v>
      </c>
      <c r="E542" s="196" t="s">
        <v>19</v>
      </c>
      <c r="F542" s="197" t="s">
        <v>942</v>
      </c>
      <c r="G542" s="194"/>
      <c r="H542" s="198">
        <v>6</v>
      </c>
      <c r="I542" s="199"/>
      <c r="J542" s="194"/>
      <c r="K542" s="194"/>
      <c r="L542" s="200"/>
      <c r="M542" s="201"/>
      <c r="N542" s="202"/>
      <c r="O542" s="202"/>
      <c r="P542" s="202"/>
      <c r="Q542" s="202"/>
      <c r="R542" s="202"/>
      <c r="S542" s="202"/>
      <c r="T542" s="203"/>
      <c r="AT542" s="204" t="s">
        <v>217</v>
      </c>
      <c r="AU542" s="204" t="s">
        <v>82</v>
      </c>
      <c r="AV542" s="13" t="s">
        <v>82</v>
      </c>
      <c r="AW542" s="13" t="s">
        <v>33</v>
      </c>
      <c r="AX542" s="13" t="s">
        <v>71</v>
      </c>
      <c r="AY542" s="204" t="s">
        <v>208</v>
      </c>
    </row>
    <row r="543" spans="1:65" s="13" customFormat="1" ht="11.25">
      <c r="B543" s="193"/>
      <c r="C543" s="194"/>
      <c r="D543" s="195" t="s">
        <v>217</v>
      </c>
      <c r="E543" s="196" t="s">
        <v>19</v>
      </c>
      <c r="F543" s="197" t="s">
        <v>943</v>
      </c>
      <c r="G543" s="194"/>
      <c r="H543" s="198">
        <v>4.4000000000000004</v>
      </c>
      <c r="I543" s="199"/>
      <c r="J543" s="194"/>
      <c r="K543" s="194"/>
      <c r="L543" s="200"/>
      <c r="M543" s="201"/>
      <c r="N543" s="202"/>
      <c r="O543" s="202"/>
      <c r="P543" s="202"/>
      <c r="Q543" s="202"/>
      <c r="R543" s="202"/>
      <c r="S543" s="202"/>
      <c r="T543" s="203"/>
      <c r="AT543" s="204" t="s">
        <v>217</v>
      </c>
      <c r="AU543" s="204" t="s">
        <v>82</v>
      </c>
      <c r="AV543" s="13" t="s">
        <v>82</v>
      </c>
      <c r="AW543" s="13" t="s">
        <v>33</v>
      </c>
      <c r="AX543" s="13" t="s">
        <v>71</v>
      </c>
      <c r="AY543" s="204" t="s">
        <v>208</v>
      </c>
    </row>
    <row r="544" spans="1:65" s="13" customFormat="1" ht="11.25">
      <c r="B544" s="193"/>
      <c r="C544" s="194"/>
      <c r="D544" s="195" t="s">
        <v>217</v>
      </c>
      <c r="E544" s="196" t="s">
        <v>19</v>
      </c>
      <c r="F544" s="197" t="s">
        <v>944</v>
      </c>
      <c r="G544" s="194"/>
      <c r="H544" s="198">
        <v>4</v>
      </c>
      <c r="I544" s="199"/>
      <c r="J544" s="194"/>
      <c r="K544" s="194"/>
      <c r="L544" s="200"/>
      <c r="M544" s="201"/>
      <c r="N544" s="202"/>
      <c r="O544" s="202"/>
      <c r="P544" s="202"/>
      <c r="Q544" s="202"/>
      <c r="R544" s="202"/>
      <c r="S544" s="202"/>
      <c r="T544" s="203"/>
      <c r="AT544" s="204" t="s">
        <v>217</v>
      </c>
      <c r="AU544" s="204" t="s">
        <v>82</v>
      </c>
      <c r="AV544" s="13" t="s">
        <v>82</v>
      </c>
      <c r="AW544" s="13" t="s">
        <v>33</v>
      </c>
      <c r="AX544" s="13" t="s">
        <v>71</v>
      </c>
      <c r="AY544" s="204" t="s">
        <v>208</v>
      </c>
    </row>
    <row r="545" spans="1:65" s="13" customFormat="1" ht="11.25">
      <c r="B545" s="193"/>
      <c r="C545" s="194"/>
      <c r="D545" s="195" t="s">
        <v>217</v>
      </c>
      <c r="E545" s="196" t="s">
        <v>19</v>
      </c>
      <c r="F545" s="197" t="s">
        <v>945</v>
      </c>
      <c r="G545" s="194"/>
      <c r="H545" s="198">
        <v>5.0999999999999996</v>
      </c>
      <c r="I545" s="199"/>
      <c r="J545" s="194"/>
      <c r="K545" s="194"/>
      <c r="L545" s="200"/>
      <c r="M545" s="201"/>
      <c r="N545" s="202"/>
      <c r="O545" s="202"/>
      <c r="P545" s="202"/>
      <c r="Q545" s="202"/>
      <c r="R545" s="202"/>
      <c r="S545" s="202"/>
      <c r="T545" s="203"/>
      <c r="AT545" s="204" t="s">
        <v>217</v>
      </c>
      <c r="AU545" s="204" t="s">
        <v>82</v>
      </c>
      <c r="AV545" s="13" t="s">
        <v>82</v>
      </c>
      <c r="AW545" s="13" t="s">
        <v>33</v>
      </c>
      <c r="AX545" s="13" t="s">
        <v>71</v>
      </c>
      <c r="AY545" s="204" t="s">
        <v>208</v>
      </c>
    </row>
    <row r="546" spans="1:65" s="13" customFormat="1" ht="11.25">
      <c r="B546" s="193"/>
      <c r="C546" s="194"/>
      <c r="D546" s="195" t="s">
        <v>217</v>
      </c>
      <c r="E546" s="196" t="s">
        <v>19</v>
      </c>
      <c r="F546" s="197" t="s">
        <v>946</v>
      </c>
      <c r="G546" s="194"/>
      <c r="H546" s="198">
        <v>24</v>
      </c>
      <c r="I546" s="199"/>
      <c r="J546" s="194"/>
      <c r="K546" s="194"/>
      <c r="L546" s="200"/>
      <c r="M546" s="201"/>
      <c r="N546" s="202"/>
      <c r="O546" s="202"/>
      <c r="P546" s="202"/>
      <c r="Q546" s="202"/>
      <c r="R546" s="202"/>
      <c r="S546" s="202"/>
      <c r="T546" s="203"/>
      <c r="AT546" s="204" t="s">
        <v>217</v>
      </c>
      <c r="AU546" s="204" t="s">
        <v>82</v>
      </c>
      <c r="AV546" s="13" t="s">
        <v>82</v>
      </c>
      <c r="AW546" s="13" t="s">
        <v>33</v>
      </c>
      <c r="AX546" s="13" t="s">
        <v>71</v>
      </c>
      <c r="AY546" s="204" t="s">
        <v>208</v>
      </c>
    </row>
    <row r="547" spans="1:65" s="13" customFormat="1" ht="11.25">
      <c r="B547" s="193"/>
      <c r="C547" s="194"/>
      <c r="D547" s="195" t="s">
        <v>217</v>
      </c>
      <c r="E547" s="196" t="s">
        <v>19</v>
      </c>
      <c r="F547" s="197" t="s">
        <v>947</v>
      </c>
      <c r="G547" s="194"/>
      <c r="H547" s="198">
        <v>11.6</v>
      </c>
      <c r="I547" s="199"/>
      <c r="J547" s="194"/>
      <c r="K547" s="194"/>
      <c r="L547" s="200"/>
      <c r="M547" s="201"/>
      <c r="N547" s="202"/>
      <c r="O547" s="202"/>
      <c r="P547" s="202"/>
      <c r="Q547" s="202"/>
      <c r="R547" s="202"/>
      <c r="S547" s="202"/>
      <c r="T547" s="203"/>
      <c r="AT547" s="204" t="s">
        <v>217</v>
      </c>
      <c r="AU547" s="204" t="s">
        <v>82</v>
      </c>
      <c r="AV547" s="13" t="s">
        <v>82</v>
      </c>
      <c r="AW547" s="13" t="s">
        <v>33</v>
      </c>
      <c r="AX547" s="13" t="s">
        <v>71</v>
      </c>
      <c r="AY547" s="204" t="s">
        <v>208</v>
      </c>
    </row>
    <row r="548" spans="1:65" s="13" customFormat="1" ht="11.25">
      <c r="B548" s="193"/>
      <c r="C548" s="194"/>
      <c r="D548" s="195" t="s">
        <v>217</v>
      </c>
      <c r="E548" s="196" t="s">
        <v>19</v>
      </c>
      <c r="F548" s="197" t="s">
        <v>948</v>
      </c>
      <c r="G548" s="194"/>
      <c r="H548" s="198">
        <v>10.8</v>
      </c>
      <c r="I548" s="199"/>
      <c r="J548" s="194"/>
      <c r="K548" s="194"/>
      <c r="L548" s="200"/>
      <c r="M548" s="201"/>
      <c r="N548" s="202"/>
      <c r="O548" s="202"/>
      <c r="P548" s="202"/>
      <c r="Q548" s="202"/>
      <c r="R548" s="202"/>
      <c r="S548" s="202"/>
      <c r="T548" s="203"/>
      <c r="AT548" s="204" t="s">
        <v>217</v>
      </c>
      <c r="AU548" s="204" t="s">
        <v>82</v>
      </c>
      <c r="AV548" s="13" t="s">
        <v>82</v>
      </c>
      <c r="AW548" s="13" t="s">
        <v>33</v>
      </c>
      <c r="AX548" s="13" t="s">
        <v>71</v>
      </c>
      <c r="AY548" s="204" t="s">
        <v>208</v>
      </c>
    </row>
    <row r="549" spans="1:65" s="14" customFormat="1" ht="11.25">
      <c r="B549" s="205"/>
      <c r="C549" s="206"/>
      <c r="D549" s="195" t="s">
        <v>217</v>
      </c>
      <c r="E549" s="207" t="s">
        <v>19</v>
      </c>
      <c r="F549" s="208" t="s">
        <v>221</v>
      </c>
      <c r="G549" s="206"/>
      <c r="H549" s="209">
        <v>86.3</v>
      </c>
      <c r="I549" s="210"/>
      <c r="J549" s="206"/>
      <c r="K549" s="206"/>
      <c r="L549" s="211"/>
      <c r="M549" s="212"/>
      <c r="N549" s="213"/>
      <c r="O549" s="213"/>
      <c r="P549" s="213"/>
      <c r="Q549" s="213"/>
      <c r="R549" s="213"/>
      <c r="S549" s="213"/>
      <c r="T549" s="214"/>
      <c r="AT549" s="215" t="s">
        <v>217</v>
      </c>
      <c r="AU549" s="215" t="s">
        <v>82</v>
      </c>
      <c r="AV549" s="14" t="s">
        <v>215</v>
      </c>
      <c r="AW549" s="14" t="s">
        <v>33</v>
      </c>
      <c r="AX549" s="14" t="s">
        <v>78</v>
      </c>
      <c r="AY549" s="215" t="s">
        <v>208</v>
      </c>
    </row>
    <row r="550" spans="1:65" s="2" customFormat="1" ht="14.45" customHeight="1">
      <c r="A550" s="36"/>
      <c r="B550" s="37"/>
      <c r="C550" s="180" t="s">
        <v>949</v>
      </c>
      <c r="D550" s="180" t="s">
        <v>210</v>
      </c>
      <c r="E550" s="181" t="s">
        <v>950</v>
      </c>
      <c r="F550" s="182" t="s">
        <v>951</v>
      </c>
      <c r="G550" s="183" t="s">
        <v>213</v>
      </c>
      <c r="H550" s="184">
        <v>107.32</v>
      </c>
      <c r="I550" s="185"/>
      <c r="J550" s="186">
        <f>ROUND(I550*H550,2)</f>
        <v>0</v>
      </c>
      <c r="K550" s="182" t="s">
        <v>214</v>
      </c>
      <c r="L550" s="41"/>
      <c r="M550" s="187" t="s">
        <v>19</v>
      </c>
      <c r="N550" s="188" t="s">
        <v>43</v>
      </c>
      <c r="O550" s="66"/>
      <c r="P550" s="189">
        <f>O550*H550</f>
        <v>0</v>
      </c>
      <c r="Q550" s="189">
        <v>0</v>
      </c>
      <c r="R550" s="189">
        <f>Q550*H550</f>
        <v>0</v>
      </c>
      <c r="S550" s="189">
        <v>0.05</v>
      </c>
      <c r="T550" s="190">
        <f>S550*H550</f>
        <v>5.3659999999999997</v>
      </c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R550" s="191" t="s">
        <v>215</v>
      </c>
      <c r="AT550" s="191" t="s">
        <v>210</v>
      </c>
      <c r="AU550" s="191" t="s">
        <v>82</v>
      </c>
      <c r="AY550" s="19" t="s">
        <v>208</v>
      </c>
      <c r="BE550" s="192">
        <f>IF(N550="základní",J550,0)</f>
        <v>0</v>
      </c>
      <c r="BF550" s="192">
        <f>IF(N550="snížená",J550,0)</f>
        <v>0</v>
      </c>
      <c r="BG550" s="192">
        <f>IF(N550="zákl. přenesená",J550,0)</f>
        <v>0</v>
      </c>
      <c r="BH550" s="192">
        <f>IF(N550="sníž. přenesená",J550,0)</f>
        <v>0</v>
      </c>
      <c r="BI550" s="192">
        <f>IF(N550="nulová",J550,0)</f>
        <v>0</v>
      </c>
      <c r="BJ550" s="19" t="s">
        <v>82</v>
      </c>
      <c r="BK550" s="192">
        <f>ROUND(I550*H550,2)</f>
        <v>0</v>
      </c>
      <c r="BL550" s="19" t="s">
        <v>215</v>
      </c>
      <c r="BM550" s="191" t="s">
        <v>952</v>
      </c>
    </row>
    <row r="551" spans="1:65" s="13" customFormat="1" ht="11.25">
      <c r="B551" s="193"/>
      <c r="C551" s="194"/>
      <c r="D551" s="195" t="s">
        <v>217</v>
      </c>
      <c r="E551" s="196" t="s">
        <v>19</v>
      </c>
      <c r="F551" s="197" t="s">
        <v>858</v>
      </c>
      <c r="G551" s="194"/>
      <c r="H551" s="198">
        <v>107.32</v>
      </c>
      <c r="I551" s="199"/>
      <c r="J551" s="194"/>
      <c r="K551" s="194"/>
      <c r="L551" s="200"/>
      <c r="M551" s="201"/>
      <c r="N551" s="202"/>
      <c r="O551" s="202"/>
      <c r="P551" s="202"/>
      <c r="Q551" s="202"/>
      <c r="R551" s="202"/>
      <c r="S551" s="202"/>
      <c r="T551" s="203"/>
      <c r="AT551" s="204" t="s">
        <v>217</v>
      </c>
      <c r="AU551" s="204" t="s">
        <v>82</v>
      </c>
      <c r="AV551" s="13" t="s">
        <v>82</v>
      </c>
      <c r="AW551" s="13" t="s">
        <v>33</v>
      </c>
      <c r="AX551" s="13" t="s">
        <v>78</v>
      </c>
      <c r="AY551" s="204" t="s">
        <v>208</v>
      </c>
    </row>
    <row r="552" spans="1:65" s="2" customFormat="1" ht="24.2" customHeight="1">
      <c r="A552" s="36"/>
      <c r="B552" s="37"/>
      <c r="C552" s="180" t="s">
        <v>953</v>
      </c>
      <c r="D552" s="180" t="s">
        <v>210</v>
      </c>
      <c r="E552" s="181" t="s">
        <v>954</v>
      </c>
      <c r="F552" s="182" t="s">
        <v>955</v>
      </c>
      <c r="G552" s="183" t="s">
        <v>213</v>
      </c>
      <c r="H552" s="184">
        <v>677.6</v>
      </c>
      <c r="I552" s="185"/>
      <c r="J552" s="186">
        <f>ROUND(I552*H552,2)</f>
        <v>0</v>
      </c>
      <c r="K552" s="182" t="s">
        <v>214</v>
      </c>
      <c r="L552" s="41"/>
      <c r="M552" s="187" t="s">
        <v>19</v>
      </c>
      <c r="N552" s="188" t="s">
        <v>43</v>
      </c>
      <c r="O552" s="66"/>
      <c r="P552" s="189">
        <f>O552*H552</f>
        <v>0</v>
      </c>
      <c r="Q552" s="189">
        <v>0</v>
      </c>
      <c r="R552" s="189">
        <f>Q552*H552</f>
        <v>0</v>
      </c>
      <c r="S552" s="189">
        <v>0.05</v>
      </c>
      <c r="T552" s="190">
        <f>S552*H552</f>
        <v>33.880000000000003</v>
      </c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R552" s="191" t="s">
        <v>215</v>
      </c>
      <c r="AT552" s="191" t="s">
        <v>210</v>
      </c>
      <c r="AU552" s="191" t="s">
        <v>82</v>
      </c>
      <c r="AY552" s="19" t="s">
        <v>208</v>
      </c>
      <c r="BE552" s="192">
        <f>IF(N552="základní",J552,0)</f>
        <v>0</v>
      </c>
      <c r="BF552" s="192">
        <f>IF(N552="snížená",J552,0)</f>
        <v>0</v>
      </c>
      <c r="BG552" s="192">
        <f>IF(N552="zákl. přenesená",J552,0)</f>
        <v>0</v>
      </c>
      <c r="BH552" s="192">
        <f>IF(N552="sníž. přenesená",J552,0)</f>
        <v>0</v>
      </c>
      <c r="BI552" s="192">
        <f>IF(N552="nulová",J552,0)</f>
        <v>0</v>
      </c>
      <c r="BJ552" s="19" t="s">
        <v>82</v>
      </c>
      <c r="BK552" s="192">
        <f>ROUND(I552*H552,2)</f>
        <v>0</v>
      </c>
      <c r="BL552" s="19" t="s">
        <v>215</v>
      </c>
      <c r="BM552" s="191" t="s">
        <v>956</v>
      </c>
    </row>
    <row r="553" spans="1:65" s="13" customFormat="1" ht="33.75">
      <c r="B553" s="193"/>
      <c r="C553" s="194"/>
      <c r="D553" s="195" t="s">
        <v>217</v>
      </c>
      <c r="E553" s="196" t="s">
        <v>19</v>
      </c>
      <c r="F553" s="197" t="s">
        <v>778</v>
      </c>
      <c r="G553" s="194"/>
      <c r="H553" s="198">
        <v>324.14</v>
      </c>
      <c r="I553" s="199"/>
      <c r="J553" s="194"/>
      <c r="K553" s="194"/>
      <c r="L553" s="200"/>
      <c r="M553" s="201"/>
      <c r="N553" s="202"/>
      <c r="O553" s="202"/>
      <c r="P553" s="202"/>
      <c r="Q553" s="202"/>
      <c r="R553" s="202"/>
      <c r="S553" s="202"/>
      <c r="T553" s="203"/>
      <c r="AT553" s="204" t="s">
        <v>217</v>
      </c>
      <c r="AU553" s="204" t="s">
        <v>82</v>
      </c>
      <c r="AV553" s="13" t="s">
        <v>82</v>
      </c>
      <c r="AW553" s="13" t="s">
        <v>33</v>
      </c>
      <c r="AX553" s="13" t="s">
        <v>71</v>
      </c>
      <c r="AY553" s="204" t="s">
        <v>208</v>
      </c>
    </row>
    <row r="554" spans="1:65" s="13" customFormat="1" ht="11.25">
      <c r="B554" s="193"/>
      <c r="C554" s="194"/>
      <c r="D554" s="195" t="s">
        <v>217</v>
      </c>
      <c r="E554" s="196" t="s">
        <v>19</v>
      </c>
      <c r="F554" s="197" t="s">
        <v>779</v>
      </c>
      <c r="G554" s="194"/>
      <c r="H554" s="198">
        <v>353.46</v>
      </c>
      <c r="I554" s="199"/>
      <c r="J554" s="194"/>
      <c r="K554" s="194"/>
      <c r="L554" s="200"/>
      <c r="M554" s="201"/>
      <c r="N554" s="202"/>
      <c r="O554" s="202"/>
      <c r="P554" s="202"/>
      <c r="Q554" s="202"/>
      <c r="R554" s="202"/>
      <c r="S554" s="202"/>
      <c r="T554" s="203"/>
      <c r="AT554" s="204" t="s">
        <v>217</v>
      </c>
      <c r="AU554" s="204" t="s">
        <v>82</v>
      </c>
      <c r="AV554" s="13" t="s">
        <v>82</v>
      </c>
      <c r="AW554" s="13" t="s">
        <v>33</v>
      </c>
      <c r="AX554" s="13" t="s">
        <v>71</v>
      </c>
      <c r="AY554" s="204" t="s">
        <v>208</v>
      </c>
    </row>
    <row r="555" spans="1:65" s="14" customFormat="1" ht="11.25">
      <c r="B555" s="205"/>
      <c r="C555" s="206"/>
      <c r="D555" s="195" t="s">
        <v>217</v>
      </c>
      <c r="E555" s="207" t="s">
        <v>19</v>
      </c>
      <c r="F555" s="208" t="s">
        <v>221</v>
      </c>
      <c r="G555" s="206"/>
      <c r="H555" s="209">
        <v>677.6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217</v>
      </c>
      <c r="AU555" s="215" t="s">
        <v>82</v>
      </c>
      <c r="AV555" s="14" t="s">
        <v>215</v>
      </c>
      <c r="AW555" s="14" t="s">
        <v>33</v>
      </c>
      <c r="AX555" s="14" t="s">
        <v>78</v>
      </c>
      <c r="AY555" s="215" t="s">
        <v>208</v>
      </c>
    </row>
    <row r="556" spans="1:65" s="2" customFormat="1" ht="24.2" customHeight="1">
      <c r="A556" s="36"/>
      <c r="B556" s="37"/>
      <c r="C556" s="180" t="s">
        <v>957</v>
      </c>
      <c r="D556" s="180" t="s">
        <v>210</v>
      </c>
      <c r="E556" s="181" t="s">
        <v>958</v>
      </c>
      <c r="F556" s="182" t="s">
        <v>959</v>
      </c>
      <c r="G556" s="183" t="s">
        <v>213</v>
      </c>
      <c r="H556" s="184">
        <v>2272.5369999999998</v>
      </c>
      <c r="I556" s="185"/>
      <c r="J556" s="186">
        <f>ROUND(I556*H556,2)</f>
        <v>0</v>
      </c>
      <c r="K556" s="182" t="s">
        <v>214</v>
      </c>
      <c r="L556" s="41"/>
      <c r="M556" s="187" t="s">
        <v>19</v>
      </c>
      <c r="N556" s="188" t="s">
        <v>43</v>
      </c>
      <c r="O556" s="66"/>
      <c r="P556" s="189">
        <f>O556*H556</f>
        <v>0</v>
      </c>
      <c r="Q556" s="189">
        <v>0</v>
      </c>
      <c r="R556" s="189">
        <f>Q556*H556</f>
        <v>0</v>
      </c>
      <c r="S556" s="189">
        <v>4.5999999999999999E-2</v>
      </c>
      <c r="T556" s="190">
        <f>S556*H556</f>
        <v>104.53670199999999</v>
      </c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R556" s="191" t="s">
        <v>215</v>
      </c>
      <c r="AT556" s="191" t="s">
        <v>210</v>
      </c>
      <c r="AU556" s="191" t="s">
        <v>82</v>
      </c>
      <c r="AY556" s="19" t="s">
        <v>208</v>
      </c>
      <c r="BE556" s="192">
        <f>IF(N556="základní",J556,0)</f>
        <v>0</v>
      </c>
      <c r="BF556" s="192">
        <f>IF(N556="snížená",J556,0)</f>
        <v>0</v>
      </c>
      <c r="BG556" s="192">
        <f>IF(N556="zákl. přenesená",J556,0)</f>
        <v>0</v>
      </c>
      <c r="BH556" s="192">
        <f>IF(N556="sníž. přenesená",J556,0)</f>
        <v>0</v>
      </c>
      <c r="BI556" s="192">
        <f>IF(N556="nulová",J556,0)</f>
        <v>0</v>
      </c>
      <c r="BJ556" s="19" t="s">
        <v>82</v>
      </c>
      <c r="BK556" s="192">
        <f>ROUND(I556*H556,2)</f>
        <v>0</v>
      </c>
      <c r="BL556" s="19" t="s">
        <v>215</v>
      </c>
      <c r="BM556" s="191" t="s">
        <v>960</v>
      </c>
    </row>
    <row r="557" spans="1:65" s="13" customFormat="1" ht="22.5">
      <c r="B557" s="193"/>
      <c r="C557" s="194"/>
      <c r="D557" s="195" t="s">
        <v>217</v>
      </c>
      <c r="E557" s="196" t="s">
        <v>19</v>
      </c>
      <c r="F557" s="197" t="s">
        <v>526</v>
      </c>
      <c r="G557" s="194"/>
      <c r="H557" s="198">
        <v>315.72300000000001</v>
      </c>
      <c r="I557" s="199"/>
      <c r="J557" s="194"/>
      <c r="K557" s="194"/>
      <c r="L557" s="200"/>
      <c r="M557" s="201"/>
      <c r="N557" s="202"/>
      <c r="O557" s="202"/>
      <c r="P557" s="202"/>
      <c r="Q557" s="202"/>
      <c r="R557" s="202"/>
      <c r="S557" s="202"/>
      <c r="T557" s="203"/>
      <c r="AT557" s="204" t="s">
        <v>217</v>
      </c>
      <c r="AU557" s="204" t="s">
        <v>82</v>
      </c>
      <c r="AV557" s="13" t="s">
        <v>82</v>
      </c>
      <c r="AW557" s="13" t="s">
        <v>33</v>
      </c>
      <c r="AX557" s="13" t="s">
        <v>71</v>
      </c>
      <c r="AY557" s="204" t="s">
        <v>208</v>
      </c>
    </row>
    <row r="558" spans="1:65" s="13" customFormat="1" ht="11.25">
      <c r="B558" s="193"/>
      <c r="C558" s="194"/>
      <c r="D558" s="195" t="s">
        <v>217</v>
      </c>
      <c r="E558" s="196" t="s">
        <v>19</v>
      </c>
      <c r="F558" s="197" t="s">
        <v>527</v>
      </c>
      <c r="G558" s="194"/>
      <c r="H558" s="198">
        <v>40.033000000000001</v>
      </c>
      <c r="I558" s="199"/>
      <c r="J558" s="194"/>
      <c r="K558" s="194"/>
      <c r="L558" s="200"/>
      <c r="M558" s="201"/>
      <c r="N558" s="202"/>
      <c r="O558" s="202"/>
      <c r="P558" s="202"/>
      <c r="Q558" s="202"/>
      <c r="R558" s="202"/>
      <c r="S558" s="202"/>
      <c r="T558" s="203"/>
      <c r="AT558" s="204" t="s">
        <v>217</v>
      </c>
      <c r="AU558" s="204" t="s">
        <v>82</v>
      </c>
      <c r="AV558" s="13" t="s">
        <v>82</v>
      </c>
      <c r="AW558" s="13" t="s">
        <v>33</v>
      </c>
      <c r="AX558" s="13" t="s">
        <v>71</v>
      </c>
      <c r="AY558" s="204" t="s">
        <v>208</v>
      </c>
    </row>
    <row r="559" spans="1:65" s="13" customFormat="1" ht="11.25">
      <c r="B559" s="193"/>
      <c r="C559" s="194"/>
      <c r="D559" s="195" t="s">
        <v>217</v>
      </c>
      <c r="E559" s="196" t="s">
        <v>19</v>
      </c>
      <c r="F559" s="197" t="s">
        <v>528</v>
      </c>
      <c r="G559" s="194"/>
      <c r="H559" s="198">
        <v>-16.350999999999999</v>
      </c>
      <c r="I559" s="199"/>
      <c r="J559" s="194"/>
      <c r="K559" s="194"/>
      <c r="L559" s="200"/>
      <c r="M559" s="201"/>
      <c r="N559" s="202"/>
      <c r="O559" s="202"/>
      <c r="P559" s="202"/>
      <c r="Q559" s="202"/>
      <c r="R559" s="202"/>
      <c r="S559" s="202"/>
      <c r="T559" s="203"/>
      <c r="AT559" s="204" t="s">
        <v>217</v>
      </c>
      <c r="AU559" s="204" t="s">
        <v>82</v>
      </c>
      <c r="AV559" s="13" t="s">
        <v>82</v>
      </c>
      <c r="AW559" s="13" t="s">
        <v>33</v>
      </c>
      <c r="AX559" s="13" t="s">
        <v>71</v>
      </c>
      <c r="AY559" s="204" t="s">
        <v>208</v>
      </c>
    </row>
    <row r="560" spans="1:65" s="13" customFormat="1" ht="11.25">
      <c r="B560" s="193"/>
      <c r="C560" s="194"/>
      <c r="D560" s="195" t="s">
        <v>217</v>
      </c>
      <c r="E560" s="196" t="s">
        <v>19</v>
      </c>
      <c r="F560" s="197" t="s">
        <v>529</v>
      </c>
      <c r="G560" s="194"/>
      <c r="H560" s="198">
        <v>-6.3970000000000002</v>
      </c>
      <c r="I560" s="199"/>
      <c r="J560" s="194"/>
      <c r="K560" s="194"/>
      <c r="L560" s="200"/>
      <c r="M560" s="201"/>
      <c r="N560" s="202"/>
      <c r="O560" s="202"/>
      <c r="P560" s="202"/>
      <c r="Q560" s="202"/>
      <c r="R560" s="202"/>
      <c r="S560" s="202"/>
      <c r="T560" s="203"/>
      <c r="AT560" s="204" t="s">
        <v>217</v>
      </c>
      <c r="AU560" s="204" t="s">
        <v>82</v>
      </c>
      <c r="AV560" s="13" t="s">
        <v>82</v>
      </c>
      <c r="AW560" s="13" t="s">
        <v>33</v>
      </c>
      <c r="AX560" s="13" t="s">
        <v>71</v>
      </c>
      <c r="AY560" s="204" t="s">
        <v>208</v>
      </c>
    </row>
    <row r="561" spans="1:65" s="13" customFormat="1" ht="22.5">
      <c r="B561" s="193"/>
      <c r="C561" s="194"/>
      <c r="D561" s="195" t="s">
        <v>217</v>
      </c>
      <c r="E561" s="196" t="s">
        <v>19</v>
      </c>
      <c r="F561" s="197" t="s">
        <v>498</v>
      </c>
      <c r="G561" s="194"/>
      <c r="H561" s="198">
        <v>828.68700000000001</v>
      </c>
      <c r="I561" s="199"/>
      <c r="J561" s="194"/>
      <c r="K561" s="194"/>
      <c r="L561" s="200"/>
      <c r="M561" s="201"/>
      <c r="N561" s="202"/>
      <c r="O561" s="202"/>
      <c r="P561" s="202"/>
      <c r="Q561" s="202"/>
      <c r="R561" s="202"/>
      <c r="S561" s="202"/>
      <c r="T561" s="203"/>
      <c r="AT561" s="204" t="s">
        <v>217</v>
      </c>
      <c r="AU561" s="204" t="s">
        <v>82</v>
      </c>
      <c r="AV561" s="13" t="s">
        <v>82</v>
      </c>
      <c r="AW561" s="13" t="s">
        <v>33</v>
      </c>
      <c r="AX561" s="13" t="s">
        <v>71</v>
      </c>
      <c r="AY561" s="204" t="s">
        <v>208</v>
      </c>
    </row>
    <row r="562" spans="1:65" s="13" customFormat="1" ht="11.25">
      <c r="B562" s="193"/>
      <c r="C562" s="194"/>
      <c r="D562" s="195" t="s">
        <v>217</v>
      </c>
      <c r="E562" s="196" t="s">
        <v>19</v>
      </c>
      <c r="F562" s="197" t="s">
        <v>499</v>
      </c>
      <c r="G562" s="194"/>
      <c r="H562" s="198">
        <v>345.33499999999998</v>
      </c>
      <c r="I562" s="199"/>
      <c r="J562" s="194"/>
      <c r="K562" s="194"/>
      <c r="L562" s="200"/>
      <c r="M562" s="201"/>
      <c r="N562" s="202"/>
      <c r="O562" s="202"/>
      <c r="P562" s="202"/>
      <c r="Q562" s="202"/>
      <c r="R562" s="202"/>
      <c r="S562" s="202"/>
      <c r="T562" s="203"/>
      <c r="AT562" s="204" t="s">
        <v>217</v>
      </c>
      <c r="AU562" s="204" t="s">
        <v>82</v>
      </c>
      <c r="AV562" s="13" t="s">
        <v>82</v>
      </c>
      <c r="AW562" s="13" t="s">
        <v>33</v>
      </c>
      <c r="AX562" s="13" t="s">
        <v>71</v>
      </c>
      <c r="AY562" s="204" t="s">
        <v>208</v>
      </c>
    </row>
    <row r="563" spans="1:65" s="13" customFormat="1" ht="11.25">
      <c r="B563" s="193"/>
      <c r="C563" s="194"/>
      <c r="D563" s="195" t="s">
        <v>217</v>
      </c>
      <c r="E563" s="196" t="s">
        <v>19</v>
      </c>
      <c r="F563" s="197" t="s">
        <v>961</v>
      </c>
      <c r="G563" s="194"/>
      <c r="H563" s="198">
        <v>60.985999999999997</v>
      </c>
      <c r="I563" s="199"/>
      <c r="J563" s="194"/>
      <c r="K563" s="194"/>
      <c r="L563" s="200"/>
      <c r="M563" s="201"/>
      <c r="N563" s="202"/>
      <c r="O563" s="202"/>
      <c r="P563" s="202"/>
      <c r="Q563" s="202"/>
      <c r="R563" s="202"/>
      <c r="S563" s="202"/>
      <c r="T563" s="203"/>
      <c r="AT563" s="204" t="s">
        <v>217</v>
      </c>
      <c r="AU563" s="204" t="s">
        <v>82</v>
      </c>
      <c r="AV563" s="13" t="s">
        <v>82</v>
      </c>
      <c r="AW563" s="13" t="s">
        <v>33</v>
      </c>
      <c r="AX563" s="13" t="s">
        <v>71</v>
      </c>
      <c r="AY563" s="204" t="s">
        <v>208</v>
      </c>
    </row>
    <row r="564" spans="1:65" s="13" customFormat="1" ht="11.25">
      <c r="B564" s="193"/>
      <c r="C564" s="194"/>
      <c r="D564" s="195" t="s">
        <v>217</v>
      </c>
      <c r="E564" s="196" t="s">
        <v>19</v>
      </c>
      <c r="F564" s="197" t="s">
        <v>500</v>
      </c>
      <c r="G564" s="194"/>
      <c r="H564" s="198">
        <v>-36.625999999999998</v>
      </c>
      <c r="I564" s="199"/>
      <c r="J564" s="194"/>
      <c r="K564" s="194"/>
      <c r="L564" s="200"/>
      <c r="M564" s="201"/>
      <c r="N564" s="202"/>
      <c r="O564" s="202"/>
      <c r="P564" s="202"/>
      <c r="Q564" s="202"/>
      <c r="R564" s="202"/>
      <c r="S564" s="202"/>
      <c r="T564" s="203"/>
      <c r="AT564" s="204" t="s">
        <v>217</v>
      </c>
      <c r="AU564" s="204" t="s">
        <v>82</v>
      </c>
      <c r="AV564" s="13" t="s">
        <v>82</v>
      </c>
      <c r="AW564" s="13" t="s">
        <v>33</v>
      </c>
      <c r="AX564" s="13" t="s">
        <v>71</v>
      </c>
      <c r="AY564" s="204" t="s">
        <v>208</v>
      </c>
    </row>
    <row r="565" spans="1:65" s="13" customFormat="1" ht="11.25">
      <c r="B565" s="193"/>
      <c r="C565" s="194"/>
      <c r="D565" s="195" t="s">
        <v>217</v>
      </c>
      <c r="E565" s="196" t="s">
        <v>19</v>
      </c>
      <c r="F565" s="197" t="s">
        <v>962</v>
      </c>
      <c r="G565" s="194"/>
      <c r="H565" s="198">
        <v>-61.09</v>
      </c>
      <c r="I565" s="199"/>
      <c r="J565" s="194"/>
      <c r="K565" s="194"/>
      <c r="L565" s="200"/>
      <c r="M565" s="201"/>
      <c r="N565" s="202"/>
      <c r="O565" s="202"/>
      <c r="P565" s="202"/>
      <c r="Q565" s="202"/>
      <c r="R565" s="202"/>
      <c r="S565" s="202"/>
      <c r="T565" s="203"/>
      <c r="AT565" s="204" t="s">
        <v>217</v>
      </c>
      <c r="AU565" s="204" t="s">
        <v>82</v>
      </c>
      <c r="AV565" s="13" t="s">
        <v>82</v>
      </c>
      <c r="AW565" s="13" t="s">
        <v>33</v>
      </c>
      <c r="AX565" s="13" t="s">
        <v>71</v>
      </c>
      <c r="AY565" s="204" t="s">
        <v>208</v>
      </c>
    </row>
    <row r="566" spans="1:65" s="13" customFormat="1" ht="11.25">
      <c r="B566" s="193"/>
      <c r="C566" s="194"/>
      <c r="D566" s="195" t="s">
        <v>217</v>
      </c>
      <c r="E566" s="196" t="s">
        <v>19</v>
      </c>
      <c r="F566" s="197" t="s">
        <v>502</v>
      </c>
      <c r="G566" s="194"/>
      <c r="H566" s="198">
        <v>485.47300000000001</v>
      </c>
      <c r="I566" s="199"/>
      <c r="J566" s="194"/>
      <c r="K566" s="194"/>
      <c r="L566" s="200"/>
      <c r="M566" s="201"/>
      <c r="N566" s="202"/>
      <c r="O566" s="202"/>
      <c r="P566" s="202"/>
      <c r="Q566" s="202"/>
      <c r="R566" s="202"/>
      <c r="S566" s="202"/>
      <c r="T566" s="203"/>
      <c r="AT566" s="204" t="s">
        <v>217</v>
      </c>
      <c r="AU566" s="204" t="s">
        <v>82</v>
      </c>
      <c r="AV566" s="13" t="s">
        <v>82</v>
      </c>
      <c r="AW566" s="13" t="s">
        <v>33</v>
      </c>
      <c r="AX566" s="13" t="s">
        <v>71</v>
      </c>
      <c r="AY566" s="204" t="s">
        <v>208</v>
      </c>
    </row>
    <row r="567" spans="1:65" s="13" customFormat="1" ht="11.25">
      <c r="B567" s="193"/>
      <c r="C567" s="194"/>
      <c r="D567" s="195" t="s">
        <v>217</v>
      </c>
      <c r="E567" s="196" t="s">
        <v>19</v>
      </c>
      <c r="F567" s="197" t="s">
        <v>503</v>
      </c>
      <c r="G567" s="194"/>
      <c r="H567" s="198">
        <v>133.553</v>
      </c>
      <c r="I567" s="199"/>
      <c r="J567" s="194"/>
      <c r="K567" s="194"/>
      <c r="L567" s="200"/>
      <c r="M567" s="201"/>
      <c r="N567" s="202"/>
      <c r="O567" s="202"/>
      <c r="P567" s="202"/>
      <c r="Q567" s="202"/>
      <c r="R567" s="202"/>
      <c r="S567" s="202"/>
      <c r="T567" s="203"/>
      <c r="AT567" s="204" t="s">
        <v>217</v>
      </c>
      <c r="AU567" s="204" t="s">
        <v>82</v>
      </c>
      <c r="AV567" s="13" t="s">
        <v>82</v>
      </c>
      <c r="AW567" s="13" t="s">
        <v>33</v>
      </c>
      <c r="AX567" s="13" t="s">
        <v>71</v>
      </c>
      <c r="AY567" s="204" t="s">
        <v>208</v>
      </c>
    </row>
    <row r="568" spans="1:65" s="13" customFormat="1" ht="11.25">
      <c r="B568" s="193"/>
      <c r="C568" s="194"/>
      <c r="D568" s="195" t="s">
        <v>217</v>
      </c>
      <c r="E568" s="196" t="s">
        <v>19</v>
      </c>
      <c r="F568" s="197" t="s">
        <v>504</v>
      </c>
      <c r="G568" s="194"/>
      <c r="H568" s="198">
        <v>211.011</v>
      </c>
      <c r="I568" s="199"/>
      <c r="J568" s="194"/>
      <c r="K568" s="194"/>
      <c r="L568" s="200"/>
      <c r="M568" s="201"/>
      <c r="N568" s="202"/>
      <c r="O568" s="202"/>
      <c r="P568" s="202"/>
      <c r="Q568" s="202"/>
      <c r="R568" s="202"/>
      <c r="S568" s="202"/>
      <c r="T568" s="203"/>
      <c r="AT568" s="204" t="s">
        <v>217</v>
      </c>
      <c r="AU568" s="204" t="s">
        <v>82</v>
      </c>
      <c r="AV568" s="13" t="s">
        <v>82</v>
      </c>
      <c r="AW568" s="13" t="s">
        <v>33</v>
      </c>
      <c r="AX568" s="13" t="s">
        <v>71</v>
      </c>
      <c r="AY568" s="204" t="s">
        <v>208</v>
      </c>
    </row>
    <row r="569" spans="1:65" s="13" customFormat="1" ht="11.25">
      <c r="B569" s="193"/>
      <c r="C569" s="194"/>
      <c r="D569" s="195" t="s">
        <v>217</v>
      </c>
      <c r="E569" s="196" t="s">
        <v>19</v>
      </c>
      <c r="F569" s="197" t="s">
        <v>963</v>
      </c>
      <c r="G569" s="194"/>
      <c r="H569" s="198">
        <v>56.076999999999998</v>
      </c>
      <c r="I569" s="199"/>
      <c r="J569" s="194"/>
      <c r="K569" s="194"/>
      <c r="L569" s="200"/>
      <c r="M569" s="201"/>
      <c r="N569" s="202"/>
      <c r="O569" s="202"/>
      <c r="P569" s="202"/>
      <c r="Q569" s="202"/>
      <c r="R569" s="202"/>
      <c r="S569" s="202"/>
      <c r="T569" s="203"/>
      <c r="AT569" s="204" t="s">
        <v>217</v>
      </c>
      <c r="AU569" s="204" t="s">
        <v>82</v>
      </c>
      <c r="AV569" s="13" t="s">
        <v>82</v>
      </c>
      <c r="AW569" s="13" t="s">
        <v>33</v>
      </c>
      <c r="AX569" s="13" t="s">
        <v>71</v>
      </c>
      <c r="AY569" s="204" t="s">
        <v>208</v>
      </c>
    </row>
    <row r="570" spans="1:65" s="13" customFormat="1" ht="11.25">
      <c r="B570" s="193"/>
      <c r="C570" s="194"/>
      <c r="D570" s="195" t="s">
        <v>217</v>
      </c>
      <c r="E570" s="196" t="s">
        <v>19</v>
      </c>
      <c r="F570" s="197" t="s">
        <v>505</v>
      </c>
      <c r="G570" s="194"/>
      <c r="H570" s="198">
        <v>-23.202999999999999</v>
      </c>
      <c r="I570" s="199"/>
      <c r="J570" s="194"/>
      <c r="K570" s="194"/>
      <c r="L570" s="200"/>
      <c r="M570" s="201"/>
      <c r="N570" s="202"/>
      <c r="O570" s="202"/>
      <c r="P570" s="202"/>
      <c r="Q570" s="202"/>
      <c r="R570" s="202"/>
      <c r="S570" s="202"/>
      <c r="T570" s="203"/>
      <c r="AT570" s="204" t="s">
        <v>217</v>
      </c>
      <c r="AU570" s="204" t="s">
        <v>82</v>
      </c>
      <c r="AV570" s="13" t="s">
        <v>82</v>
      </c>
      <c r="AW570" s="13" t="s">
        <v>33</v>
      </c>
      <c r="AX570" s="13" t="s">
        <v>71</v>
      </c>
      <c r="AY570" s="204" t="s">
        <v>208</v>
      </c>
    </row>
    <row r="571" spans="1:65" s="13" customFormat="1" ht="11.25">
      <c r="B571" s="193"/>
      <c r="C571" s="194"/>
      <c r="D571" s="195" t="s">
        <v>217</v>
      </c>
      <c r="E571" s="196" t="s">
        <v>19</v>
      </c>
      <c r="F571" s="197" t="s">
        <v>964</v>
      </c>
      <c r="G571" s="194"/>
      <c r="H571" s="198">
        <v>-60.673999999999999</v>
      </c>
      <c r="I571" s="199"/>
      <c r="J571" s="194"/>
      <c r="K571" s="194"/>
      <c r="L571" s="200"/>
      <c r="M571" s="201"/>
      <c r="N571" s="202"/>
      <c r="O571" s="202"/>
      <c r="P571" s="202"/>
      <c r="Q571" s="202"/>
      <c r="R571" s="202"/>
      <c r="S571" s="202"/>
      <c r="T571" s="203"/>
      <c r="AT571" s="204" t="s">
        <v>217</v>
      </c>
      <c r="AU571" s="204" t="s">
        <v>82</v>
      </c>
      <c r="AV571" s="13" t="s">
        <v>82</v>
      </c>
      <c r="AW571" s="13" t="s">
        <v>33</v>
      </c>
      <c r="AX571" s="13" t="s">
        <v>71</v>
      </c>
      <c r="AY571" s="204" t="s">
        <v>208</v>
      </c>
    </row>
    <row r="572" spans="1:65" s="14" customFormat="1" ht="11.25">
      <c r="B572" s="205"/>
      <c r="C572" s="206"/>
      <c r="D572" s="195" t="s">
        <v>217</v>
      </c>
      <c r="E572" s="207" t="s">
        <v>19</v>
      </c>
      <c r="F572" s="208" t="s">
        <v>221</v>
      </c>
      <c r="G572" s="206"/>
      <c r="H572" s="209">
        <v>2272.5369999999998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217</v>
      </c>
      <c r="AU572" s="215" t="s">
        <v>82</v>
      </c>
      <c r="AV572" s="14" t="s">
        <v>215</v>
      </c>
      <c r="AW572" s="14" t="s">
        <v>33</v>
      </c>
      <c r="AX572" s="14" t="s">
        <v>78</v>
      </c>
      <c r="AY572" s="215" t="s">
        <v>208</v>
      </c>
    </row>
    <row r="573" spans="1:65" s="2" customFormat="1" ht="24.2" customHeight="1">
      <c r="A573" s="36"/>
      <c r="B573" s="37"/>
      <c r="C573" s="180" t="s">
        <v>965</v>
      </c>
      <c r="D573" s="180" t="s">
        <v>210</v>
      </c>
      <c r="E573" s="181" t="s">
        <v>966</v>
      </c>
      <c r="F573" s="182" t="s">
        <v>967</v>
      </c>
      <c r="G573" s="183" t="s">
        <v>213</v>
      </c>
      <c r="H573" s="184">
        <v>937.83399999999995</v>
      </c>
      <c r="I573" s="185"/>
      <c r="J573" s="186">
        <f>ROUND(I573*H573,2)</f>
        <v>0</v>
      </c>
      <c r="K573" s="182" t="s">
        <v>214</v>
      </c>
      <c r="L573" s="41"/>
      <c r="M573" s="187" t="s">
        <v>19</v>
      </c>
      <c r="N573" s="188" t="s">
        <v>43</v>
      </c>
      <c r="O573" s="66"/>
      <c r="P573" s="189">
        <f>O573*H573</f>
        <v>0</v>
      </c>
      <c r="Q573" s="189">
        <v>0</v>
      </c>
      <c r="R573" s="189">
        <f>Q573*H573</f>
        <v>0</v>
      </c>
      <c r="S573" s="189">
        <v>2.3E-2</v>
      </c>
      <c r="T573" s="190">
        <f>S573*H573</f>
        <v>21.570181999999999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191" t="s">
        <v>215</v>
      </c>
      <c r="AT573" s="191" t="s">
        <v>210</v>
      </c>
      <c r="AU573" s="191" t="s">
        <v>82</v>
      </c>
      <c r="AY573" s="19" t="s">
        <v>208</v>
      </c>
      <c r="BE573" s="192">
        <f>IF(N573="základní",J573,0)</f>
        <v>0</v>
      </c>
      <c r="BF573" s="192">
        <f>IF(N573="snížená",J573,0)</f>
        <v>0</v>
      </c>
      <c r="BG573" s="192">
        <f>IF(N573="zákl. přenesená",J573,0)</f>
        <v>0</v>
      </c>
      <c r="BH573" s="192">
        <f>IF(N573="sníž. přenesená",J573,0)</f>
        <v>0</v>
      </c>
      <c r="BI573" s="192">
        <f>IF(N573="nulová",J573,0)</f>
        <v>0</v>
      </c>
      <c r="BJ573" s="19" t="s">
        <v>82</v>
      </c>
      <c r="BK573" s="192">
        <f>ROUND(I573*H573,2)</f>
        <v>0</v>
      </c>
      <c r="BL573" s="19" t="s">
        <v>215</v>
      </c>
      <c r="BM573" s="191" t="s">
        <v>968</v>
      </c>
    </row>
    <row r="574" spans="1:65" s="13" customFormat="1" ht="11.25">
      <c r="B574" s="193"/>
      <c r="C574" s="194"/>
      <c r="D574" s="195" t="s">
        <v>217</v>
      </c>
      <c r="E574" s="196" t="s">
        <v>19</v>
      </c>
      <c r="F574" s="197" t="s">
        <v>651</v>
      </c>
      <c r="G574" s="194"/>
      <c r="H574" s="198">
        <v>1066.3720000000001</v>
      </c>
      <c r="I574" s="199"/>
      <c r="J574" s="194"/>
      <c r="K574" s="194"/>
      <c r="L574" s="200"/>
      <c r="M574" s="201"/>
      <c r="N574" s="202"/>
      <c r="O574" s="202"/>
      <c r="P574" s="202"/>
      <c r="Q574" s="202"/>
      <c r="R574" s="202"/>
      <c r="S574" s="202"/>
      <c r="T574" s="203"/>
      <c r="AT574" s="204" t="s">
        <v>217</v>
      </c>
      <c r="AU574" s="204" t="s">
        <v>82</v>
      </c>
      <c r="AV574" s="13" t="s">
        <v>82</v>
      </c>
      <c r="AW574" s="13" t="s">
        <v>33</v>
      </c>
      <c r="AX574" s="13" t="s">
        <v>71</v>
      </c>
      <c r="AY574" s="204" t="s">
        <v>208</v>
      </c>
    </row>
    <row r="575" spans="1:65" s="13" customFormat="1" ht="11.25">
      <c r="B575" s="193"/>
      <c r="C575" s="194"/>
      <c r="D575" s="195" t="s">
        <v>217</v>
      </c>
      <c r="E575" s="196" t="s">
        <v>19</v>
      </c>
      <c r="F575" s="197" t="s">
        <v>652</v>
      </c>
      <c r="G575" s="194"/>
      <c r="H575" s="198">
        <v>-61.09</v>
      </c>
      <c r="I575" s="199"/>
      <c r="J575" s="194"/>
      <c r="K575" s="194"/>
      <c r="L575" s="200"/>
      <c r="M575" s="201"/>
      <c r="N575" s="202"/>
      <c r="O575" s="202"/>
      <c r="P575" s="202"/>
      <c r="Q575" s="202"/>
      <c r="R575" s="202"/>
      <c r="S575" s="202"/>
      <c r="T575" s="203"/>
      <c r="AT575" s="204" t="s">
        <v>217</v>
      </c>
      <c r="AU575" s="204" t="s">
        <v>82</v>
      </c>
      <c r="AV575" s="13" t="s">
        <v>82</v>
      </c>
      <c r="AW575" s="13" t="s">
        <v>33</v>
      </c>
      <c r="AX575" s="13" t="s">
        <v>71</v>
      </c>
      <c r="AY575" s="204" t="s">
        <v>208</v>
      </c>
    </row>
    <row r="576" spans="1:65" s="13" customFormat="1" ht="11.25">
      <c r="B576" s="193"/>
      <c r="C576" s="194"/>
      <c r="D576" s="195" t="s">
        <v>217</v>
      </c>
      <c r="E576" s="196" t="s">
        <v>19</v>
      </c>
      <c r="F576" s="197" t="s">
        <v>653</v>
      </c>
      <c r="G576" s="194"/>
      <c r="H576" s="198">
        <v>-60.673999999999999</v>
      </c>
      <c r="I576" s="199"/>
      <c r="J576" s="194"/>
      <c r="K576" s="194"/>
      <c r="L576" s="200"/>
      <c r="M576" s="201"/>
      <c r="N576" s="202"/>
      <c r="O576" s="202"/>
      <c r="P576" s="202"/>
      <c r="Q576" s="202"/>
      <c r="R576" s="202"/>
      <c r="S576" s="202"/>
      <c r="T576" s="203"/>
      <c r="AT576" s="204" t="s">
        <v>217</v>
      </c>
      <c r="AU576" s="204" t="s">
        <v>82</v>
      </c>
      <c r="AV576" s="13" t="s">
        <v>82</v>
      </c>
      <c r="AW576" s="13" t="s">
        <v>33</v>
      </c>
      <c r="AX576" s="13" t="s">
        <v>71</v>
      </c>
      <c r="AY576" s="204" t="s">
        <v>208</v>
      </c>
    </row>
    <row r="577" spans="1:65" s="13" customFormat="1" ht="11.25">
      <c r="B577" s="193"/>
      <c r="C577" s="194"/>
      <c r="D577" s="195" t="s">
        <v>217</v>
      </c>
      <c r="E577" s="196" t="s">
        <v>19</v>
      </c>
      <c r="F577" s="197" t="s">
        <v>654</v>
      </c>
      <c r="G577" s="194"/>
      <c r="H577" s="198">
        <v>-6.774</v>
      </c>
      <c r="I577" s="199"/>
      <c r="J577" s="194"/>
      <c r="K577" s="194"/>
      <c r="L577" s="200"/>
      <c r="M577" s="201"/>
      <c r="N577" s="202"/>
      <c r="O577" s="202"/>
      <c r="P577" s="202"/>
      <c r="Q577" s="202"/>
      <c r="R577" s="202"/>
      <c r="S577" s="202"/>
      <c r="T577" s="203"/>
      <c r="AT577" s="204" t="s">
        <v>217</v>
      </c>
      <c r="AU577" s="204" t="s">
        <v>82</v>
      </c>
      <c r="AV577" s="13" t="s">
        <v>82</v>
      </c>
      <c r="AW577" s="13" t="s">
        <v>33</v>
      </c>
      <c r="AX577" s="13" t="s">
        <v>71</v>
      </c>
      <c r="AY577" s="204" t="s">
        <v>208</v>
      </c>
    </row>
    <row r="578" spans="1:65" s="14" customFormat="1" ht="11.25">
      <c r="B578" s="205"/>
      <c r="C578" s="206"/>
      <c r="D578" s="195" t="s">
        <v>217</v>
      </c>
      <c r="E578" s="207" t="s">
        <v>19</v>
      </c>
      <c r="F578" s="208" t="s">
        <v>221</v>
      </c>
      <c r="G578" s="206"/>
      <c r="H578" s="209">
        <v>937.83399999999995</v>
      </c>
      <c r="I578" s="210"/>
      <c r="J578" s="206"/>
      <c r="K578" s="206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217</v>
      </c>
      <c r="AU578" s="215" t="s">
        <v>82</v>
      </c>
      <c r="AV578" s="14" t="s">
        <v>215</v>
      </c>
      <c r="AW578" s="14" t="s">
        <v>33</v>
      </c>
      <c r="AX578" s="14" t="s">
        <v>78</v>
      </c>
      <c r="AY578" s="215" t="s">
        <v>208</v>
      </c>
    </row>
    <row r="579" spans="1:65" s="2" customFormat="1" ht="14.45" customHeight="1">
      <c r="A579" s="36"/>
      <c r="B579" s="37"/>
      <c r="C579" s="180" t="s">
        <v>969</v>
      </c>
      <c r="D579" s="180" t="s">
        <v>210</v>
      </c>
      <c r="E579" s="181" t="s">
        <v>970</v>
      </c>
      <c r="F579" s="182" t="s">
        <v>971</v>
      </c>
      <c r="G579" s="183" t="s">
        <v>213</v>
      </c>
      <c r="H579" s="184">
        <v>100.349</v>
      </c>
      <c r="I579" s="185"/>
      <c r="J579" s="186">
        <f>ROUND(I579*H579,2)</f>
        <v>0</v>
      </c>
      <c r="K579" s="182" t="s">
        <v>214</v>
      </c>
      <c r="L579" s="41"/>
      <c r="M579" s="187" t="s">
        <v>19</v>
      </c>
      <c r="N579" s="188" t="s">
        <v>43</v>
      </c>
      <c r="O579" s="66"/>
      <c r="P579" s="189">
        <f>O579*H579</f>
        <v>0</v>
      </c>
      <c r="Q579" s="189">
        <v>0</v>
      </c>
      <c r="R579" s="189">
        <f>Q579*H579</f>
        <v>0</v>
      </c>
      <c r="S579" s="189">
        <v>1.4E-2</v>
      </c>
      <c r="T579" s="190">
        <f>S579*H579</f>
        <v>1.4048860000000001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91" t="s">
        <v>215</v>
      </c>
      <c r="AT579" s="191" t="s">
        <v>210</v>
      </c>
      <c r="AU579" s="191" t="s">
        <v>82</v>
      </c>
      <c r="AY579" s="19" t="s">
        <v>208</v>
      </c>
      <c r="BE579" s="192">
        <f>IF(N579="základní",J579,0)</f>
        <v>0</v>
      </c>
      <c r="BF579" s="192">
        <f>IF(N579="snížená",J579,0)</f>
        <v>0</v>
      </c>
      <c r="BG579" s="192">
        <f>IF(N579="zákl. přenesená",J579,0)</f>
        <v>0</v>
      </c>
      <c r="BH579" s="192">
        <f>IF(N579="sníž. přenesená",J579,0)</f>
        <v>0</v>
      </c>
      <c r="BI579" s="192">
        <f>IF(N579="nulová",J579,0)</f>
        <v>0</v>
      </c>
      <c r="BJ579" s="19" t="s">
        <v>82</v>
      </c>
      <c r="BK579" s="192">
        <f>ROUND(I579*H579,2)</f>
        <v>0</v>
      </c>
      <c r="BL579" s="19" t="s">
        <v>215</v>
      </c>
      <c r="BM579" s="191" t="s">
        <v>972</v>
      </c>
    </row>
    <row r="580" spans="1:65" s="13" customFormat="1" ht="11.25">
      <c r="B580" s="193"/>
      <c r="C580" s="194"/>
      <c r="D580" s="195" t="s">
        <v>217</v>
      </c>
      <c r="E580" s="196" t="s">
        <v>19</v>
      </c>
      <c r="F580" s="197" t="s">
        <v>687</v>
      </c>
      <c r="G580" s="194"/>
      <c r="H580" s="198">
        <v>100.349</v>
      </c>
      <c r="I580" s="199"/>
      <c r="J580" s="194"/>
      <c r="K580" s="194"/>
      <c r="L580" s="200"/>
      <c r="M580" s="201"/>
      <c r="N580" s="202"/>
      <c r="O580" s="202"/>
      <c r="P580" s="202"/>
      <c r="Q580" s="202"/>
      <c r="R580" s="202"/>
      <c r="S580" s="202"/>
      <c r="T580" s="203"/>
      <c r="AT580" s="204" t="s">
        <v>217</v>
      </c>
      <c r="AU580" s="204" t="s">
        <v>82</v>
      </c>
      <c r="AV580" s="13" t="s">
        <v>82</v>
      </c>
      <c r="AW580" s="13" t="s">
        <v>33</v>
      </c>
      <c r="AX580" s="13" t="s">
        <v>78</v>
      </c>
      <c r="AY580" s="204" t="s">
        <v>208</v>
      </c>
    </row>
    <row r="581" spans="1:65" s="2" customFormat="1" ht="14.45" customHeight="1">
      <c r="A581" s="36"/>
      <c r="B581" s="37"/>
      <c r="C581" s="180" t="s">
        <v>973</v>
      </c>
      <c r="D581" s="180" t="s">
        <v>210</v>
      </c>
      <c r="E581" s="181" t="s">
        <v>974</v>
      </c>
      <c r="F581" s="182" t="s">
        <v>975</v>
      </c>
      <c r="G581" s="183" t="s">
        <v>225</v>
      </c>
      <c r="H581" s="184">
        <v>93.177000000000007</v>
      </c>
      <c r="I581" s="185"/>
      <c r="J581" s="186">
        <f>ROUND(I581*H581,2)</f>
        <v>0</v>
      </c>
      <c r="K581" s="182" t="s">
        <v>214</v>
      </c>
      <c r="L581" s="41"/>
      <c r="M581" s="187" t="s">
        <v>19</v>
      </c>
      <c r="N581" s="188" t="s">
        <v>43</v>
      </c>
      <c r="O581" s="66"/>
      <c r="P581" s="189">
        <f>O581*H581</f>
        <v>0</v>
      </c>
      <c r="Q581" s="189">
        <v>0</v>
      </c>
      <c r="R581" s="189">
        <f>Q581*H581</f>
        <v>0</v>
      </c>
      <c r="S581" s="189">
        <v>2.004</v>
      </c>
      <c r="T581" s="190">
        <f>S581*H581</f>
        <v>186.726708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91" t="s">
        <v>215</v>
      </c>
      <c r="AT581" s="191" t="s">
        <v>210</v>
      </c>
      <c r="AU581" s="191" t="s">
        <v>82</v>
      </c>
      <c r="AY581" s="19" t="s">
        <v>208</v>
      </c>
      <c r="BE581" s="192">
        <f>IF(N581="základní",J581,0)</f>
        <v>0</v>
      </c>
      <c r="BF581" s="192">
        <f>IF(N581="snížená",J581,0)</f>
        <v>0</v>
      </c>
      <c r="BG581" s="192">
        <f>IF(N581="zákl. přenesená",J581,0)</f>
        <v>0</v>
      </c>
      <c r="BH581" s="192">
        <f>IF(N581="sníž. přenesená",J581,0)</f>
        <v>0</v>
      </c>
      <c r="BI581" s="192">
        <f>IF(N581="nulová",J581,0)</f>
        <v>0</v>
      </c>
      <c r="BJ581" s="19" t="s">
        <v>82</v>
      </c>
      <c r="BK581" s="192">
        <f>ROUND(I581*H581,2)</f>
        <v>0</v>
      </c>
      <c r="BL581" s="19" t="s">
        <v>215</v>
      </c>
      <c r="BM581" s="191" t="s">
        <v>976</v>
      </c>
    </row>
    <row r="582" spans="1:65" s="13" customFormat="1" ht="11.25">
      <c r="B582" s="193"/>
      <c r="C582" s="194"/>
      <c r="D582" s="195" t="s">
        <v>217</v>
      </c>
      <c r="E582" s="196" t="s">
        <v>19</v>
      </c>
      <c r="F582" s="197" t="s">
        <v>977</v>
      </c>
      <c r="G582" s="194"/>
      <c r="H582" s="198">
        <v>12.590999999999999</v>
      </c>
      <c r="I582" s="199"/>
      <c r="J582" s="194"/>
      <c r="K582" s="194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217</v>
      </c>
      <c r="AU582" s="204" t="s">
        <v>82</v>
      </c>
      <c r="AV582" s="13" t="s">
        <v>82</v>
      </c>
      <c r="AW582" s="13" t="s">
        <v>33</v>
      </c>
      <c r="AX582" s="13" t="s">
        <v>71</v>
      </c>
      <c r="AY582" s="204" t="s">
        <v>208</v>
      </c>
    </row>
    <row r="583" spans="1:65" s="13" customFormat="1" ht="22.5">
      <c r="B583" s="193"/>
      <c r="C583" s="194"/>
      <c r="D583" s="195" t="s">
        <v>217</v>
      </c>
      <c r="E583" s="196" t="s">
        <v>19</v>
      </c>
      <c r="F583" s="197" t="s">
        <v>978</v>
      </c>
      <c r="G583" s="194"/>
      <c r="H583" s="198">
        <v>40.875</v>
      </c>
      <c r="I583" s="199"/>
      <c r="J583" s="194"/>
      <c r="K583" s="194"/>
      <c r="L583" s="200"/>
      <c r="M583" s="201"/>
      <c r="N583" s="202"/>
      <c r="O583" s="202"/>
      <c r="P583" s="202"/>
      <c r="Q583" s="202"/>
      <c r="R583" s="202"/>
      <c r="S583" s="202"/>
      <c r="T583" s="203"/>
      <c r="AT583" s="204" t="s">
        <v>217</v>
      </c>
      <c r="AU583" s="204" t="s">
        <v>82</v>
      </c>
      <c r="AV583" s="13" t="s">
        <v>82</v>
      </c>
      <c r="AW583" s="13" t="s">
        <v>33</v>
      </c>
      <c r="AX583" s="13" t="s">
        <v>71</v>
      </c>
      <c r="AY583" s="204" t="s">
        <v>208</v>
      </c>
    </row>
    <row r="584" spans="1:65" s="13" customFormat="1" ht="11.25">
      <c r="B584" s="193"/>
      <c r="C584" s="194"/>
      <c r="D584" s="195" t="s">
        <v>217</v>
      </c>
      <c r="E584" s="196" t="s">
        <v>19</v>
      </c>
      <c r="F584" s="197" t="s">
        <v>979</v>
      </c>
      <c r="G584" s="194"/>
      <c r="H584" s="198">
        <v>1.85</v>
      </c>
      <c r="I584" s="199"/>
      <c r="J584" s="194"/>
      <c r="K584" s="194"/>
      <c r="L584" s="200"/>
      <c r="M584" s="201"/>
      <c r="N584" s="202"/>
      <c r="O584" s="202"/>
      <c r="P584" s="202"/>
      <c r="Q584" s="202"/>
      <c r="R584" s="202"/>
      <c r="S584" s="202"/>
      <c r="T584" s="203"/>
      <c r="AT584" s="204" t="s">
        <v>217</v>
      </c>
      <c r="AU584" s="204" t="s">
        <v>82</v>
      </c>
      <c r="AV584" s="13" t="s">
        <v>82</v>
      </c>
      <c r="AW584" s="13" t="s">
        <v>33</v>
      </c>
      <c r="AX584" s="13" t="s">
        <v>71</v>
      </c>
      <c r="AY584" s="204" t="s">
        <v>208</v>
      </c>
    </row>
    <row r="585" spans="1:65" s="13" customFormat="1" ht="11.25">
      <c r="B585" s="193"/>
      <c r="C585" s="194"/>
      <c r="D585" s="195" t="s">
        <v>217</v>
      </c>
      <c r="E585" s="196" t="s">
        <v>19</v>
      </c>
      <c r="F585" s="197" t="s">
        <v>980</v>
      </c>
      <c r="G585" s="194"/>
      <c r="H585" s="198">
        <v>25.815999999999999</v>
      </c>
      <c r="I585" s="199"/>
      <c r="J585" s="194"/>
      <c r="K585" s="194"/>
      <c r="L585" s="200"/>
      <c r="M585" s="201"/>
      <c r="N585" s="202"/>
      <c r="O585" s="202"/>
      <c r="P585" s="202"/>
      <c r="Q585" s="202"/>
      <c r="R585" s="202"/>
      <c r="S585" s="202"/>
      <c r="T585" s="203"/>
      <c r="AT585" s="204" t="s">
        <v>217</v>
      </c>
      <c r="AU585" s="204" t="s">
        <v>82</v>
      </c>
      <c r="AV585" s="13" t="s">
        <v>82</v>
      </c>
      <c r="AW585" s="13" t="s">
        <v>33</v>
      </c>
      <c r="AX585" s="13" t="s">
        <v>71</v>
      </c>
      <c r="AY585" s="204" t="s">
        <v>208</v>
      </c>
    </row>
    <row r="586" spans="1:65" s="13" customFormat="1" ht="11.25">
      <c r="B586" s="193"/>
      <c r="C586" s="194"/>
      <c r="D586" s="195" t="s">
        <v>217</v>
      </c>
      <c r="E586" s="196" t="s">
        <v>19</v>
      </c>
      <c r="F586" s="197" t="s">
        <v>981</v>
      </c>
      <c r="G586" s="194"/>
      <c r="H586" s="198">
        <v>8.6129999999999995</v>
      </c>
      <c r="I586" s="199"/>
      <c r="J586" s="194"/>
      <c r="K586" s="194"/>
      <c r="L586" s="200"/>
      <c r="M586" s="201"/>
      <c r="N586" s="202"/>
      <c r="O586" s="202"/>
      <c r="P586" s="202"/>
      <c r="Q586" s="202"/>
      <c r="R586" s="202"/>
      <c r="S586" s="202"/>
      <c r="T586" s="203"/>
      <c r="AT586" s="204" t="s">
        <v>217</v>
      </c>
      <c r="AU586" s="204" t="s">
        <v>82</v>
      </c>
      <c r="AV586" s="13" t="s">
        <v>82</v>
      </c>
      <c r="AW586" s="13" t="s">
        <v>33</v>
      </c>
      <c r="AX586" s="13" t="s">
        <v>71</v>
      </c>
      <c r="AY586" s="204" t="s">
        <v>208</v>
      </c>
    </row>
    <row r="587" spans="1:65" s="13" customFormat="1" ht="11.25">
      <c r="B587" s="193"/>
      <c r="C587" s="194"/>
      <c r="D587" s="195" t="s">
        <v>217</v>
      </c>
      <c r="E587" s="196" t="s">
        <v>19</v>
      </c>
      <c r="F587" s="197" t="s">
        <v>982</v>
      </c>
      <c r="G587" s="194"/>
      <c r="H587" s="198">
        <v>3.4319999999999999</v>
      </c>
      <c r="I587" s="199"/>
      <c r="J587" s="194"/>
      <c r="K587" s="194"/>
      <c r="L587" s="200"/>
      <c r="M587" s="201"/>
      <c r="N587" s="202"/>
      <c r="O587" s="202"/>
      <c r="P587" s="202"/>
      <c r="Q587" s="202"/>
      <c r="R587" s="202"/>
      <c r="S587" s="202"/>
      <c r="T587" s="203"/>
      <c r="AT587" s="204" t="s">
        <v>217</v>
      </c>
      <c r="AU587" s="204" t="s">
        <v>82</v>
      </c>
      <c r="AV587" s="13" t="s">
        <v>82</v>
      </c>
      <c r="AW587" s="13" t="s">
        <v>33</v>
      </c>
      <c r="AX587" s="13" t="s">
        <v>71</v>
      </c>
      <c r="AY587" s="204" t="s">
        <v>208</v>
      </c>
    </row>
    <row r="588" spans="1:65" s="14" customFormat="1" ht="11.25">
      <c r="B588" s="205"/>
      <c r="C588" s="206"/>
      <c r="D588" s="195" t="s">
        <v>217</v>
      </c>
      <c r="E588" s="207" t="s">
        <v>19</v>
      </c>
      <c r="F588" s="208" t="s">
        <v>221</v>
      </c>
      <c r="G588" s="206"/>
      <c r="H588" s="209">
        <v>93.177000000000007</v>
      </c>
      <c r="I588" s="210"/>
      <c r="J588" s="206"/>
      <c r="K588" s="206"/>
      <c r="L588" s="211"/>
      <c r="M588" s="212"/>
      <c r="N588" s="213"/>
      <c r="O588" s="213"/>
      <c r="P588" s="213"/>
      <c r="Q588" s="213"/>
      <c r="R588" s="213"/>
      <c r="S588" s="213"/>
      <c r="T588" s="214"/>
      <c r="AT588" s="215" t="s">
        <v>217</v>
      </c>
      <c r="AU588" s="215" t="s">
        <v>82</v>
      </c>
      <c r="AV588" s="14" t="s">
        <v>215</v>
      </c>
      <c r="AW588" s="14" t="s">
        <v>33</v>
      </c>
      <c r="AX588" s="14" t="s">
        <v>78</v>
      </c>
      <c r="AY588" s="215" t="s">
        <v>208</v>
      </c>
    </row>
    <row r="589" spans="1:65" s="2" customFormat="1" ht="14.45" customHeight="1">
      <c r="A589" s="36"/>
      <c r="B589" s="37"/>
      <c r="C589" s="180" t="s">
        <v>983</v>
      </c>
      <c r="D589" s="180" t="s">
        <v>210</v>
      </c>
      <c r="E589" s="181" t="s">
        <v>984</v>
      </c>
      <c r="F589" s="182" t="s">
        <v>985</v>
      </c>
      <c r="G589" s="183" t="s">
        <v>213</v>
      </c>
      <c r="H589" s="184">
        <v>100.349</v>
      </c>
      <c r="I589" s="185"/>
      <c r="J589" s="186">
        <f>ROUND(I589*H589,2)</f>
        <v>0</v>
      </c>
      <c r="K589" s="182" t="s">
        <v>214</v>
      </c>
      <c r="L589" s="41"/>
      <c r="M589" s="187" t="s">
        <v>19</v>
      </c>
      <c r="N589" s="188" t="s">
        <v>43</v>
      </c>
      <c r="O589" s="66"/>
      <c r="P589" s="189">
        <f>O589*H589</f>
        <v>0</v>
      </c>
      <c r="Q589" s="189">
        <v>0</v>
      </c>
      <c r="R589" s="189">
        <f>Q589*H589</f>
        <v>0</v>
      </c>
      <c r="S589" s="189">
        <v>0</v>
      </c>
      <c r="T589" s="190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191" t="s">
        <v>215</v>
      </c>
      <c r="AT589" s="191" t="s">
        <v>210</v>
      </c>
      <c r="AU589" s="191" t="s">
        <v>82</v>
      </c>
      <c r="AY589" s="19" t="s">
        <v>208</v>
      </c>
      <c r="BE589" s="192">
        <f>IF(N589="základní",J589,0)</f>
        <v>0</v>
      </c>
      <c r="BF589" s="192">
        <f>IF(N589="snížená",J589,0)</f>
        <v>0</v>
      </c>
      <c r="BG589" s="192">
        <f>IF(N589="zákl. přenesená",J589,0)</f>
        <v>0</v>
      </c>
      <c r="BH589" s="192">
        <f>IF(N589="sníž. přenesená",J589,0)</f>
        <v>0</v>
      </c>
      <c r="BI589" s="192">
        <f>IF(N589="nulová",J589,0)</f>
        <v>0</v>
      </c>
      <c r="BJ589" s="19" t="s">
        <v>82</v>
      </c>
      <c r="BK589" s="192">
        <f>ROUND(I589*H589,2)</f>
        <v>0</v>
      </c>
      <c r="BL589" s="19" t="s">
        <v>215</v>
      </c>
      <c r="BM589" s="191" t="s">
        <v>986</v>
      </c>
    </row>
    <row r="590" spans="1:65" s="13" customFormat="1" ht="11.25">
      <c r="B590" s="193"/>
      <c r="C590" s="194"/>
      <c r="D590" s="195" t="s">
        <v>217</v>
      </c>
      <c r="E590" s="196" t="s">
        <v>19</v>
      </c>
      <c r="F590" s="197" t="s">
        <v>687</v>
      </c>
      <c r="G590" s="194"/>
      <c r="H590" s="198">
        <v>100.349</v>
      </c>
      <c r="I590" s="199"/>
      <c r="J590" s="194"/>
      <c r="K590" s="194"/>
      <c r="L590" s="200"/>
      <c r="M590" s="201"/>
      <c r="N590" s="202"/>
      <c r="O590" s="202"/>
      <c r="P590" s="202"/>
      <c r="Q590" s="202"/>
      <c r="R590" s="202"/>
      <c r="S590" s="202"/>
      <c r="T590" s="203"/>
      <c r="AT590" s="204" t="s">
        <v>217</v>
      </c>
      <c r="AU590" s="204" t="s">
        <v>82</v>
      </c>
      <c r="AV590" s="13" t="s">
        <v>82</v>
      </c>
      <c r="AW590" s="13" t="s">
        <v>33</v>
      </c>
      <c r="AX590" s="13" t="s">
        <v>78</v>
      </c>
      <c r="AY590" s="204" t="s">
        <v>208</v>
      </c>
    </row>
    <row r="591" spans="1:65" s="2" customFormat="1" ht="14.45" customHeight="1">
      <c r="A591" s="36"/>
      <c r="B591" s="37"/>
      <c r="C591" s="180" t="s">
        <v>987</v>
      </c>
      <c r="D591" s="180" t="s">
        <v>210</v>
      </c>
      <c r="E591" s="181" t="s">
        <v>988</v>
      </c>
      <c r="F591" s="182" t="s">
        <v>989</v>
      </c>
      <c r="G591" s="183" t="s">
        <v>990</v>
      </c>
      <c r="H591" s="184">
        <v>1</v>
      </c>
      <c r="I591" s="185"/>
      <c r="J591" s="186">
        <f>ROUND(I591*H591,2)</f>
        <v>0</v>
      </c>
      <c r="K591" s="182" t="s">
        <v>19</v>
      </c>
      <c r="L591" s="41"/>
      <c r="M591" s="187" t="s">
        <v>19</v>
      </c>
      <c r="N591" s="188" t="s">
        <v>43</v>
      </c>
      <c r="O591" s="66"/>
      <c r="P591" s="189">
        <f>O591*H591</f>
        <v>0</v>
      </c>
      <c r="Q591" s="189">
        <v>0</v>
      </c>
      <c r="R591" s="189">
        <f>Q591*H591</f>
        <v>0</v>
      </c>
      <c r="S591" s="189">
        <v>0</v>
      </c>
      <c r="T591" s="190">
        <f>S591*H591</f>
        <v>0</v>
      </c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R591" s="191" t="s">
        <v>215</v>
      </c>
      <c r="AT591" s="191" t="s">
        <v>210</v>
      </c>
      <c r="AU591" s="191" t="s">
        <v>82</v>
      </c>
      <c r="AY591" s="19" t="s">
        <v>208</v>
      </c>
      <c r="BE591" s="192">
        <f>IF(N591="základní",J591,0)</f>
        <v>0</v>
      </c>
      <c r="BF591" s="192">
        <f>IF(N591="snížená",J591,0)</f>
        <v>0</v>
      </c>
      <c r="BG591" s="192">
        <f>IF(N591="zákl. přenesená",J591,0)</f>
        <v>0</v>
      </c>
      <c r="BH591" s="192">
        <f>IF(N591="sníž. přenesená",J591,0)</f>
        <v>0</v>
      </c>
      <c r="BI591" s="192">
        <f>IF(N591="nulová",J591,0)</f>
        <v>0</v>
      </c>
      <c r="BJ591" s="19" t="s">
        <v>82</v>
      </c>
      <c r="BK591" s="192">
        <f>ROUND(I591*H591,2)</f>
        <v>0</v>
      </c>
      <c r="BL591" s="19" t="s">
        <v>215</v>
      </c>
      <c r="BM591" s="191" t="s">
        <v>991</v>
      </c>
    </row>
    <row r="592" spans="1:65" s="13" customFormat="1" ht="11.25">
      <c r="B592" s="193"/>
      <c r="C592" s="194"/>
      <c r="D592" s="195" t="s">
        <v>217</v>
      </c>
      <c r="E592" s="196" t="s">
        <v>19</v>
      </c>
      <c r="F592" s="197" t="s">
        <v>78</v>
      </c>
      <c r="G592" s="194"/>
      <c r="H592" s="198">
        <v>1</v>
      </c>
      <c r="I592" s="199"/>
      <c r="J592" s="194"/>
      <c r="K592" s="194"/>
      <c r="L592" s="200"/>
      <c r="M592" s="201"/>
      <c r="N592" s="202"/>
      <c r="O592" s="202"/>
      <c r="P592" s="202"/>
      <c r="Q592" s="202"/>
      <c r="R592" s="202"/>
      <c r="S592" s="202"/>
      <c r="T592" s="203"/>
      <c r="AT592" s="204" t="s">
        <v>217</v>
      </c>
      <c r="AU592" s="204" t="s">
        <v>82</v>
      </c>
      <c r="AV592" s="13" t="s">
        <v>82</v>
      </c>
      <c r="AW592" s="13" t="s">
        <v>33</v>
      </c>
      <c r="AX592" s="13" t="s">
        <v>78</v>
      </c>
      <c r="AY592" s="204" t="s">
        <v>208</v>
      </c>
    </row>
    <row r="593" spans="1:65" s="12" customFormat="1" ht="22.9" customHeight="1">
      <c r="B593" s="164"/>
      <c r="C593" s="165"/>
      <c r="D593" s="166" t="s">
        <v>70</v>
      </c>
      <c r="E593" s="178" t="s">
        <v>992</v>
      </c>
      <c r="F593" s="178" t="s">
        <v>993</v>
      </c>
      <c r="G593" s="165"/>
      <c r="H593" s="165"/>
      <c r="I593" s="168"/>
      <c r="J593" s="179">
        <f>BK593</f>
        <v>0</v>
      </c>
      <c r="K593" s="165"/>
      <c r="L593" s="170"/>
      <c r="M593" s="171"/>
      <c r="N593" s="172"/>
      <c r="O593" s="172"/>
      <c r="P593" s="173">
        <f>SUM(P594:P602)</f>
        <v>0</v>
      </c>
      <c r="Q593" s="172"/>
      <c r="R593" s="173">
        <f>SUM(R594:R602)</f>
        <v>0</v>
      </c>
      <c r="S593" s="172"/>
      <c r="T593" s="174">
        <f>SUM(T594:T602)</f>
        <v>0</v>
      </c>
      <c r="AR593" s="175" t="s">
        <v>78</v>
      </c>
      <c r="AT593" s="176" t="s">
        <v>70</v>
      </c>
      <c r="AU593" s="176" t="s">
        <v>78</v>
      </c>
      <c r="AY593" s="175" t="s">
        <v>208</v>
      </c>
      <c r="BK593" s="177">
        <f>SUM(BK594:BK602)</f>
        <v>0</v>
      </c>
    </row>
    <row r="594" spans="1:65" s="2" customFormat="1" ht="14.45" customHeight="1">
      <c r="A594" s="36"/>
      <c r="B594" s="37"/>
      <c r="C594" s="180" t="s">
        <v>994</v>
      </c>
      <c r="D594" s="180" t="s">
        <v>210</v>
      </c>
      <c r="E594" s="181" t="s">
        <v>995</v>
      </c>
      <c r="F594" s="182" t="s">
        <v>996</v>
      </c>
      <c r="G594" s="183" t="s">
        <v>304</v>
      </c>
      <c r="H594" s="184">
        <v>926.13800000000003</v>
      </c>
      <c r="I594" s="185"/>
      <c r="J594" s="186">
        <f>ROUND(I594*H594,2)</f>
        <v>0</v>
      </c>
      <c r="K594" s="182" t="s">
        <v>214</v>
      </c>
      <c r="L594" s="41"/>
      <c r="M594" s="187" t="s">
        <v>19</v>
      </c>
      <c r="N594" s="188" t="s">
        <v>43</v>
      </c>
      <c r="O594" s="66"/>
      <c r="P594" s="189">
        <f>O594*H594</f>
        <v>0</v>
      </c>
      <c r="Q594" s="189">
        <v>0</v>
      </c>
      <c r="R594" s="189">
        <f>Q594*H594</f>
        <v>0</v>
      </c>
      <c r="S594" s="189">
        <v>0</v>
      </c>
      <c r="T594" s="190">
        <f>S594*H594</f>
        <v>0</v>
      </c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R594" s="191" t="s">
        <v>215</v>
      </c>
      <c r="AT594" s="191" t="s">
        <v>210</v>
      </c>
      <c r="AU594" s="191" t="s">
        <v>82</v>
      </c>
      <c r="AY594" s="19" t="s">
        <v>208</v>
      </c>
      <c r="BE594" s="192">
        <f>IF(N594="základní",J594,0)</f>
        <v>0</v>
      </c>
      <c r="BF594" s="192">
        <f>IF(N594="snížená",J594,0)</f>
        <v>0</v>
      </c>
      <c r="BG594" s="192">
        <f>IF(N594="zákl. přenesená",J594,0)</f>
        <v>0</v>
      </c>
      <c r="BH594" s="192">
        <f>IF(N594="sníž. přenesená",J594,0)</f>
        <v>0</v>
      </c>
      <c r="BI594" s="192">
        <f>IF(N594="nulová",J594,0)</f>
        <v>0</v>
      </c>
      <c r="BJ594" s="19" t="s">
        <v>82</v>
      </c>
      <c r="BK594" s="192">
        <f>ROUND(I594*H594,2)</f>
        <v>0</v>
      </c>
      <c r="BL594" s="19" t="s">
        <v>215</v>
      </c>
      <c r="BM594" s="191" t="s">
        <v>997</v>
      </c>
    </row>
    <row r="595" spans="1:65" s="2" customFormat="1" ht="24.2" customHeight="1">
      <c r="A595" s="36"/>
      <c r="B595" s="37"/>
      <c r="C595" s="180" t="s">
        <v>998</v>
      </c>
      <c r="D595" s="180" t="s">
        <v>210</v>
      </c>
      <c r="E595" s="181" t="s">
        <v>999</v>
      </c>
      <c r="F595" s="182" t="s">
        <v>1000</v>
      </c>
      <c r="G595" s="183" t="s">
        <v>304</v>
      </c>
      <c r="H595" s="184">
        <v>9261.3799999999992</v>
      </c>
      <c r="I595" s="185"/>
      <c r="J595" s="186">
        <f>ROUND(I595*H595,2)</f>
        <v>0</v>
      </c>
      <c r="K595" s="182" t="s">
        <v>214</v>
      </c>
      <c r="L595" s="41"/>
      <c r="M595" s="187" t="s">
        <v>19</v>
      </c>
      <c r="N595" s="188" t="s">
        <v>43</v>
      </c>
      <c r="O595" s="66"/>
      <c r="P595" s="189">
        <f>O595*H595</f>
        <v>0</v>
      </c>
      <c r="Q595" s="189">
        <v>0</v>
      </c>
      <c r="R595" s="189">
        <f>Q595*H595</f>
        <v>0</v>
      </c>
      <c r="S595" s="189">
        <v>0</v>
      </c>
      <c r="T595" s="190">
        <f>S595*H595</f>
        <v>0</v>
      </c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R595" s="191" t="s">
        <v>215</v>
      </c>
      <c r="AT595" s="191" t="s">
        <v>210</v>
      </c>
      <c r="AU595" s="191" t="s">
        <v>82</v>
      </c>
      <c r="AY595" s="19" t="s">
        <v>208</v>
      </c>
      <c r="BE595" s="192">
        <f>IF(N595="základní",J595,0)</f>
        <v>0</v>
      </c>
      <c r="BF595" s="192">
        <f>IF(N595="snížená",J595,0)</f>
        <v>0</v>
      </c>
      <c r="BG595" s="192">
        <f>IF(N595="zákl. přenesená",J595,0)</f>
        <v>0</v>
      </c>
      <c r="BH595" s="192">
        <f>IF(N595="sníž. přenesená",J595,0)</f>
        <v>0</v>
      </c>
      <c r="BI595" s="192">
        <f>IF(N595="nulová",J595,0)</f>
        <v>0</v>
      </c>
      <c r="BJ595" s="19" t="s">
        <v>82</v>
      </c>
      <c r="BK595" s="192">
        <f>ROUND(I595*H595,2)</f>
        <v>0</v>
      </c>
      <c r="BL595" s="19" t="s">
        <v>215</v>
      </c>
      <c r="BM595" s="191" t="s">
        <v>1001</v>
      </c>
    </row>
    <row r="596" spans="1:65" s="13" customFormat="1" ht="11.25">
      <c r="B596" s="193"/>
      <c r="C596" s="194"/>
      <c r="D596" s="195" t="s">
        <v>217</v>
      </c>
      <c r="E596" s="196" t="s">
        <v>19</v>
      </c>
      <c r="F596" s="197" t="s">
        <v>1002</v>
      </c>
      <c r="G596" s="194"/>
      <c r="H596" s="198">
        <v>9261.3799999999992</v>
      </c>
      <c r="I596" s="199"/>
      <c r="J596" s="194"/>
      <c r="K596" s="194"/>
      <c r="L596" s="200"/>
      <c r="M596" s="201"/>
      <c r="N596" s="202"/>
      <c r="O596" s="202"/>
      <c r="P596" s="202"/>
      <c r="Q596" s="202"/>
      <c r="R596" s="202"/>
      <c r="S596" s="202"/>
      <c r="T596" s="203"/>
      <c r="AT596" s="204" t="s">
        <v>217</v>
      </c>
      <c r="AU596" s="204" t="s">
        <v>82</v>
      </c>
      <c r="AV596" s="13" t="s">
        <v>82</v>
      </c>
      <c r="AW596" s="13" t="s">
        <v>33</v>
      </c>
      <c r="AX596" s="13" t="s">
        <v>78</v>
      </c>
      <c r="AY596" s="204" t="s">
        <v>208</v>
      </c>
    </row>
    <row r="597" spans="1:65" s="2" customFormat="1" ht="24.2" customHeight="1">
      <c r="A597" s="36"/>
      <c r="B597" s="37"/>
      <c r="C597" s="180" t="s">
        <v>1003</v>
      </c>
      <c r="D597" s="180" t="s">
        <v>210</v>
      </c>
      <c r="E597" s="181" t="s">
        <v>1004</v>
      </c>
      <c r="F597" s="182" t="s">
        <v>1005</v>
      </c>
      <c r="G597" s="183" t="s">
        <v>304</v>
      </c>
      <c r="H597" s="184">
        <v>926.13800000000003</v>
      </c>
      <c r="I597" s="185"/>
      <c r="J597" s="186">
        <f>ROUND(I597*H597,2)</f>
        <v>0</v>
      </c>
      <c r="K597" s="182" t="s">
        <v>214</v>
      </c>
      <c r="L597" s="41"/>
      <c r="M597" s="187" t="s">
        <v>19</v>
      </c>
      <c r="N597" s="188" t="s">
        <v>43</v>
      </c>
      <c r="O597" s="66"/>
      <c r="P597" s="189">
        <f>O597*H597</f>
        <v>0</v>
      </c>
      <c r="Q597" s="189">
        <v>0</v>
      </c>
      <c r="R597" s="189">
        <f>Q597*H597</f>
        <v>0</v>
      </c>
      <c r="S597" s="189">
        <v>0</v>
      </c>
      <c r="T597" s="190">
        <f>S597*H597</f>
        <v>0</v>
      </c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R597" s="191" t="s">
        <v>215</v>
      </c>
      <c r="AT597" s="191" t="s">
        <v>210</v>
      </c>
      <c r="AU597" s="191" t="s">
        <v>82</v>
      </c>
      <c r="AY597" s="19" t="s">
        <v>208</v>
      </c>
      <c r="BE597" s="192">
        <f>IF(N597="základní",J597,0)</f>
        <v>0</v>
      </c>
      <c r="BF597" s="192">
        <f>IF(N597="snížená",J597,0)</f>
        <v>0</v>
      </c>
      <c r="BG597" s="192">
        <f>IF(N597="zákl. přenesená",J597,0)</f>
        <v>0</v>
      </c>
      <c r="BH597" s="192">
        <f>IF(N597="sníž. přenesená",J597,0)</f>
        <v>0</v>
      </c>
      <c r="BI597" s="192">
        <f>IF(N597="nulová",J597,0)</f>
        <v>0</v>
      </c>
      <c r="BJ597" s="19" t="s">
        <v>82</v>
      </c>
      <c r="BK597" s="192">
        <f>ROUND(I597*H597,2)</f>
        <v>0</v>
      </c>
      <c r="BL597" s="19" t="s">
        <v>215</v>
      </c>
      <c r="BM597" s="191" t="s">
        <v>1006</v>
      </c>
    </row>
    <row r="598" spans="1:65" s="2" customFormat="1" ht="14.45" customHeight="1">
      <c r="A598" s="36"/>
      <c r="B598" s="37"/>
      <c r="C598" s="180" t="s">
        <v>1007</v>
      </c>
      <c r="D598" s="180" t="s">
        <v>210</v>
      </c>
      <c r="E598" s="181" t="s">
        <v>1008</v>
      </c>
      <c r="F598" s="182" t="s">
        <v>1009</v>
      </c>
      <c r="G598" s="183" t="s">
        <v>304</v>
      </c>
      <c r="H598" s="184">
        <v>926.13800000000003</v>
      </c>
      <c r="I598" s="185"/>
      <c r="J598" s="186">
        <f>ROUND(I598*H598,2)</f>
        <v>0</v>
      </c>
      <c r="K598" s="182" t="s">
        <v>214</v>
      </c>
      <c r="L598" s="41"/>
      <c r="M598" s="187" t="s">
        <v>19</v>
      </c>
      <c r="N598" s="188" t="s">
        <v>43</v>
      </c>
      <c r="O598" s="66"/>
      <c r="P598" s="189">
        <f>O598*H598</f>
        <v>0</v>
      </c>
      <c r="Q598" s="189">
        <v>0</v>
      </c>
      <c r="R598" s="189">
        <f>Q598*H598</f>
        <v>0</v>
      </c>
      <c r="S598" s="189">
        <v>0</v>
      </c>
      <c r="T598" s="190">
        <f>S598*H598</f>
        <v>0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91" t="s">
        <v>215</v>
      </c>
      <c r="AT598" s="191" t="s">
        <v>210</v>
      </c>
      <c r="AU598" s="191" t="s">
        <v>82</v>
      </c>
      <c r="AY598" s="19" t="s">
        <v>208</v>
      </c>
      <c r="BE598" s="192">
        <f>IF(N598="základní",J598,0)</f>
        <v>0</v>
      </c>
      <c r="BF598" s="192">
        <f>IF(N598="snížená",J598,0)</f>
        <v>0</v>
      </c>
      <c r="BG598" s="192">
        <f>IF(N598="zákl. přenesená",J598,0)</f>
        <v>0</v>
      </c>
      <c r="BH598" s="192">
        <f>IF(N598="sníž. přenesená",J598,0)</f>
        <v>0</v>
      </c>
      <c r="BI598" s="192">
        <f>IF(N598="nulová",J598,0)</f>
        <v>0</v>
      </c>
      <c r="BJ598" s="19" t="s">
        <v>82</v>
      </c>
      <c r="BK598" s="192">
        <f>ROUND(I598*H598,2)</f>
        <v>0</v>
      </c>
      <c r="BL598" s="19" t="s">
        <v>215</v>
      </c>
      <c r="BM598" s="191" t="s">
        <v>1010</v>
      </c>
    </row>
    <row r="599" spans="1:65" s="2" customFormat="1" ht="24.2" customHeight="1">
      <c r="A599" s="36"/>
      <c r="B599" s="37"/>
      <c r="C599" s="180" t="s">
        <v>1011</v>
      </c>
      <c r="D599" s="180" t="s">
        <v>210</v>
      </c>
      <c r="E599" s="181" t="s">
        <v>1012</v>
      </c>
      <c r="F599" s="182" t="s">
        <v>1013</v>
      </c>
      <c r="G599" s="183" t="s">
        <v>304</v>
      </c>
      <c r="H599" s="184">
        <v>11113.656000000001</v>
      </c>
      <c r="I599" s="185"/>
      <c r="J599" s="186">
        <f>ROUND(I599*H599,2)</f>
        <v>0</v>
      </c>
      <c r="K599" s="182" t="s">
        <v>214</v>
      </c>
      <c r="L599" s="41"/>
      <c r="M599" s="187" t="s">
        <v>19</v>
      </c>
      <c r="N599" s="188" t="s">
        <v>43</v>
      </c>
      <c r="O599" s="66"/>
      <c r="P599" s="189">
        <f>O599*H599</f>
        <v>0</v>
      </c>
      <c r="Q599" s="189">
        <v>0</v>
      </c>
      <c r="R599" s="189">
        <f>Q599*H599</f>
        <v>0</v>
      </c>
      <c r="S599" s="189">
        <v>0</v>
      </c>
      <c r="T599" s="190">
        <f>S599*H599</f>
        <v>0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191" t="s">
        <v>215</v>
      </c>
      <c r="AT599" s="191" t="s">
        <v>210</v>
      </c>
      <c r="AU599" s="191" t="s">
        <v>82</v>
      </c>
      <c r="AY599" s="19" t="s">
        <v>208</v>
      </c>
      <c r="BE599" s="192">
        <f>IF(N599="základní",J599,0)</f>
        <v>0</v>
      </c>
      <c r="BF599" s="192">
        <f>IF(N599="snížená",J599,0)</f>
        <v>0</v>
      </c>
      <c r="BG599" s="192">
        <f>IF(N599="zákl. přenesená",J599,0)</f>
        <v>0</v>
      </c>
      <c r="BH599" s="192">
        <f>IF(N599="sníž. přenesená",J599,0)</f>
        <v>0</v>
      </c>
      <c r="BI599" s="192">
        <f>IF(N599="nulová",J599,0)</f>
        <v>0</v>
      </c>
      <c r="BJ599" s="19" t="s">
        <v>82</v>
      </c>
      <c r="BK599" s="192">
        <f>ROUND(I599*H599,2)</f>
        <v>0</v>
      </c>
      <c r="BL599" s="19" t="s">
        <v>215</v>
      </c>
      <c r="BM599" s="191" t="s">
        <v>1014</v>
      </c>
    </row>
    <row r="600" spans="1:65" s="13" customFormat="1" ht="11.25">
      <c r="B600" s="193"/>
      <c r="C600" s="194"/>
      <c r="D600" s="195" t="s">
        <v>217</v>
      </c>
      <c r="E600" s="194"/>
      <c r="F600" s="197" t="s">
        <v>1015</v>
      </c>
      <c r="G600" s="194"/>
      <c r="H600" s="198">
        <v>11113.656000000001</v>
      </c>
      <c r="I600" s="199"/>
      <c r="J600" s="194"/>
      <c r="K600" s="194"/>
      <c r="L600" s="200"/>
      <c r="M600" s="201"/>
      <c r="N600" s="202"/>
      <c r="O600" s="202"/>
      <c r="P600" s="202"/>
      <c r="Q600" s="202"/>
      <c r="R600" s="202"/>
      <c r="S600" s="202"/>
      <c r="T600" s="203"/>
      <c r="AT600" s="204" t="s">
        <v>217</v>
      </c>
      <c r="AU600" s="204" t="s">
        <v>82</v>
      </c>
      <c r="AV600" s="13" t="s">
        <v>82</v>
      </c>
      <c r="AW600" s="13" t="s">
        <v>4</v>
      </c>
      <c r="AX600" s="13" t="s">
        <v>78</v>
      </c>
      <c r="AY600" s="204" t="s">
        <v>208</v>
      </c>
    </row>
    <row r="601" spans="1:65" s="2" customFormat="1" ht="24.2" customHeight="1">
      <c r="A601" s="36"/>
      <c r="B601" s="37"/>
      <c r="C601" s="180" t="s">
        <v>1016</v>
      </c>
      <c r="D601" s="180" t="s">
        <v>210</v>
      </c>
      <c r="E601" s="181" t="s">
        <v>1017</v>
      </c>
      <c r="F601" s="182" t="s">
        <v>1018</v>
      </c>
      <c r="G601" s="183" t="s">
        <v>304</v>
      </c>
      <c r="H601" s="184">
        <v>926.13800000000003</v>
      </c>
      <c r="I601" s="185"/>
      <c r="J601" s="186">
        <f>ROUND(I601*H601,2)</f>
        <v>0</v>
      </c>
      <c r="K601" s="182" t="s">
        <v>214</v>
      </c>
      <c r="L601" s="41"/>
      <c r="M601" s="187" t="s">
        <v>19</v>
      </c>
      <c r="N601" s="188" t="s">
        <v>43</v>
      </c>
      <c r="O601" s="66"/>
      <c r="P601" s="189">
        <f>O601*H601</f>
        <v>0</v>
      </c>
      <c r="Q601" s="189">
        <v>0</v>
      </c>
      <c r="R601" s="189">
        <f>Q601*H601</f>
        <v>0</v>
      </c>
      <c r="S601" s="189">
        <v>0</v>
      </c>
      <c r="T601" s="190">
        <f>S601*H601</f>
        <v>0</v>
      </c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R601" s="191" t="s">
        <v>215</v>
      </c>
      <c r="AT601" s="191" t="s">
        <v>210</v>
      </c>
      <c r="AU601" s="191" t="s">
        <v>82</v>
      </c>
      <c r="AY601" s="19" t="s">
        <v>208</v>
      </c>
      <c r="BE601" s="192">
        <f>IF(N601="základní",J601,0)</f>
        <v>0</v>
      </c>
      <c r="BF601" s="192">
        <f>IF(N601="snížená",J601,0)</f>
        <v>0</v>
      </c>
      <c r="BG601" s="192">
        <f>IF(N601="zákl. přenesená",J601,0)</f>
        <v>0</v>
      </c>
      <c r="BH601" s="192">
        <f>IF(N601="sníž. přenesená",J601,0)</f>
        <v>0</v>
      </c>
      <c r="BI601" s="192">
        <f>IF(N601="nulová",J601,0)</f>
        <v>0</v>
      </c>
      <c r="BJ601" s="19" t="s">
        <v>82</v>
      </c>
      <c r="BK601" s="192">
        <f>ROUND(I601*H601,2)</f>
        <v>0</v>
      </c>
      <c r="BL601" s="19" t="s">
        <v>215</v>
      </c>
      <c r="BM601" s="191" t="s">
        <v>1019</v>
      </c>
    </row>
    <row r="602" spans="1:65" s="13" customFormat="1" ht="11.25">
      <c r="B602" s="193"/>
      <c r="C602" s="194"/>
      <c r="D602" s="195" t="s">
        <v>217</v>
      </c>
      <c r="E602" s="196" t="s">
        <v>19</v>
      </c>
      <c r="F602" s="197" t="s">
        <v>1020</v>
      </c>
      <c r="G602" s="194"/>
      <c r="H602" s="198">
        <v>926.13800000000003</v>
      </c>
      <c r="I602" s="199"/>
      <c r="J602" s="194"/>
      <c r="K602" s="194"/>
      <c r="L602" s="200"/>
      <c r="M602" s="201"/>
      <c r="N602" s="202"/>
      <c r="O602" s="202"/>
      <c r="P602" s="202"/>
      <c r="Q602" s="202"/>
      <c r="R602" s="202"/>
      <c r="S602" s="202"/>
      <c r="T602" s="203"/>
      <c r="AT602" s="204" t="s">
        <v>217</v>
      </c>
      <c r="AU602" s="204" t="s">
        <v>82</v>
      </c>
      <c r="AV602" s="13" t="s">
        <v>82</v>
      </c>
      <c r="AW602" s="13" t="s">
        <v>33</v>
      </c>
      <c r="AX602" s="13" t="s">
        <v>78</v>
      </c>
      <c r="AY602" s="204" t="s">
        <v>208</v>
      </c>
    </row>
    <row r="603" spans="1:65" s="12" customFormat="1" ht="22.9" customHeight="1">
      <c r="B603" s="164"/>
      <c r="C603" s="165"/>
      <c r="D603" s="166" t="s">
        <v>70</v>
      </c>
      <c r="E603" s="178" t="s">
        <v>1021</v>
      </c>
      <c r="F603" s="178" t="s">
        <v>1022</v>
      </c>
      <c r="G603" s="165"/>
      <c r="H603" s="165"/>
      <c r="I603" s="168"/>
      <c r="J603" s="179">
        <f>BK603</f>
        <v>0</v>
      </c>
      <c r="K603" s="165"/>
      <c r="L603" s="170"/>
      <c r="M603" s="171"/>
      <c r="N603" s="172"/>
      <c r="O603" s="172"/>
      <c r="P603" s="173">
        <f>P604</f>
        <v>0</v>
      </c>
      <c r="Q603" s="172"/>
      <c r="R603" s="173">
        <f>R604</f>
        <v>0</v>
      </c>
      <c r="S603" s="172"/>
      <c r="T603" s="174">
        <f>T604</f>
        <v>0</v>
      </c>
      <c r="AR603" s="175" t="s">
        <v>78</v>
      </c>
      <c r="AT603" s="176" t="s">
        <v>70</v>
      </c>
      <c r="AU603" s="176" t="s">
        <v>78</v>
      </c>
      <c r="AY603" s="175" t="s">
        <v>208</v>
      </c>
      <c r="BK603" s="177">
        <f>BK604</f>
        <v>0</v>
      </c>
    </row>
    <row r="604" spans="1:65" s="2" customFormat="1" ht="24.2" customHeight="1">
      <c r="A604" s="36"/>
      <c r="B604" s="37"/>
      <c r="C604" s="180" t="s">
        <v>1023</v>
      </c>
      <c r="D604" s="180" t="s">
        <v>210</v>
      </c>
      <c r="E604" s="181" t="s">
        <v>1024</v>
      </c>
      <c r="F604" s="182" t="s">
        <v>1025</v>
      </c>
      <c r="G604" s="183" t="s">
        <v>304</v>
      </c>
      <c r="H604" s="184">
        <v>458.49400000000003</v>
      </c>
      <c r="I604" s="185"/>
      <c r="J604" s="186">
        <f>ROUND(I604*H604,2)</f>
        <v>0</v>
      </c>
      <c r="K604" s="182" t="s">
        <v>214</v>
      </c>
      <c r="L604" s="41"/>
      <c r="M604" s="187" t="s">
        <v>19</v>
      </c>
      <c r="N604" s="188" t="s">
        <v>43</v>
      </c>
      <c r="O604" s="66"/>
      <c r="P604" s="189">
        <f>O604*H604</f>
        <v>0</v>
      </c>
      <c r="Q604" s="189">
        <v>0</v>
      </c>
      <c r="R604" s="189">
        <f>Q604*H604</f>
        <v>0</v>
      </c>
      <c r="S604" s="189">
        <v>0</v>
      </c>
      <c r="T604" s="190">
        <f>S604*H604</f>
        <v>0</v>
      </c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R604" s="191" t="s">
        <v>215</v>
      </c>
      <c r="AT604" s="191" t="s">
        <v>210</v>
      </c>
      <c r="AU604" s="191" t="s">
        <v>82</v>
      </c>
      <c r="AY604" s="19" t="s">
        <v>208</v>
      </c>
      <c r="BE604" s="192">
        <f>IF(N604="základní",J604,0)</f>
        <v>0</v>
      </c>
      <c r="BF604" s="192">
        <f>IF(N604="snížená",J604,0)</f>
        <v>0</v>
      </c>
      <c r="BG604" s="192">
        <f>IF(N604="zákl. přenesená",J604,0)</f>
        <v>0</v>
      </c>
      <c r="BH604" s="192">
        <f>IF(N604="sníž. přenesená",J604,0)</f>
        <v>0</v>
      </c>
      <c r="BI604" s="192">
        <f>IF(N604="nulová",J604,0)</f>
        <v>0</v>
      </c>
      <c r="BJ604" s="19" t="s">
        <v>82</v>
      </c>
      <c r="BK604" s="192">
        <f>ROUND(I604*H604,2)</f>
        <v>0</v>
      </c>
      <c r="BL604" s="19" t="s">
        <v>215</v>
      </c>
      <c r="BM604" s="191" t="s">
        <v>1026</v>
      </c>
    </row>
    <row r="605" spans="1:65" s="12" customFormat="1" ht="25.9" customHeight="1">
      <c r="B605" s="164"/>
      <c r="C605" s="165"/>
      <c r="D605" s="166" t="s">
        <v>70</v>
      </c>
      <c r="E605" s="167" t="s">
        <v>1027</v>
      </c>
      <c r="F605" s="167" t="s">
        <v>1028</v>
      </c>
      <c r="G605" s="165"/>
      <c r="H605" s="165"/>
      <c r="I605" s="168"/>
      <c r="J605" s="169">
        <f>BK605</f>
        <v>0</v>
      </c>
      <c r="K605" s="165"/>
      <c r="L605" s="170"/>
      <c r="M605" s="171"/>
      <c r="N605" s="172"/>
      <c r="O605" s="172"/>
      <c r="P605" s="173">
        <f>P606+P634+P654+P681+P765+P834+P886+P900+P939+P971+P1025+P1030+P1048+P1080+P1085+P1089</f>
        <v>0</v>
      </c>
      <c r="Q605" s="172"/>
      <c r="R605" s="173">
        <f>R606+R634+R654+R681+R765+R834+R886+R900+R939+R971+R1025+R1030+R1048+R1080+R1085+R1089</f>
        <v>151.85904127000001</v>
      </c>
      <c r="S605" s="172"/>
      <c r="T605" s="174">
        <f>T606+T634+T654+T681+T765+T834+T886+T900+T939+T971+T1025+T1030+T1048+T1080+T1085+T1089</f>
        <v>89.778610250000014</v>
      </c>
      <c r="AR605" s="175" t="s">
        <v>82</v>
      </c>
      <c r="AT605" s="176" t="s">
        <v>70</v>
      </c>
      <c r="AU605" s="176" t="s">
        <v>71</v>
      </c>
      <c r="AY605" s="175" t="s">
        <v>208</v>
      </c>
      <c r="BK605" s="177">
        <f>BK606+BK634+BK654+BK681+BK765+BK834+BK886+BK900+BK939+BK971+BK1025+BK1030+BK1048+BK1080+BK1085+BK1089</f>
        <v>0</v>
      </c>
    </row>
    <row r="606" spans="1:65" s="12" customFormat="1" ht="22.9" customHeight="1">
      <c r="B606" s="164"/>
      <c r="C606" s="165"/>
      <c r="D606" s="166" t="s">
        <v>70</v>
      </c>
      <c r="E606" s="178" t="s">
        <v>1029</v>
      </c>
      <c r="F606" s="178" t="s">
        <v>1030</v>
      </c>
      <c r="G606" s="165"/>
      <c r="H606" s="165"/>
      <c r="I606" s="168"/>
      <c r="J606" s="179">
        <f>BK606</f>
        <v>0</v>
      </c>
      <c r="K606" s="165"/>
      <c r="L606" s="170"/>
      <c r="M606" s="171"/>
      <c r="N606" s="172"/>
      <c r="O606" s="172"/>
      <c r="P606" s="173">
        <f>SUM(P607:P633)</f>
        <v>0</v>
      </c>
      <c r="Q606" s="172"/>
      <c r="R606" s="173">
        <f>SUM(R607:R633)</f>
        <v>3.86044806</v>
      </c>
      <c r="S606" s="172"/>
      <c r="T606" s="174">
        <f>SUM(T607:T633)</f>
        <v>0</v>
      </c>
      <c r="AR606" s="175" t="s">
        <v>82</v>
      </c>
      <c r="AT606" s="176" t="s">
        <v>70</v>
      </c>
      <c r="AU606" s="176" t="s">
        <v>78</v>
      </c>
      <c r="AY606" s="175" t="s">
        <v>208</v>
      </c>
      <c r="BK606" s="177">
        <f>SUM(BK607:BK633)</f>
        <v>0</v>
      </c>
    </row>
    <row r="607" spans="1:65" s="2" customFormat="1" ht="14.45" customHeight="1">
      <c r="A607" s="36"/>
      <c r="B607" s="37"/>
      <c r="C607" s="180" t="s">
        <v>1031</v>
      </c>
      <c r="D607" s="180" t="s">
        <v>210</v>
      </c>
      <c r="E607" s="181" t="s">
        <v>1032</v>
      </c>
      <c r="F607" s="182" t="s">
        <v>1033</v>
      </c>
      <c r="G607" s="183" t="s">
        <v>213</v>
      </c>
      <c r="H607" s="184">
        <v>280.83999999999997</v>
      </c>
      <c r="I607" s="185"/>
      <c r="J607" s="186">
        <f>ROUND(I607*H607,2)</f>
        <v>0</v>
      </c>
      <c r="K607" s="182" t="s">
        <v>214</v>
      </c>
      <c r="L607" s="41"/>
      <c r="M607" s="187" t="s">
        <v>19</v>
      </c>
      <c r="N607" s="188" t="s">
        <v>43</v>
      </c>
      <c r="O607" s="66"/>
      <c r="P607" s="189">
        <f>O607*H607</f>
        <v>0</v>
      </c>
      <c r="Q607" s="189">
        <v>0</v>
      </c>
      <c r="R607" s="189">
        <f>Q607*H607</f>
        <v>0</v>
      </c>
      <c r="S607" s="189">
        <v>0</v>
      </c>
      <c r="T607" s="190">
        <f>S607*H607</f>
        <v>0</v>
      </c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R607" s="191" t="s">
        <v>1034</v>
      </c>
      <c r="AT607" s="191" t="s">
        <v>210</v>
      </c>
      <c r="AU607" s="191" t="s">
        <v>82</v>
      </c>
      <c r="AY607" s="19" t="s">
        <v>208</v>
      </c>
      <c r="BE607" s="192">
        <f>IF(N607="základní",J607,0)</f>
        <v>0</v>
      </c>
      <c r="BF607" s="192">
        <f>IF(N607="snížená",J607,0)</f>
        <v>0</v>
      </c>
      <c r="BG607" s="192">
        <f>IF(N607="zákl. přenesená",J607,0)</f>
        <v>0</v>
      </c>
      <c r="BH607" s="192">
        <f>IF(N607="sníž. přenesená",J607,0)</f>
        <v>0</v>
      </c>
      <c r="BI607" s="192">
        <f>IF(N607="nulová",J607,0)</f>
        <v>0</v>
      </c>
      <c r="BJ607" s="19" t="s">
        <v>82</v>
      </c>
      <c r="BK607" s="192">
        <f>ROUND(I607*H607,2)</f>
        <v>0</v>
      </c>
      <c r="BL607" s="19" t="s">
        <v>1034</v>
      </c>
      <c r="BM607" s="191" t="s">
        <v>1035</v>
      </c>
    </row>
    <row r="608" spans="1:65" s="13" customFormat="1" ht="11.25">
      <c r="B608" s="193"/>
      <c r="C608" s="194"/>
      <c r="D608" s="195" t="s">
        <v>217</v>
      </c>
      <c r="E608" s="196" t="s">
        <v>19</v>
      </c>
      <c r="F608" s="197" t="s">
        <v>1036</v>
      </c>
      <c r="G608" s="194"/>
      <c r="H608" s="198">
        <v>280.83999999999997</v>
      </c>
      <c r="I608" s="199"/>
      <c r="J608" s="194"/>
      <c r="K608" s="194"/>
      <c r="L608" s="200"/>
      <c r="M608" s="201"/>
      <c r="N608" s="202"/>
      <c r="O608" s="202"/>
      <c r="P608" s="202"/>
      <c r="Q608" s="202"/>
      <c r="R608" s="202"/>
      <c r="S608" s="202"/>
      <c r="T608" s="203"/>
      <c r="AT608" s="204" t="s">
        <v>217</v>
      </c>
      <c r="AU608" s="204" t="s">
        <v>82</v>
      </c>
      <c r="AV608" s="13" t="s">
        <v>82</v>
      </c>
      <c r="AW608" s="13" t="s">
        <v>33</v>
      </c>
      <c r="AX608" s="13" t="s">
        <v>78</v>
      </c>
      <c r="AY608" s="204" t="s">
        <v>208</v>
      </c>
    </row>
    <row r="609" spans="1:65" s="2" customFormat="1" ht="14.45" customHeight="1">
      <c r="A609" s="36"/>
      <c r="B609" s="37"/>
      <c r="C609" s="226" t="s">
        <v>1037</v>
      </c>
      <c r="D609" s="226" t="s">
        <v>370</v>
      </c>
      <c r="E609" s="227" t="s">
        <v>1038</v>
      </c>
      <c r="F609" s="228" t="s">
        <v>1039</v>
      </c>
      <c r="G609" s="229" t="s">
        <v>304</v>
      </c>
      <c r="H609" s="230">
        <v>8.4000000000000005E-2</v>
      </c>
      <c r="I609" s="231"/>
      <c r="J609" s="232">
        <f>ROUND(I609*H609,2)</f>
        <v>0</v>
      </c>
      <c r="K609" s="228" t="s">
        <v>214</v>
      </c>
      <c r="L609" s="233"/>
      <c r="M609" s="234" t="s">
        <v>19</v>
      </c>
      <c r="N609" s="235" t="s">
        <v>43</v>
      </c>
      <c r="O609" s="66"/>
      <c r="P609" s="189">
        <f>O609*H609</f>
        <v>0</v>
      </c>
      <c r="Q609" s="189">
        <v>1</v>
      </c>
      <c r="R609" s="189">
        <f>Q609*H609</f>
        <v>8.4000000000000005E-2</v>
      </c>
      <c r="S609" s="189">
        <v>0</v>
      </c>
      <c r="T609" s="190">
        <f>S609*H609</f>
        <v>0</v>
      </c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R609" s="191" t="s">
        <v>829</v>
      </c>
      <c r="AT609" s="191" t="s">
        <v>370</v>
      </c>
      <c r="AU609" s="191" t="s">
        <v>82</v>
      </c>
      <c r="AY609" s="19" t="s">
        <v>208</v>
      </c>
      <c r="BE609" s="192">
        <f>IF(N609="základní",J609,0)</f>
        <v>0</v>
      </c>
      <c r="BF609" s="192">
        <f>IF(N609="snížená",J609,0)</f>
        <v>0</v>
      </c>
      <c r="BG609" s="192">
        <f>IF(N609="zákl. přenesená",J609,0)</f>
        <v>0</v>
      </c>
      <c r="BH609" s="192">
        <f>IF(N609="sníž. přenesená",J609,0)</f>
        <v>0</v>
      </c>
      <c r="BI609" s="192">
        <f>IF(N609="nulová",J609,0)</f>
        <v>0</v>
      </c>
      <c r="BJ609" s="19" t="s">
        <v>82</v>
      </c>
      <c r="BK609" s="192">
        <f>ROUND(I609*H609,2)</f>
        <v>0</v>
      </c>
      <c r="BL609" s="19" t="s">
        <v>1034</v>
      </c>
      <c r="BM609" s="191" t="s">
        <v>1040</v>
      </c>
    </row>
    <row r="610" spans="1:65" s="13" customFormat="1" ht="11.25">
      <c r="B610" s="193"/>
      <c r="C610" s="194"/>
      <c r="D610" s="195" t="s">
        <v>217</v>
      </c>
      <c r="E610" s="194"/>
      <c r="F610" s="197" t="s">
        <v>1041</v>
      </c>
      <c r="G610" s="194"/>
      <c r="H610" s="198">
        <v>8.4000000000000005E-2</v>
      </c>
      <c r="I610" s="199"/>
      <c r="J610" s="194"/>
      <c r="K610" s="194"/>
      <c r="L610" s="200"/>
      <c r="M610" s="201"/>
      <c r="N610" s="202"/>
      <c r="O610" s="202"/>
      <c r="P610" s="202"/>
      <c r="Q610" s="202"/>
      <c r="R610" s="202"/>
      <c r="S610" s="202"/>
      <c r="T610" s="203"/>
      <c r="AT610" s="204" t="s">
        <v>217</v>
      </c>
      <c r="AU610" s="204" t="s">
        <v>82</v>
      </c>
      <c r="AV610" s="13" t="s">
        <v>82</v>
      </c>
      <c r="AW610" s="13" t="s">
        <v>4</v>
      </c>
      <c r="AX610" s="13" t="s">
        <v>78</v>
      </c>
      <c r="AY610" s="204" t="s">
        <v>208</v>
      </c>
    </row>
    <row r="611" spans="1:65" s="2" customFormat="1" ht="14.45" customHeight="1">
      <c r="A611" s="36"/>
      <c r="B611" s="37"/>
      <c r="C611" s="180" t="s">
        <v>1042</v>
      </c>
      <c r="D611" s="180" t="s">
        <v>210</v>
      </c>
      <c r="E611" s="181" t="s">
        <v>1043</v>
      </c>
      <c r="F611" s="182" t="s">
        <v>1044</v>
      </c>
      <c r="G611" s="183" t="s">
        <v>213</v>
      </c>
      <c r="H611" s="184">
        <v>18.100000000000001</v>
      </c>
      <c r="I611" s="185"/>
      <c r="J611" s="186">
        <f>ROUND(I611*H611,2)</f>
        <v>0</v>
      </c>
      <c r="K611" s="182" t="s">
        <v>214</v>
      </c>
      <c r="L611" s="41"/>
      <c r="M611" s="187" t="s">
        <v>19</v>
      </c>
      <c r="N611" s="188" t="s">
        <v>43</v>
      </c>
      <c r="O611" s="66"/>
      <c r="P611" s="189">
        <f>O611*H611</f>
        <v>0</v>
      </c>
      <c r="Q611" s="189">
        <v>0</v>
      </c>
      <c r="R611" s="189">
        <f>Q611*H611</f>
        <v>0</v>
      </c>
      <c r="S611" s="189">
        <v>0</v>
      </c>
      <c r="T611" s="190">
        <f>S611*H611</f>
        <v>0</v>
      </c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R611" s="191" t="s">
        <v>1034</v>
      </c>
      <c r="AT611" s="191" t="s">
        <v>210</v>
      </c>
      <c r="AU611" s="191" t="s">
        <v>82</v>
      </c>
      <c r="AY611" s="19" t="s">
        <v>208</v>
      </c>
      <c r="BE611" s="192">
        <f>IF(N611="základní",J611,0)</f>
        <v>0</v>
      </c>
      <c r="BF611" s="192">
        <f>IF(N611="snížená",J611,0)</f>
        <v>0</v>
      </c>
      <c r="BG611" s="192">
        <f>IF(N611="zákl. přenesená",J611,0)</f>
        <v>0</v>
      </c>
      <c r="BH611" s="192">
        <f>IF(N611="sníž. přenesená",J611,0)</f>
        <v>0</v>
      </c>
      <c r="BI611" s="192">
        <f>IF(N611="nulová",J611,0)</f>
        <v>0</v>
      </c>
      <c r="BJ611" s="19" t="s">
        <v>82</v>
      </c>
      <c r="BK611" s="192">
        <f>ROUND(I611*H611,2)</f>
        <v>0</v>
      </c>
      <c r="BL611" s="19" t="s">
        <v>1034</v>
      </c>
      <c r="BM611" s="191" t="s">
        <v>1045</v>
      </c>
    </row>
    <row r="612" spans="1:65" s="13" customFormat="1" ht="11.25">
      <c r="B612" s="193"/>
      <c r="C612" s="194"/>
      <c r="D612" s="195" t="s">
        <v>217</v>
      </c>
      <c r="E612" s="196" t="s">
        <v>19</v>
      </c>
      <c r="F612" s="197" t="s">
        <v>1046</v>
      </c>
      <c r="G612" s="194"/>
      <c r="H612" s="198">
        <v>18.100000000000001</v>
      </c>
      <c r="I612" s="199"/>
      <c r="J612" s="194"/>
      <c r="K612" s="194"/>
      <c r="L612" s="200"/>
      <c r="M612" s="201"/>
      <c r="N612" s="202"/>
      <c r="O612" s="202"/>
      <c r="P612" s="202"/>
      <c r="Q612" s="202"/>
      <c r="R612" s="202"/>
      <c r="S612" s="202"/>
      <c r="T612" s="203"/>
      <c r="AT612" s="204" t="s">
        <v>217</v>
      </c>
      <c r="AU612" s="204" t="s">
        <v>82</v>
      </c>
      <c r="AV612" s="13" t="s">
        <v>82</v>
      </c>
      <c r="AW612" s="13" t="s">
        <v>33</v>
      </c>
      <c r="AX612" s="13" t="s">
        <v>78</v>
      </c>
      <c r="AY612" s="204" t="s">
        <v>208</v>
      </c>
    </row>
    <row r="613" spans="1:65" s="2" customFormat="1" ht="14.45" customHeight="1">
      <c r="A613" s="36"/>
      <c r="B613" s="37"/>
      <c r="C613" s="226" t="s">
        <v>1047</v>
      </c>
      <c r="D613" s="226" t="s">
        <v>370</v>
      </c>
      <c r="E613" s="227" t="s">
        <v>1048</v>
      </c>
      <c r="F613" s="228" t="s">
        <v>1049</v>
      </c>
      <c r="G613" s="229" t="s">
        <v>1050</v>
      </c>
      <c r="H613" s="230">
        <v>6.0000000000000001E-3</v>
      </c>
      <c r="I613" s="231"/>
      <c r="J613" s="232">
        <f>ROUND(I613*H613,2)</f>
        <v>0</v>
      </c>
      <c r="K613" s="228" t="s">
        <v>214</v>
      </c>
      <c r="L613" s="233"/>
      <c r="M613" s="234" t="s">
        <v>19</v>
      </c>
      <c r="N613" s="235" t="s">
        <v>43</v>
      </c>
      <c r="O613" s="66"/>
      <c r="P613" s="189">
        <f>O613*H613</f>
        <v>0</v>
      </c>
      <c r="Q613" s="189">
        <v>1E-3</v>
      </c>
      <c r="R613" s="189">
        <f>Q613*H613</f>
        <v>6.0000000000000002E-6</v>
      </c>
      <c r="S613" s="189">
        <v>0</v>
      </c>
      <c r="T613" s="190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91" t="s">
        <v>829</v>
      </c>
      <c r="AT613" s="191" t="s">
        <v>370</v>
      </c>
      <c r="AU613" s="191" t="s">
        <v>82</v>
      </c>
      <c r="AY613" s="19" t="s">
        <v>208</v>
      </c>
      <c r="BE613" s="192">
        <f>IF(N613="základní",J613,0)</f>
        <v>0</v>
      </c>
      <c r="BF613" s="192">
        <f>IF(N613="snížená",J613,0)</f>
        <v>0</v>
      </c>
      <c r="BG613" s="192">
        <f>IF(N613="zákl. přenesená",J613,0)</f>
        <v>0</v>
      </c>
      <c r="BH613" s="192">
        <f>IF(N613="sníž. přenesená",J613,0)</f>
        <v>0</v>
      </c>
      <c r="BI613" s="192">
        <f>IF(N613="nulová",J613,0)</f>
        <v>0</v>
      </c>
      <c r="BJ613" s="19" t="s">
        <v>82</v>
      </c>
      <c r="BK613" s="192">
        <f>ROUND(I613*H613,2)</f>
        <v>0</v>
      </c>
      <c r="BL613" s="19" t="s">
        <v>1034</v>
      </c>
      <c r="BM613" s="191" t="s">
        <v>1051</v>
      </c>
    </row>
    <row r="614" spans="1:65" s="13" customFormat="1" ht="11.25">
      <c r="B614" s="193"/>
      <c r="C614" s="194"/>
      <c r="D614" s="195" t="s">
        <v>217</v>
      </c>
      <c r="E614" s="194"/>
      <c r="F614" s="197" t="s">
        <v>1052</v>
      </c>
      <c r="G614" s="194"/>
      <c r="H614" s="198">
        <v>6.0000000000000001E-3</v>
      </c>
      <c r="I614" s="199"/>
      <c r="J614" s="194"/>
      <c r="K614" s="194"/>
      <c r="L614" s="200"/>
      <c r="M614" s="201"/>
      <c r="N614" s="202"/>
      <c r="O614" s="202"/>
      <c r="P614" s="202"/>
      <c r="Q614" s="202"/>
      <c r="R614" s="202"/>
      <c r="S614" s="202"/>
      <c r="T614" s="203"/>
      <c r="AT614" s="204" t="s">
        <v>217</v>
      </c>
      <c r="AU614" s="204" t="s">
        <v>82</v>
      </c>
      <c r="AV614" s="13" t="s">
        <v>82</v>
      </c>
      <c r="AW614" s="13" t="s">
        <v>4</v>
      </c>
      <c r="AX614" s="13" t="s">
        <v>78</v>
      </c>
      <c r="AY614" s="204" t="s">
        <v>208</v>
      </c>
    </row>
    <row r="615" spans="1:65" s="2" customFormat="1" ht="14.45" customHeight="1">
      <c r="A615" s="36"/>
      <c r="B615" s="37"/>
      <c r="C615" s="180" t="s">
        <v>1053</v>
      </c>
      <c r="D615" s="180" t="s">
        <v>210</v>
      </c>
      <c r="E615" s="181" t="s">
        <v>1054</v>
      </c>
      <c r="F615" s="182" t="s">
        <v>1055</v>
      </c>
      <c r="G615" s="183" t="s">
        <v>213</v>
      </c>
      <c r="H615" s="184">
        <v>561.67999999999995</v>
      </c>
      <c r="I615" s="185"/>
      <c r="J615" s="186">
        <f>ROUND(I615*H615,2)</f>
        <v>0</v>
      </c>
      <c r="K615" s="182" t="s">
        <v>214</v>
      </c>
      <c r="L615" s="41"/>
      <c r="M615" s="187" t="s">
        <v>19</v>
      </c>
      <c r="N615" s="188" t="s">
        <v>43</v>
      </c>
      <c r="O615" s="66"/>
      <c r="P615" s="189">
        <f>O615*H615</f>
        <v>0</v>
      </c>
      <c r="Q615" s="189">
        <v>4.0000000000000002E-4</v>
      </c>
      <c r="R615" s="189">
        <f>Q615*H615</f>
        <v>0.22467199999999998</v>
      </c>
      <c r="S615" s="189">
        <v>0</v>
      </c>
      <c r="T615" s="190">
        <f>S615*H615</f>
        <v>0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R615" s="191" t="s">
        <v>1034</v>
      </c>
      <c r="AT615" s="191" t="s">
        <v>210</v>
      </c>
      <c r="AU615" s="191" t="s">
        <v>82</v>
      </c>
      <c r="AY615" s="19" t="s">
        <v>208</v>
      </c>
      <c r="BE615" s="192">
        <f>IF(N615="základní",J615,0)</f>
        <v>0</v>
      </c>
      <c r="BF615" s="192">
        <f>IF(N615="snížená",J615,0)</f>
        <v>0</v>
      </c>
      <c r="BG615" s="192">
        <f>IF(N615="zákl. přenesená",J615,0)</f>
        <v>0</v>
      </c>
      <c r="BH615" s="192">
        <f>IF(N615="sníž. přenesená",J615,0)</f>
        <v>0</v>
      </c>
      <c r="BI615" s="192">
        <f>IF(N615="nulová",J615,0)</f>
        <v>0</v>
      </c>
      <c r="BJ615" s="19" t="s">
        <v>82</v>
      </c>
      <c r="BK615" s="192">
        <f>ROUND(I615*H615,2)</f>
        <v>0</v>
      </c>
      <c r="BL615" s="19" t="s">
        <v>1034</v>
      </c>
      <c r="BM615" s="191" t="s">
        <v>1056</v>
      </c>
    </row>
    <row r="616" spans="1:65" s="13" customFormat="1" ht="11.25">
      <c r="B616" s="193"/>
      <c r="C616" s="194"/>
      <c r="D616" s="195" t="s">
        <v>217</v>
      </c>
      <c r="E616" s="196" t="s">
        <v>19</v>
      </c>
      <c r="F616" s="197" t="s">
        <v>1057</v>
      </c>
      <c r="G616" s="194"/>
      <c r="H616" s="198">
        <v>561.67999999999995</v>
      </c>
      <c r="I616" s="199"/>
      <c r="J616" s="194"/>
      <c r="K616" s="194"/>
      <c r="L616" s="200"/>
      <c r="M616" s="201"/>
      <c r="N616" s="202"/>
      <c r="O616" s="202"/>
      <c r="P616" s="202"/>
      <c r="Q616" s="202"/>
      <c r="R616" s="202"/>
      <c r="S616" s="202"/>
      <c r="T616" s="203"/>
      <c r="AT616" s="204" t="s">
        <v>217</v>
      </c>
      <c r="AU616" s="204" t="s">
        <v>82</v>
      </c>
      <c r="AV616" s="13" t="s">
        <v>82</v>
      </c>
      <c r="AW616" s="13" t="s">
        <v>33</v>
      </c>
      <c r="AX616" s="13" t="s">
        <v>78</v>
      </c>
      <c r="AY616" s="204" t="s">
        <v>208</v>
      </c>
    </row>
    <row r="617" spans="1:65" s="2" customFormat="1" ht="24.2" customHeight="1">
      <c r="A617" s="36"/>
      <c r="B617" s="37"/>
      <c r="C617" s="226" t="s">
        <v>1058</v>
      </c>
      <c r="D617" s="226" t="s">
        <v>370</v>
      </c>
      <c r="E617" s="227" t="s">
        <v>1059</v>
      </c>
      <c r="F617" s="228" t="s">
        <v>1060</v>
      </c>
      <c r="G617" s="229" t="s">
        <v>213</v>
      </c>
      <c r="H617" s="230">
        <v>322.96600000000001</v>
      </c>
      <c r="I617" s="231"/>
      <c r="J617" s="232">
        <f>ROUND(I617*H617,2)</f>
        <v>0</v>
      </c>
      <c r="K617" s="228" t="s">
        <v>214</v>
      </c>
      <c r="L617" s="233"/>
      <c r="M617" s="234" t="s">
        <v>19</v>
      </c>
      <c r="N617" s="235" t="s">
        <v>43</v>
      </c>
      <c r="O617" s="66"/>
      <c r="P617" s="189">
        <f>O617*H617</f>
        <v>0</v>
      </c>
      <c r="Q617" s="189">
        <v>5.4000000000000003E-3</v>
      </c>
      <c r="R617" s="189">
        <f>Q617*H617</f>
        <v>1.7440164000000002</v>
      </c>
      <c r="S617" s="189">
        <v>0</v>
      </c>
      <c r="T617" s="190">
        <f>S617*H617</f>
        <v>0</v>
      </c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R617" s="191" t="s">
        <v>829</v>
      </c>
      <c r="AT617" s="191" t="s">
        <v>370</v>
      </c>
      <c r="AU617" s="191" t="s">
        <v>82</v>
      </c>
      <c r="AY617" s="19" t="s">
        <v>208</v>
      </c>
      <c r="BE617" s="192">
        <f>IF(N617="základní",J617,0)</f>
        <v>0</v>
      </c>
      <c r="BF617" s="192">
        <f>IF(N617="snížená",J617,0)</f>
        <v>0</v>
      </c>
      <c r="BG617" s="192">
        <f>IF(N617="zákl. přenesená",J617,0)</f>
        <v>0</v>
      </c>
      <c r="BH617" s="192">
        <f>IF(N617="sníž. přenesená",J617,0)</f>
        <v>0</v>
      </c>
      <c r="BI617" s="192">
        <f>IF(N617="nulová",J617,0)</f>
        <v>0</v>
      </c>
      <c r="BJ617" s="19" t="s">
        <v>82</v>
      </c>
      <c r="BK617" s="192">
        <f>ROUND(I617*H617,2)</f>
        <v>0</v>
      </c>
      <c r="BL617" s="19" t="s">
        <v>1034</v>
      </c>
      <c r="BM617" s="191" t="s">
        <v>1061</v>
      </c>
    </row>
    <row r="618" spans="1:65" s="13" customFormat="1" ht="11.25">
      <c r="B618" s="193"/>
      <c r="C618" s="194"/>
      <c r="D618" s="195" t="s">
        <v>217</v>
      </c>
      <c r="E618" s="196" t="s">
        <v>19</v>
      </c>
      <c r="F618" s="197" t="s">
        <v>1036</v>
      </c>
      <c r="G618" s="194"/>
      <c r="H618" s="198">
        <v>280.83999999999997</v>
      </c>
      <c r="I618" s="199"/>
      <c r="J618" s="194"/>
      <c r="K618" s="194"/>
      <c r="L618" s="200"/>
      <c r="M618" s="201"/>
      <c r="N618" s="202"/>
      <c r="O618" s="202"/>
      <c r="P618" s="202"/>
      <c r="Q618" s="202"/>
      <c r="R618" s="202"/>
      <c r="S618" s="202"/>
      <c r="T618" s="203"/>
      <c r="AT618" s="204" t="s">
        <v>217</v>
      </c>
      <c r="AU618" s="204" t="s">
        <v>82</v>
      </c>
      <c r="AV618" s="13" t="s">
        <v>82</v>
      </c>
      <c r="AW618" s="13" t="s">
        <v>33</v>
      </c>
      <c r="AX618" s="13" t="s">
        <v>78</v>
      </c>
      <c r="AY618" s="204" t="s">
        <v>208</v>
      </c>
    </row>
    <row r="619" spans="1:65" s="13" customFormat="1" ht="11.25">
      <c r="B619" s="193"/>
      <c r="C619" s="194"/>
      <c r="D619" s="195" t="s">
        <v>217</v>
      </c>
      <c r="E619" s="194"/>
      <c r="F619" s="197" t="s">
        <v>1062</v>
      </c>
      <c r="G619" s="194"/>
      <c r="H619" s="198">
        <v>322.96600000000001</v>
      </c>
      <c r="I619" s="199"/>
      <c r="J619" s="194"/>
      <c r="K619" s="194"/>
      <c r="L619" s="200"/>
      <c r="M619" s="201"/>
      <c r="N619" s="202"/>
      <c r="O619" s="202"/>
      <c r="P619" s="202"/>
      <c r="Q619" s="202"/>
      <c r="R619" s="202"/>
      <c r="S619" s="202"/>
      <c r="T619" s="203"/>
      <c r="AT619" s="204" t="s">
        <v>217</v>
      </c>
      <c r="AU619" s="204" t="s">
        <v>82</v>
      </c>
      <c r="AV619" s="13" t="s">
        <v>82</v>
      </c>
      <c r="AW619" s="13" t="s">
        <v>4</v>
      </c>
      <c r="AX619" s="13" t="s">
        <v>78</v>
      </c>
      <c r="AY619" s="204" t="s">
        <v>208</v>
      </c>
    </row>
    <row r="620" spans="1:65" s="2" customFormat="1" ht="24.2" customHeight="1">
      <c r="A620" s="36"/>
      <c r="B620" s="37"/>
      <c r="C620" s="226" t="s">
        <v>1063</v>
      </c>
      <c r="D620" s="226" t="s">
        <v>370</v>
      </c>
      <c r="E620" s="227" t="s">
        <v>1064</v>
      </c>
      <c r="F620" s="228" t="s">
        <v>1065</v>
      </c>
      <c r="G620" s="229" t="s">
        <v>213</v>
      </c>
      <c r="H620" s="230">
        <v>322.96600000000001</v>
      </c>
      <c r="I620" s="231"/>
      <c r="J620" s="232">
        <f>ROUND(I620*H620,2)</f>
        <v>0</v>
      </c>
      <c r="K620" s="228" t="s">
        <v>214</v>
      </c>
      <c r="L620" s="233"/>
      <c r="M620" s="234" t="s">
        <v>19</v>
      </c>
      <c r="N620" s="235" t="s">
        <v>43</v>
      </c>
      <c r="O620" s="66"/>
      <c r="P620" s="189">
        <f>O620*H620</f>
        <v>0</v>
      </c>
      <c r="Q620" s="189">
        <v>5.0000000000000001E-3</v>
      </c>
      <c r="R620" s="189">
        <f>Q620*H620</f>
        <v>1.61483</v>
      </c>
      <c r="S620" s="189">
        <v>0</v>
      </c>
      <c r="T620" s="190">
        <f>S620*H620</f>
        <v>0</v>
      </c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R620" s="191" t="s">
        <v>829</v>
      </c>
      <c r="AT620" s="191" t="s">
        <v>370</v>
      </c>
      <c r="AU620" s="191" t="s">
        <v>82</v>
      </c>
      <c r="AY620" s="19" t="s">
        <v>208</v>
      </c>
      <c r="BE620" s="192">
        <f>IF(N620="základní",J620,0)</f>
        <v>0</v>
      </c>
      <c r="BF620" s="192">
        <f>IF(N620="snížená",J620,0)</f>
        <v>0</v>
      </c>
      <c r="BG620" s="192">
        <f>IF(N620="zákl. přenesená",J620,0)</f>
        <v>0</v>
      </c>
      <c r="BH620" s="192">
        <f>IF(N620="sníž. přenesená",J620,0)</f>
        <v>0</v>
      </c>
      <c r="BI620" s="192">
        <f>IF(N620="nulová",J620,0)</f>
        <v>0</v>
      </c>
      <c r="BJ620" s="19" t="s">
        <v>82</v>
      </c>
      <c r="BK620" s="192">
        <f>ROUND(I620*H620,2)</f>
        <v>0</v>
      </c>
      <c r="BL620" s="19" t="s">
        <v>1034</v>
      </c>
      <c r="BM620" s="191" t="s">
        <v>1066</v>
      </c>
    </row>
    <row r="621" spans="1:65" s="13" customFormat="1" ht="11.25">
      <c r="B621" s="193"/>
      <c r="C621" s="194"/>
      <c r="D621" s="195" t="s">
        <v>217</v>
      </c>
      <c r="E621" s="196" t="s">
        <v>19</v>
      </c>
      <c r="F621" s="197" t="s">
        <v>1036</v>
      </c>
      <c r="G621" s="194"/>
      <c r="H621" s="198">
        <v>280.83999999999997</v>
      </c>
      <c r="I621" s="199"/>
      <c r="J621" s="194"/>
      <c r="K621" s="194"/>
      <c r="L621" s="200"/>
      <c r="M621" s="201"/>
      <c r="N621" s="202"/>
      <c r="O621" s="202"/>
      <c r="P621" s="202"/>
      <c r="Q621" s="202"/>
      <c r="R621" s="202"/>
      <c r="S621" s="202"/>
      <c r="T621" s="203"/>
      <c r="AT621" s="204" t="s">
        <v>217</v>
      </c>
      <c r="AU621" s="204" t="s">
        <v>82</v>
      </c>
      <c r="AV621" s="13" t="s">
        <v>82</v>
      </c>
      <c r="AW621" s="13" t="s">
        <v>33</v>
      </c>
      <c r="AX621" s="13" t="s">
        <v>78</v>
      </c>
      <c r="AY621" s="204" t="s">
        <v>208</v>
      </c>
    </row>
    <row r="622" spans="1:65" s="13" customFormat="1" ht="11.25">
      <c r="B622" s="193"/>
      <c r="C622" s="194"/>
      <c r="D622" s="195" t="s">
        <v>217</v>
      </c>
      <c r="E622" s="194"/>
      <c r="F622" s="197" t="s">
        <v>1062</v>
      </c>
      <c r="G622" s="194"/>
      <c r="H622" s="198">
        <v>322.96600000000001</v>
      </c>
      <c r="I622" s="199"/>
      <c r="J622" s="194"/>
      <c r="K622" s="194"/>
      <c r="L622" s="200"/>
      <c r="M622" s="201"/>
      <c r="N622" s="202"/>
      <c r="O622" s="202"/>
      <c r="P622" s="202"/>
      <c r="Q622" s="202"/>
      <c r="R622" s="202"/>
      <c r="S622" s="202"/>
      <c r="T622" s="203"/>
      <c r="AT622" s="204" t="s">
        <v>217</v>
      </c>
      <c r="AU622" s="204" t="s">
        <v>82</v>
      </c>
      <c r="AV622" s="13" t="s">
        <v>82</v>
      </c>
      <c r="AW622" s="13" t="s">
        <v>4</v>
      </c>
      <c r="AX622" s="13" t="s">
        <v>78</v>
      </c>
      <c r="AY622" s="204" t="s">
        <v>208</v>
      </c>
    </row>
    <row r="623" spans="1:65" s="2" customFormat="1" ht="14.45" customHeight="1">
      <c r="A623" s="36"/>
      <c r="B623" s="37"/>
      <c r="C623" s="180" t="s">
        <v>1067</v>
      </c>
      <c r="D623" s="180" t="s">
        <v>210</v>
      </c>
      <c r="E623" s="181" t="s">
        <v>1068</v>
      </c>
      <c r="F623" s="182" t="s">
        <v>1069</v>
      </c>
      <c r="G623" s="183" t="s">
        <v>213</v>
      </c>
      <c r="H623" s="184">
        <v>18.100000000000001</v>
      </c>
      <c r="I623" s="185"/>
      <c r="J623" s="186">
        <f>ROUND(I623*H623,2)</f>
        <v>0</v>
      </c>
      <c r="K623" s="182" t="s">
        <v>214</v>
      </c>
      <c r="L623" s="41"/>
      <c r="M623" s="187" t="s">
        <v>19</v>
      </c>
      <c r="N623" s="188" t="s">
        <v>43</v>
      </c>
      <c r="O623" s="66"/>
      <c r="P623" s="189">
        <f>O623*H623</f>
        <v>0</v>
      </c>
      <c r="Q623" s="189">
        <v>4.0000000000000002E-4</v>
      </c>
      <c r="R623" s="189">
        <f>Q623*H623</f>
        <v>7.2400000000000008E-3</v>
      </c>
      <c r="S623" s="189">
        <v>0</v>
      </c>
      <c r="T623" s="190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91" t="s">
        <v>1034</v>
      </c>
      <c r="AT623" s="191" t="s">
        <v>210</v>
      </c>
      <c r="AU623" s="191" t="s">
        <v>82</v>
      </c>
      <c r="AY623" s="19" t="s">
        <v>208</v>
      </c>
      <c r="BE623" s="192">
        <f>IF(N623="základní",J623,0)</f>
        <v>0</v>
      </c>
      <c r="BF623" s="192">
        <f>IF(N623="snížená",J623,0)</f>
        <v>0</v>
      </c>
      <c r="BG623" s="192">
        <f>IF(N623="zákl. přenesená",J623,0)</f>
        <v>0</v>
      </c>
      <c r="BH623" s="192">
        <f>IF(N623="sníž. přenesená",J623,0)</f>
        <v>0</v>
      </c>
      <c r="BI623" s="192">
        <f>IF(N623="nulová",J623,0)</f>
        <v>0</v>
      </c>
      <c r="BJ623" s="19" t="s">
        <v>82</v>
      </c>
      <c r="BK623" s="192">
        <f>ROUND(I623*H623,2)</f>
        <v>0</v>
      </c>
      <c r="BL623" s="19" t="s">
        <v>1034</v>
      </c>
      <c r="BM623" s="191" t="s">
        <v>1070</v>
      </c>
    </row>
    <row r="624" spans="1:65" s="2" customFormat="1" ht="24.2" customHeight="1">
      <c r="A624" s="36"/>
      <c r="B624" s="37"/>
      <c r="C624" s="226" t="s">
        <v>1071</v>
      </c>
      <c r="D624" s="226" t="s">
        <v>370</v>
      </c>
      <c r="E624" s="227" t="s">
        <v>1072</v>
      </c>
      <c r="F624" s="228" t="s">
        <v>1073</v>
      </c>
      <c r="G624" s="229" t="s">
        <v>213</v>
      </c>
      <c r="H624" s="230">
        <v>21.72</v>
      </c>
      <c r="I624" s="231"/>
      <c r="J624" s="232">
        <f>ROUND(I624*H624,2)</f>
        <v>0</v>
      </c>
      <c r="K624" s="228" t="s">
        <v>214</v>
      </c>
      <c r="L624" s="233"/>
      <c r="M624" s="234" t="s">
        <v>19</v>
      </c>
      <c r="N624" s="235" t="s">
        <v>43</v>
      </c>
      <c r="O624" s="66"/>
      <c r="P624" s="189">
        <f>O624*H624</f>
        <v>0</v>
      </c>
      <c r="Q624" s="189">
        <v>4.7999999999999996E-3</v>
      </c>
      <c r="R624" s="189">
        <f>Q624*H624</f>
        <v>0.10425599999999999</v>
      </c>
      <c r="S624" s="189">
        <v>0</v>
      </c>
      <c r="T624" s="190">
        <f>S624*H624</f>
        <v>0</v>
      </c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R624" s="191" t="s">
        <v>829</v>
      </c>
      <c r="AT624" s="191" t="s">
        <v>370</v>
      </c>
      <c r="AU624" s="191" t="s">
        <v>82</v>
      </c>
      <c r="AY624" s="19" t="s">
        <v>208</v>
      </c>
      <c r="BE624" s="192">
        <f>IF(N624="základní",J624,0)</f>
        <v>0</v>
      </c>
      <c r="BF624" s="192">
        <f>IF(N624="snížená",J624,0)</f>
        <v>0</v>
      </c>
      <c r="BG624" s="192">
        <f>IF(N624="zákl. přenesená",J624,0)</f>
        <v>0</v>
      </c>
      <c r="BH624" s="192">
        <f>IF(N624="sníž. přenesená",J624,0)</f>
        <v>0</v>
      </c>
      <c r="BI624" s="192">
        <f>IF(N624="nulová",J624,0)</f>
        <v>0</v>
      </c>
      <c r="BJ624" s="19" t="s">
        <v>82</v>
      </c>
      <c r="BK624" s="192">
        <f>ROUND(I624*H624,2)</f>
        <v>0</v>
      </c>
      <c r="BL624" s="19" t="s">
        <v>1034</v>
      </c>
      <c r="BM624" s="191" t="s">
        <v>1074</v>
      </c>
    </row>
    <row r="625" spans="1:65" s="13" customFormat="1" ht="11.25">
      <c r="B625" s="193"/>
      <c r="C625" s="194"/>
      <c r="D625" s="195" t="s">
        <v>217</v>
      </c>
      <c r="E625" s="194"/>
      <c r="F625" s="197" t="s">
        <v>1075</v>
      </c>
      <c r="G625" s="194"/>
      <c r="H625" s="198">
        <v>21.72</v>
      </c>
      <c r="I625" s="199"/>
      <c r="J625" s="194"/>
      <c r="K625" s="194"/>
      <c r="L625" s="200"/>
      <c r="M625" s="201"/>
      <c r="N625" s="202"/>
      <c r="O625" s="202"/>
      <c r="P625" s="202"/>
      <c r="Q625" s="202"/>
      <c r="R625" s="202"/>
      <c r="S625" s="202"/>
      <c r="T625" s="203"/>
      <c r="AT625" s="204" t="s">
        <v>217</v>
      </c>
      <c r="AU625" s="204" t="s">
        <v>82</v>
      </c>
      <c r="AV625" s="13" t="s">
        <v>82</v>
      </c>
      <c r="AW625" s="13" t="s">
        <v>4</v>
      </c>
      <c r="AX625" s="13" t="s">
        <v>78</v>
      </c>
      <c r="AY625" s="204" t="s">
        <v>208</v>
      </c>
    </row>
    <row r="626" spans="1:65" s="2" customFormat="1" ht="14.45" customHeight="1">
      <c r="A626" s="36"/>
      <c r="B626" s="37"/>
      <c r="C626" s="180" t="s">
        <v>1076</v>
      </c>
      <c r="D626" s="180" t="s">
        <v>210</v>
      </c>
      <c r="E626" s="181" t="s">
        <v>1077</v>
      </c>
      <c r="F626" s="182" t="s">
        <v>1078</v>
      </c>
      <c r="G626" s="183" t="s">
        <v>213</v>
      </c>
      <c r="H626" s="184">
        <v>203.56899999999999</v>
      </c>
      <c r="I626" s="185"/>
      <c r="J626" s="186">
        <f>ROUND(I626*H626,2)</f>
        <v>0</v>
      </c>
      <c r="K626" s="182" t="s">
        <v>214</v>
      </c>
      <c r="L626" s="41"/>
      <c r="M626" s="187" t="s">
        <v>19</v>
      </c>
      <c r="N626" s="188" t="s">
        <v>43</v>
      </c>
      <c r="O626" s="66"/>
      <c r="P626" s="189">
        <f>O626*H626</f>
        <v>0</v>
      </c>
      <c r="Q626" s="189">
        <v>4.0000000000000003E-5</v>
      </c>
      <c r="R626" s="189">
        <f>Q626*H626</f>
        <v>8.1427600000000006E-3</v>
      </c>
      <c r="S626" s="189">
        <v>0</v>
      </c>
      <c r="T626" s="190">
        <f>S626*H626</f>
        <v>0</v>
      </c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R626" s="191" t="s">
        <v>1034</v>
      </c>
      <c r="AT626" s="191" t="s">
        <v>210</v>
      </c>
      <c r="AU626" s="191" t="s">
        <v>82</v>
      </c>
      <c r="AY626" s="19" t="s">
        <v>208</v>
      </c>
      <c r="BE626" s="192">
        <f>IF(N626="základní",J626,0)</f>
        <v>0</v>
      </c>
      <c r="BF626" s="192">
        <f>IF(N626="snížená",J626,0)</f>
        <v>0</v>
      </c>
      <c r="BG626" s="192">
        <f>IF(N626="zákl. přenesená",J626,0)</f>
        <v>0</v>
      </c>
      <c r="BH626" s="192">
        <f>IF(N626="sníž. přenesená",J626,0)</f>
        <v>0</v>
      </c>
      <c r="BI626" s="192">
        <f>IF(N626="nulová",J626,0)</f>
        <v>0</v>
      </c>
      <c r="BJ626" s="19" t="s">
        <v>82</v>
      </c>
      <c r="BK626" s="192">
        <f>ROUND(I626*H626,2)</f>
        <v>0</v>
      </c>
      <c r="BL626" s="19" t="s">
        <v>1034</v>
      </c>
      <c r="BM626" s="191" t="s">
        <v>1079</v>
      </c>
    </row>
    <row r="627" spans="1:65" s="13" customFormat="1" ht="11.25">
      <c r="B627" s="193"/>
      <c r="C627" s="194"/>
      <c r="D627" s="195" t="s">
        <v>217</v>
      </c>
      <c r="E627" s="196" t="s">
        <v>19</v>
      </c>
      <c r="F627" s="197" t="s">
        <v>1080</v>
      </c>
      <c r="G627" s="194"/>
      <c r="H627" s="198">
        <v>139.61600000000001</v>
      </c>
      <c r="I627" s="199"/>
      <c r="J627" s="194"/>
      <c r="K627" s="194"/>
      <c r="L627" s="200"/>
      <c r="M627" s="201"/>
      <c r="N627" s="202"/>
      <c r="O627" s="202"/>
      <c r="P627" s="202"/>
      <c r="Q627" s="202"/>
      <c r="R627" s="202"/>
      <c r="S627" s="202"/>
      <c r="T627" s="203"/>
      <c r="AT627" s="204" t="s">
        <v>217</v>
      </c>
      <c r="AU627" s="204" t="s">
        <v>82</v>
      </c>
      <c r="AV627" s="13" t="s">
        <v>82</v>
      </c>
      <c r="AW627" s="13" t="s">
        <v>33</v>
      </c>
      <c r="AX627" s="13" t="s">
        <v>71</v>
      </c>
      <c r="AY627" s="204" t="s">
        <v>208</v>
      </c>
    </row>
    <row r="628" spans="1:65" s="13" customFormat="1" ht="11.25">
      <c r="B628" s="193"/>
      <c r="C628" s="194"/>
      <c r="D628" s="195" t="s">
        <v>217</v>
      </c>
      <c r="E628" s="196" t="s">
        <v>19</v>
      </c>
      <c r="F628" s="197" t="s">
        <v>1081</v>
      </c>
      <c r="G628" s="194"/>
      <c r="H628" s="198">
        <v>55.95</v>
      </c>
      <c r="I628" s="199"/>
      <c r="J628" s="194"/>
      <c r="K628" s="194"/>
      <c r="L628" s="200"/>
      <c r="M628" s="201"/>
      <c r="N628" s="202"/>
      <c r="O628" s="202"/>
      <c r="P628" s="202"/>
      <c r="Q628" s="202"/>
      <c r="R628" s="202"/>
      <c r="S628" s="202"/>
      <c r="T628" s="203"/>
      <c r="AT628" s="204" t="s">
        <v>217</v>
      </c>
      <c r="AU628" s="204" t="s">
        <v>82</v>
      </c>
      <c r="AV628" s="13" t="s">
        <v>82</v>
      </c>
      <c r="AW628" s="13" t="s">
        <v>33</v>
      </c>
      <c r="AX628" s="13" t="s">
        <v>71</v>
      </c>
      <c r="AY628" s="204" t="s">
        <v>208</v>
      </c>
    </row>
    <row r="629" spans="1:65" s="13" customFormat="1" ht="11.25">
      <c r="B629" s="193"/>
      <c r="C629" s="194"/>
      <c r="D629" s="195" t="s">
        <v>217</v>
      </c>
      <c r="E629" s="196" t="s">
        <v>19</v>
      </c>
      <c r="F629" s="197" t="s">
        <v>1082</v>
      </c>
      <c r="G629" s="194"/>
      <c r="H629" s="198">
        <v>8.0030000000000001</v>
      </c>
      <c r="I629" s="199"/>
      <c r="J629" s="194"/>
      <c r="K629" s="194"/>
      <c r="L629" s="200"/>
      <c r="M629" s="201"/>
      <c r="N629" s="202"/>
      <c r="O629" s="202"/>
      <c r="P629" s="202"/>
      <c r="Q629" s="202"/>
      <c r="R629" s="202"/>
      <c r="S629" s="202"/>
      <c r="T629" s="203"/>
      <c r="AT629" s="204" t="s">
        <v>217</v>
      </c>
      <c r="AU629" s="204" t="s">
        <v>82</v>
      </c>
      <c r="AV629" s="13" t="s">
        <v>82</v>
      </c>
      <c r="AW629" s="13" t="s">
        <v>33</v>
      </c>
      <c r="AX629" s="13" t="s">
        <v>71</v>
      </c>
      <c r="AY629" s="204" t="s">
        <v>208</v>
      </c>
    </row>
    <row r="630" spans="1:65" s="14" customFormat="1" ht="11.25">
      <c r="B630" s="205"/>
      <c r="C630" s="206"/>
      <c r="D630" s="195" t="s">
        <v>217</v>
      </c>
      <c r="E630" s="207" t="s">
        <v>19</v>
      </c>
      <c r="F630" s="208" t="s">
        <v>221</v>
      </c>
      <c r="G630" s="206"/>
      <c r="H630" s="209">
        <v>203.56899999999999</v>
      </c>
      <c r="I630" s="210"/>
      <c r="J630" s="206"/>
      <c r="K630" s="206"/>
      <c r="L630" s="211"/>
      <c r="M630" s="212"/>
      <c r="N630" s="213"/>
      <c r="O630" s="213"/>
      <c r="P630" s="213"/>
      <c r="Q630" s="213"/>
      <c r="R630" s="213"/>
      <c r="S630" s="213"/>
      <c r="T630" s="214"/>
      <c r="AT630" s="215" t="s">
        <v>217</v>
      </c>
      <c r="AU630" s="215" t="s">
        <v>82</v>
      </c>
      <c r="AV630" s="14" t="s">
        <v>215</v>
      </c>
      <c r="AW630" s="14" t="s">
        <v>33</v>
      </c>
      <c r="AX630" s="14" t="s">
        <v>78</v>
      </c>
      <c r="AY630" s="215" t="s">
        <v>208</v>
      </c>
    </row>
    <row r="631" spans="1:65" s="2" customFormat="1" ht="14.45" customHeight="1">
      <c r="A631" s="36"/>
      <c r="B631" s="37"/>
      <c r="C631" s="226" t="s">
        <v>1083</v>
      </c>
      <c r="D631" s="226" t="s">
        <v>370</v>
      </c>
      <c r="E631" s="227" t="s">
        <v>1084</v>
      </c>
      <c r="F631" s="228" t="s">
        <v>1085</v>
      </c>
      <c r="G631" s="229" t="s">
        <v>213</v>
      </c>
      <c r="H631" s="230">
        <v>244.28299999999999</v>
      </c>
      <c r="I631" s="231"/>
      <c r="J631" s="232">
        <f>ROUND(I631*H631,2)</f>
        <v>0</v>
      </c>
      <c r="K631" s="228" t="s">
        <v>214</v>
      </c>
      <c r="L631" s="233"/>
      <c r="M631" s="234" t="s">
        <v>19</v>
      </c>
      <c r="N631" s="235" t="s">
        <v>43</v>
      </c>
      <c r="O631" s="66"/>
      <c r="P631" s="189">
        <f>O631*H631</f>
        <v>0</v>
      </c>
      <c r="Q631" s="189">
        <v>2.9999999999999997E-4</v>
      </c>
      <c r="R631" s="189">
        <f>Q631*H631</f>
        <v>7.3284899999999986E-2</v>
      </c>
      <c r="S631" s="189">
        <v>0</v>
      </c>
      <c r="T631" s="190">
        <f>S631*H631</f>
        <v>0</v>
      </c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R631" s="191" t="s">
        <v>829</v>
      </c>
      <c r="AT631" s="191" t="s">
        <v>370</v>
      </c>
      <c r="AU631" s="191" t="s">
        <v>82</v>
      </c>
      <c r="AY631" s="19" t="s">
        <v>208</v>
      </c>
      <c r="BE631" s="192">
        <f>IF(N631="základní",J631,0)</f>
        <v>0</v>
      </c>
      <c r="BF631" s="192">
        <f>IF(N631="snížená",J631,0)</f>
        <v>0</v>
      </c>
      <c r="BG631" s="192">
        <f>IF(N631="zákl. přenesená",J631,0)</f>
        <v>0</v>
      </c>
      <c r="BH631" s="192">
        <f>IF(N631="sníž. přenesená",J631,0)</f>
        <v>0</v>
      </c>
      <c r="BI631" s="192">
        <f>IF(N631="nulová",J631,0)</f>
        <v>0</v>
      </c>
      <c r="BJ631" s="19" t="s">
        <v>82</v>
      </c>
      <c r="BK631" s="192">
        <f>ROUND(I631*H631,2)</f>
        <v>0</v>
      </c>
      <c r="BL631" s="19" t="s">
        <v>1034</v>
      </c>
      <c r="BM631" s="191" t="s">
        <v>1086</v>
      </c>
    </row>
    <row r="632" spans="1:65" s="13" customFormat="1" ht="11.25">
      <c r="B632" s="193"/>
      <c r="C632" s="194"/>
      <c r="D632" s="195" t="s">
        <v>217</v>
      </c>
      <c r="E632" s="194"/>
      <c r="F632" s="197" t="s">
        <v>1087</v>
      </c>
      <c r="G632" s="194"/>
      <c r="H632" s="198">
        <v>244.28299999999999</v>
      </c>
      <c r="I632" s="199"/>
      <c r="J632" s="194"/>
      <c r="K632" s="194"/>
      <c r="L632" s="200"/>
      <c r="M632" s="201"/>
      <c r="N632" s="202"/>
      <c r="O632" s="202"/>
      <c r="P632" s="202"/>
      <c r="Q632" s="202"/>
      <c r="R632" s="202"/>
      <c r="S632" s="202"/>
      <c r="T632" s="203"/>
      <c r="AT632" s="204" t="s">
        <v>217</v>
      </c>
      <c r="AU632" s="204" t="s">
        <v>82</v>
      </c>
      <c r="AV632" s="13" t="s">
        <v>82</v>
      </c>
      <c r="AW632" s="13" t="s">
        <v>4</v>
      </c>
      <c r="AX632" s="13" t="s">
        <v>78</v>
      </c>
      <c r="AY632" s="204" t="s">
        <v>208</v>
      </c>
    </row>
    <row r="633" spans="1:65" s="2" customFormat="1" ht="24.2" customHeight="1">
      <c r="A633" s="36"/>
      <c r="B633" s="37"/>
      <c r="C633" s="180" t="s">
        <v>1088</v>
      </c>
      <c r="D633" s="180" t="s">
        <v>210</v>
      </c>
      <c r="E633" s="181" t="s">
        <v>1089</v>
      </c>
      <c r="F633" s="182" t="s">
        <v>1090</v>
      </c>
      <c r="G633" s="183" t="s">
        <v>1091</v>
      </c>
      <c r="H633" s="240"/>
      <c r="I633" s="185"/>
      <c r="J633" s="186">
        <f>ROUND(I633*H633,2)</f>
        <v>0</v>
      </c>
      <c r="K633" s="182" t="s">
        <v>214</v>
      </c>
      <c r="L633" s="41"/>
      <c r="M633" s="187" t="s">
        <v>19</v>
      </c>
      <c r="N633" s="188" t="s">
        <v>43</v>
      </c>
      <c r="O633" s="66"/>
      <c r="P633" s="189">
        <f>O633*H633</f>
        <v>0</v>
      </c>
      <c r="Q633" s="189">
        <v>0</v>
      </c>
      <c r="R633" s="189">
        <f>Q633*H633</f>
        <v>0</v>
      </c>
      <c r="S633" s="189">
        <v>0</v>
      </c>
      <c r="T633" s="190">
        <f>S633*H633</f>
        <v>0</v>
      </c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R633" s="191" t="s">
        <v>1034</v>
      </c>
      <c r="AT633" s="191" t="s">
        <v>210</v>
      </c>
      <c r="AU633" s="191" t="s">
        <v>82</v>
      </c>
      <c r="AY633" s="19" t="s">
        <v>208</v>
      </c>
      <c r="BE633" s="192">
        <f>IF(N633="základní",J633,0)</f>
        <v>0</v>
      </c>
      <c r="BF633" s="192">
        <f>IF(N633="snížená",J633,0)</f>
        <v>0</v>
      </c>
      <c r="BG633" s="192">
        <f>IF(N633="zákl. přenesená",J633,0)</f>
        <v>0</v>
      </c>
      <c r="BH633" s="192">
        <f>IF(N633="sníž. přenesená",J633,0)</f>
        <v>0</v>
      </c>
      <c r="BI633" s="192">
        <f>IF(N633="nulová",J633,0)</f>
        <v>0</v>
      </c>
      <c r="BJ633" s="19" t="s">
        <v>82</v>
      </c>
      <c r="BK633" s="192">
        <f>ROUND(I633*H633,2)</f>
        <v>0</v>
      </c>
      <c r="BL633" s="19" t="s">
        <v>1034</v>
      </c>
      <c r="BM633" s="191" t="s">
        <v>1092</v>
      </c>
    </row>
    <row r="634" spans="1:65" s="12" customFormat="1" ht="22.9" customHeight="1">
      <c r="B634" s="164"/>
      <c r="C634" s="165"/>
      <c r="D634" s="166" t="s">
        <v>70</v>
      </c>
      <c r="E634" s="178" t="s">
        <v>1093</v>
      </c>
      <c r="F634" s="178" t="s">
        <v>1094</v>
      </c>
      <c r="G634" s="165"/>
      <c r="H634" s="165"/>
      <c r="I634" s="168"/>
      <c r="J634" s="179">
        <f>BK634</f>
        <v>0</v>
      </c>
      <c r="K634" s="165"/>
      <c r="L634" s="170"/>
      <c r="M634" s="171"/>
      <c r="N634" s="172"/>
      <c r="O634" s="172"/>
      <c r="P634" s="173">
        <f>SUM(P635:P653)</f>
        <v>0</v>
      </c>
      <c r="Q634" s="172"/>
      <c r="R634" s="173">
        <f>SUM(R635:R653)</f>
        <v>3.6518959999999996E-2</v>
      </c>
      <c r="S634" s="172"/>
      <c r="T634" s="174">
        <f>SUM(T635:T653)</f>
        <v>0</v>
      </c>
      <c r="AR634" s="175" t="s">
        <v>82</v>
      </c>
      <c r="AT634" s="176" t="s">
        <v>70</v>
      </c>
      <c r="AU634" s="176" t="s">
        <v>78</v>
      </c>
      <c r="AY634" s="175" t="s">
        <v>208</v>
      </c>
      <c r="BK634" s="177">
        <f>SUM(BK635:BK653)</f>
        <v>0</v>
      </c>
    </row>
    <row r="635" spans="1:65" s="2" customFormat="1" ht="14.45" customHeight="1">
      <c r="A635" s="36"/>
      <c r="B635" s="37"/>
      <c r="C635" s="180" t="s">
        <v>1095</v>
      </c>
      <c r="D635" s="180" t="s">
        <v>210</v>
      </c>
      <c r="E635" s="181" t="s">
        <v>1096</v>
      </c>
      <c r="F635" s="182" t="s">
        <v>1097</v>
      </c>
      <c r="G635" s="183" t="s">
        <v>213</v>
      </c>
      <c r="H635" s="184">
        <v>13.365</v>
      </c>
      <c r="I635" s="185"/>
      <c r="J635" s="186">
        <f>ROUND(I635*H635,2)</f>
        <v>0</v>
      </c>
      <c r="K635" s="182" t="s">
        <v>214</v>
      </c>
      <c r="L635" s="41"/>
      <c r="M635" s="187" t="s">
        <v>19</v>
      </c>
      <c r="N635" s="188" t="s">
        <v>43</v>
      </c>
      <c r="O635" s="66"/>
      <c r="P635" s="189">
        <f>O635*H635</f>
        <v>0</v>
      </c>
      <c r="Q635" s="189">
        <v>3.0000000000000001E-5</v>
      </c>
      <c r="R635" s="189">
        <f>Q635*H635</f>
        <v>4.0095000000000002E-4</v>
      </c>
      <c r="S635" s="189">
        <v>0</v>
      </c>
      <c r="T635" s="190">
        <f>S635*H635</f>
        <v>0</v>
      </c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R635" s="191" t="s">
        <v>1034</v>
      </c>
      <c r="AT635" s="191" t="s">
        <v>210</v>
      </c>
      <c r="AU635" s="191" t="s">
        <v>82</v>
      </c>
      <c r="AY635" s="19" t="s">
        <v>208</v>
      </c>
      <c r="BE635" s="192">
        <f>IF(N635="základní",J635,0)</f>
        <v>0</v>
      </c>
      <c r="BF635" s="192">
        <f>IF(N635="snížená",J635,0)</f>
        <v>0</v>
      </c>
      <c r="BG635" s="192">
        <f>IF(N635="zákl. přenesená",J635,0)</f>
        <v>0</v>
      </c>
      <c r="BH635" s="192">
        <f>IF(N635="sníž. přenesená",J635,0)</f>
        <v>0</v>
      </c>
      <c r="BI635" s="192">
        <f>IF(N635="nulová",J635,0)</f>
        <v>0</v>
      </c>
      <c r="BJ635" s="19" t="s">
        <v>82</v>
      </c>
      <c r="BK635" s="192">
        <f>ROUND(I635*H635,2)</f>
        <v>0</v>
      </c>
      <c r="BL635" s="19" t="s">
        <v>1034</v>
      </c>
      <c r="BM635" s="191" t="s">
        <v>1098</v>
      </c>
    </row>
    <row r="636" spans="1:65" s="13" customFormat="1" ht="11.25">
      <c r="B636" s="193"/>
      <c r="C636" s="194"/>
      <c r="D636" s="195" t="s">
        <v>217</v>
      </c>
      <c r="E636" s="196" t="s">
        <v>19</v>
      </c>
      <c r="F636" s="197" t="s">
        <v>1099</v>
      </c>
      <c r="G636" s="194"/>
      <c r="H636" s="198">
        <v>7.3840000000000003</v>
      </c>
      <c r="I636" s="199"/>
      <c r="J636" s="194"/>
      <c r="K636" s="194"/>
      <c r="L636" s="200"/>
      <c r="M636" s="201"/>
      <c r="N636" s="202"/>
      <c r="O636" s="202"/>
      <c r="P636" s="202"/>
      <c r="Q636" s="202"/>
      <c r="R636" s="202"/>
      <c r="S636" s="202"/>
      <c r="T636" s="203"/>
      <c r="AT636" s="204" t="s">
        <v>217</v>
      </c>
      <c r="AU636" s="204" t="s">
        <v>82</v>
      </c>
      <c r="AV636" s="13" t="s">
        <v>82</v>
      </c>
      <c r="AW636" s="13" t="s">
        <v>33</v>
      </c>
      <c r="AX636" s="13" t="s">
        <v>71</v>
      </c>
      <c r="AY636" s="204" t="s">
        <v>208</v>
      </c>
    </row>
    <row r="637" spans="1:65" s="13" customFormat="1" ht="11.25">
      <c r="B637" s="193"/>
      <c r="C637" s="194"/>
      <c r="D637" s="195" t="s">
        <v>217</v>
      </c>
      <c r="E637" s="196" t="s">
        <v>19</v>
      </c>
      <c r="F637" s="197" t="s">
        <v>1100</v>
      </c>
      <c r="G637" s="194"/>
      <c r="H637" s="198">
        <v>5.9809999999999999</v>
      </c>
      <c r="I637" s="199"/>
      <c r="J637" s="194"/>
      <c r="K637" s="194"/>
      <c r="L637" s="200"/>
      <c r="M637" s="201"/>
      <c r="N637" s="202"/>
      <c r="O637" s="202"/>
      <c r="P637" s="202"/>
      <c r="Q637" s="202"/>
      <c r="R637" s="202"/>
      <c r="S637" s="202"/>
      <c r="T637" s="203"/>
      <c r="AT637" s="204" t="s">
        <v>217</v>
      </c>
      <c r="AU637" s="204" t="s">
        <v>82</v>
      </c>
      <c r="AV637" s="13" t="s">
        <v>82</v>
      </c>
      <c r="AW637" s="13" t="s">
        <v>33</v>
      </c>
      <c r="AX637" s="13" t="s">
        <v>71</v>
      </c>
      <c r="AY637" s="204" t="s">
        <v>208</v>
      </c>
    </row>
    <row r="638" spans="1:65" s="14" customFormat="1" ht="11.25">
      <c r="B638" s="205"/>
      <c r="C638" s="206"/>
      <c r="D638" s="195" t="s">
        <v>217</v>
      </c>
      <c r="E638" s="207" t="s">
        <v>19</v>
      </c>
      <c r="F638" s="208" t="s">
        <v>221</v>
      </c>
      <c r="G638" s="206"/>
      <c r="H638" s="209">
        <v>13.365</v>
      </c>
      <c r="I638" s="210"/>
      <c r="J638" s="206"/>
      <c r="K638" s="206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217</v>
      </c>
      <c r="AU638" s="215" t="s">
        <v>82</v>
      </c>
      <c r="AV638" s="14" t="s">
        <v>215</v>
      </c>
      <c r="AW638" s="14" t="s">
        <v>33</v>
      </c>
      <c r="AX638" s="14" t="s">
        <v>78</v>
      </c>
      <c r="AY638" s="215" t="s">
        <v>208</v>
      </c>
    </row>
    <row r="639" spans="1:65" s="2" customFormat="1" ht="14.45" customHeight="1">
      <c r="A639" s="36"/>
      <c r="B639" s="37"/>
      <c r="C639" s="226" t="s">
        <v>1101</v>
      </c>
      <c r="D639" s="226" t="s">
        <v>370</v>
      </c>
      <c r="E639" s="227" t="s">
        <v>1102</v>
      </c>
      <c r="F639" s="228" t="s">
        <v>1103</v>
      </c>
      <c r="G639" s="229" t="s">
        <v>213</v>
      </c>
      <c r="H639" s="230">
        <v>13.632</v>
      </c>
      <c r="I639" s="231"/>
      <c r="J639" s="232">
        <f>ROUND(I639*H639,2)</f>
        <v>0</v>
      </c>
      <c r="K639" s="228" t="s">
        <v>214</v>
      </c>
      <c r="L639" s="233"/>
      <c r="M639" s="234" t="s">
        <v>19</v>
      </c>
      <c r="N639" s="235" t="s">
        <v>43</v>
      </c>
      <c r="O639" s="66"/>
      <c r="P639" s="189">
        <f>O639*H639</f>
        <v>0</v>
      </c>
      <c r="Q639" s="189">
        <v>2.5000000000000001E-3</v>
      </c>
      <c r="R639" s="189">
        <f>Q639*H639</f>
        <v>3.4079999999999999E-2</v>
      </c>
      <c r="S639" s="189">
        <v>0</v>
      </c>
      <c r="T639" s="190">
        <f>S639*H639</f>
        <v>0</v>
      </c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R639" s="191" t="s">
        <v>829</v>
      </c>
      <c r="AT639" s="191" t="s">
        <v>370</v>
      </c>
      <c r="AU639" s="191" t="s">
        <v>82</v>
      </c>
      <c r="AY639" s="19" t="s">
        <v>208</v>
      </c>
      <c r="BE639" s="192">
        <f>IF(N639="základní",J639,0)</f>
        <v>0</v>
      </c>
      <c r="BF639" s="192">
        <f>IF(N639="snížená",J639,0)</f>
        <v>0</v>
      </c>
      <c r="BG639" s="192">
        <f>IF(N639="zákl. přenesená",J639,0)</f>
        <v>0</v>
      </c>
      <c r="BH639" s="192">
        <f>IF(N639="sníž. přenesená",J639,0)</f>
        <v>0</v>
      </c>
      <c r="BI639" s="192">
        <f>IF(N639="nulová",J639,0)</f>
        <v>0</v>
      </c>
      <c r="BJ639" s="19" t="s">
        <v>82</v>
      </c>
      <c r="BK639" s="192">
        <f>ROUND(I639*H639,2)</f>
        <v>0</v>
      </c>
      <c r="BL639" s="19" t="s">
        <v>1034</v>
      </c>
      <c r="BM639" s="191" t="s">
        <v>1104</v>
      </c>
    </row>
    <row r="640" spans="1:65" s="13" customFormat="1" ht="11.25">
      <c r="B640" s="193"/>
      <c r="C640" s="194"/>
      <c r="D640" s="195" t="s">
        <v>217</v>
      </c>
      <c r="E640" s="194"/>
      <c r="F640" s="197" t="s">
        <v>1105</v>
      </c>
      <c r="G640" s="194"/>
      <c r="H640" s="198">
        <v>13.632</v>
      </c>
      <c r="I640" s="199"/>
      <c r="J640" s="194"/>
      <c r="K640" s="194"/>
      <c r="L640" s="200"/>
      <c r="M640" s="201"/>
      <c r="N640" s="202"/>
      <c r="O640" s="202"/>
      <c r="P640" s="202"/>
      <c r="Q640" s="202"/>
      <c r="R640" s="202"/>
      <c r="S640" s="202"/>
      <c r="T640" s="203"/>
      <c r="AT640" s="204" t="s">
        <v>217</v>
      </c>
      <c r="AU640" s="204" t="s">
        <v>82</v>
      </c>
      <c r="AV640" s="13" t="s">
        <v>82</v>
      </c>
      <c r="AW640" s="13" t="s">
        <v>4</v>
      </c>
      <c r="AX640" s="13" t="s">
        <v>78</v>
      </c>
      <c r="AY640" s="204" t="s">
        <v>208</v>
      </c>
    </row>
    <row r="641" spans="1:65" s="2" customFormat="1" ht="24.2" customHeight="1">
      <c r="A641" s="36"/>
      <c r="B641" s="37"/>
      <c r="C641" s="180" t="s">
        <v>1106</v>
      </c>
      <c r="D641" s="180" t="s">
        <v>210</v>
      </c>
      <c r="E641" s="181" t="s">
        <v>1107</v>
      </c>
      <c r="F641" s="182" t="s">
        <v>1108</v>
      </c>
      <c r="G641" s="183" t="s">
        <v>213</v>
      </c>
      <c r="H641" s="184">
        <v>13.365</v>
      </c>
      <c r="I641" s="185"/>
      <c r="J641" s="186">
        <f>ROUND(I641*H641,2)</f>
        <v>0</v>
      </c>
      <c r="K641" s="182" t="s">
        <v>214</v>
      </c>
      <c r="L641" s="41"/>
      <c r="M641" s="187" t="s">
        <v>19</v>
      </c>
      <c r="N641" s="188" t="s">
        <v>43</v>
      </c>
      <c r="O641" s="66"/>
      <c r="P641" s="189">
        <f>O641*H641</f>
        <v>0</v>
      </c>
      <c r="Q641" s="189">
        <v>0</v>
      </c>
      <c r="R641" s="189">
        <f>Q641*H641</f>
        <v>0</v>
      </c>
      <c r="S641" s="189">
        <v>0</v>
      </c>
      <c r="T641" s="190">
        <f>S641*H641</f>
        <v>0</v>
      </c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R641" s="191" t="s">
        <v>1034</v>
      </c>
      <c r="AT641" s="191" t="s">
        <v>210</v>
      </c>
      <c r="AU641" s="191" t="s">
        <v>82</v>
      </c>
      <c r="AY641" s="19" t="s">
        <v>208</v>
      </c>
      <c r="BE641" s="192">
        <f>IF(N641="základní",J641,0)</f>
        <v>0</v>
      </c>
      <c r="BF641" s="192">
        <f>IF(N641="snížená",J641,0)</f>
        <v>0</v>
      </c>
      <c r="BG641" s="192">
        <f>IF(N641="zákl. přenesená",J641,0)</f>
        <v>0</v>
      </c>
      <c r="BH641" s="192">
        <f>IF(N641="sníž. přenesená",J641,0)</f>
        <v>0</v>
      </c>
      <c r="BI641" s="192">
        <f>IF(N641="nulová",J641,0)</f>
        <v>0</v>
      </c>
      <c r="BJ641" s="19" t="s">
        <v>82</v>
      </c>
      <c r="BK641" s="192">
        <f>ROUND(I641*H641,2)</f>
        <v>0</v>
      </c>
      <c r="BL641" s="19" t="s">
        <v>1034</v>
      </c>
      <c r="BM641" s="191" t="s">
        <v>1109</v>
      </c>
    </row>
    <row r="642" spans="1:65" s="13" customFormat="1" ht="11.25">
      <c r="B642" s="193"/>
      <c r="C642" s="194"/>
      <c r="D642" s="195" t="s">
        <v>217</v>
      </c>
      <c r="E642" s="196" t="s">
        <v>19</v>
      </c>
      <c r="F642" s="197" t="s">
        <v>1099</v>
      </c>
      <c r="G642" s="194"/>
      <c r="H642" s="198">
        <v>7.3840000000000003</v>
      </c>
      <c r="I642" s="199"/>
      <c r="J642" s="194"/>
      <c r="K642" s="194"/>
      <c r="L642" s="200"/>
      <c r="M642" s="201"/>
      <c r="N642" s="202"/>
      <c r="O642" s="202"/>
      <c r="P642" s="202"/>
      <c r="Q642" s="202"/>
      <c r="R642" s="202"/>
      <c r="S642" s="202"/>
      <c r="T642" s="203"/>
      <c r="AT642" s="204" t="s">
        <v>217</v>
      </c>
      <c r="AU642" s="204" t="s">
        <v>82</v>
      </c>
      <c r="AV642" s="13" t="s">
        <v>82</v>
      </c>
      <c r="AW642" s="13" t="s">
        <v>33</v>
      </c>
      <c r="AX642" s="13" t="s">
        <v>71</v>
      </c>
      <c r="AY642" s="204" t="s">
        <v>208</v>
      </c>
    </row>
    <row r="643" spans="1:65" s="13" customFormat="1" ht="11.25">
      <c r="B643" s="193"/>
      <c r="C643" s="194"/>
      <c r="D643" s="195" t="s">
        <v>217</v>
      </c>
      <c r="E643" s="196" t="s">
        <v>19</v>
      </c>
      <c r="F643" s="197" t="s">
        <v>1100</v>
      </c>
      <c r="G643" s="194"/>
      <c r="H643" s="198">
        <v>5.9809999999999999</v>
      </c>
      <c r="I643" s="199"/>
      <c r="J643" s="194"/>
      <c r="K643" s="194"/>
      <c r="L643" s="200"/>
      <c r="M643" s="201"/>
      <c r="N643" s="202"/>
      <c r="O643" s="202"/>
      <c r="P643" s="202"/>
      <c r="Q643" s="202"/>
      <c r="R643" s="202"/>
      <c r="S643" s="202"/>
      <c r="T643" s="203"/>
      <c r="AT643" s="204" t="s">
        <v>217</v>
      </c>
      <c r="AU643" s="204" t="s">
        <v>82</v>
      </c>
      <c r="AV643" s="13" t="s">
        <v>82</v>
      </c>
      <c r="AW643" s="13" t="s">
        <v>33</v>
      </c>
      <c r="AX643" s="13" t="s">
        <v>71</v>
      </c>
      <c r="AY643" s="204" t="s">
        <v>208</v>
      </c>
    </row>
    <row r="644" spans="1:65" s="14" customFormat="1" ht="11.25">
      <c r="B644" s="205"/>
      <c r="C644" s="206"/>
      <c r="D644" s="195" t="s">
        <v>217</v>
      </c>
      <c r="E644" s="207" t="s">
        <v>19</v>
      </c>
      <c r="F644" s="208" t="s">
        <v>221</v>
      </c>
      <c r="G644" s="206"/>
      <c r="H644" s="209">
        <v>13.365</v>
      </c>
      <c r="I644" s="210"/>
      <c r="J644" s="206"/>
      <c r="K644" s="206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217</v>
      </c>
      <c r="AU644" s="215" t="s">
        <v>82</v>
      </c>
      <c r="AV644" s="14" t="s">
        <v>215</v>
      </c>
      <c r="AW644" s="14" t="s">
        <v>33</v>
      </c>
      <c r="AX644" s="14" t="s">
        <v>78</v>
      </c>
      <c r="AY644" s="215" t="s">
        <v>208</v>
      </c>
    </row>
    <row r="645" spans="1:65" s="2" customFormat="1" ht="24.2" customHeight="1">
      <c r="A645" s="36"/>
      <c r="B645" s="37"/>
      <c r="C645" s="180" t="s">
        <v>1110</v>
      </c>
      <c r="D645" s="180" t="s">
        <v>210</v>
      </c>
      <c r="E645" s="181" t="s">
        <v>1111</v>
      </c>
      <c r="F645" s="182" t="s">
        <v>1112</v>
      </c>
      <c r="G645" s="183" t="s">
        <v>213</v>
      </c>
      <c r="H645" s="184">
        <v>1.6890000000000001</v>
      </c>
      <c r="I645" s="185"/>
      <c r="J645" s="186">
        <f>ROUND(I645*H645,2)</f>
        <v>0</v>
      </c>
      <c r="K645" s="182" t="s">
        <v>214</v>
      </c>
      <c r="L645" s="41"/>
      <c r="M645" s="187" t="s">
        <v>19</v>
      </c>
      <c r="N645" s="188" t="s">
        <v>43</v>
      </c>
      <c r="O645" s="66"/>
      <c r="P645" s="189">
        <f>O645*H645</f>
        <v>0</v>
      </c>
      <c r="Q645" s="189">
        <v>0</v>
      </c>
      <c r="R645" s="189">
        <f>Q645*H645</f>
        <v>0</v>
      </c>
      <c r="S645" s="189">
        <v>0</v>
      </c>
      <c r="T645" s="190">
        <f>S645*H645</f>
        <v>0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R645" s="191" t="s">
        <v>1034</v>
      </c>
      <c r="AT645" s="191" t="s">
        <v>210</v>
      </c>
      <c r="AU645" s="191" t="s">
        <v>82</v>
      </c>
      <c r="AY645" s="19" t="s">
        <v>208</v>
      </c>
      <c r="BE645" s="192">
        <f>IF(N645="základní",J645,0)</f>
        <v>0</v>
      </c>
      <c r="BF645" s="192">
        <f>IF(N645="snížená",J645,0)</f>
        <v>0</v>
      </c>
      <c r="BG645" s="192">
        <f>IF(N645="zákl. přenesená",J645,0)</f>
        <v>0</v>
      </c>
      <c r="BH645" s="192">
        <f>IF(N645="sníž. přenesená",J645,0)</f>
        <v>0</v>
      </c>
      <c r="BI645" s="192">
        <f>IF(N645="nulová",J645,0)</f>
        <v>0</v>
      </c>
      <c r="BJ645" s="19" t="s">
        <v>82</v>
      </c>
      <c r="BK645" s="192">
        <f>ROUND(I645*H645,2)</f>
        <v>0</v>
      </c>
      <c r="BL645" s="19" t="s">
        <v>1034</v>
      </c>
      <c r="BM645" s="191" t="s">
        <v>1113</v>
      </c>
    </row>
    <row r="646" spans="1:65" s="13" customFormat="1" ht="11.25">
      <c r="B646" s="193"/>
      <c r="C646" s="194"/>
      <c r="D646" s="195" t="s">
        <v>217</v>
      </c>
      <c r="E646" s="196" t="s">
        <v>19</v>
      </c>
      <c r="F646" s="197" t="s">
        <v>1114</v>
      </c>
      <c r="G646" s="194"/>
      <c r="H646" s="198">
        <v>1.6890000000000001</v>
      </c>
      <c r="I646" s="199"/>
      <c r="J646" s="194"/>
      <c r="K646" s="194"/>
      <c r="L646" s="200"/>
      <c r="M646" s="201"/>
      <c r="N646" s="202"/>
      <c r="O646" s="202"/>
      <c r="P646" s="202"/>
      <c r="Q646" s="202"/>
      <c r="R646" s="202"/>
      <c r="S646" s="202"/>
      <c r="T646" s="203"/>
      <c r="AT646" s="204" t="s">
        <v>217</v>
      </c>
      <c r="AU646" s="204" t="s">
        <v>82</v>
      </c>
      <c r="AV646" s="13" t="s">
        <v>82</v>
      </c>
      <c r="AW646" s="13" t="s">
        <v>33</v>
      </c>
      <c r="AX646" s="13" t="s">
        <v>78</v>
      </c>
      <c r="AY646" s="204" t="s">
        <v>208</v>
      </c>
    </row>
    <row r="647" spans="1:65" s="2" customFormat="1" ht="14.45" customHeight="1">
      <c r="A647" s="36"/>
      <c r="B647" s="37"/>
      <c r="C647" s="180" t="s">
        <v>1115</v>
      </c>
      <c r="D647" s="180" t="s">
        <v>210</v>
      </c>
      <c r="E647" s="181" t="s">
        <v>1116</v>
      </c>
      <c r="F647" s="182" t="s">
        <v>1117</v>
      </c>
      <c r="G647" s="183" t="s">
        <v>213</v>
      </c>
      <c r="H647" s="184">
        <v>13.632</v>
      </c>
      <c r="I647" s="185"/>
      <c r="J647" s="186">
        <f>ROUND(I647*H647,2)</f>
        <v>0</v>
      </c>
      <c r="K647" s="182" t="s">
        <v>214</v>
      </c>
      <c r="L647" s="41"/>
      <c r="M647" s="187" t="s">
        <v>19</v>
      </c>
      <c r="N647" s="188" t="s">
        <v>43</v>
      </c>
      <c r="O647" s="66"/>
      <c r="P647" s="189">
        <f>O647*H647</f>
        <v>0</v>
      </c>
      <c r="Q647" s="189">
        <v>0</v>
      </c>
      <c r="R647" s="189">
        <f>Q647*H647</f>
        <v>0</v>
      </c>
      <c r="S647" s="189">
        <v>0</v>
      </c>
      <c r="T647" s="190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91" t="s">
        <v>1034</v>
      </c>
      <c r="AT647" s="191" t="s">
        <v>210</v>
      </c>
      <c r="AU647" s="191" t="s">
        <v>82</v>
      </c>
      <c r="AY647" s="19" t="s">
        <v>208</v>
      </c>
      <c r="BE647" s="192">
        <f>IF(N647="základní",J647,0)</f>
        <v>0</v>
      </c>
      <c r="BF647" s="192">
        <f>IF(N647="snížená",J647,0)</f>
        <v>0</v>
      </c>
      <c r="BG647" s="192">
        <f>IF(N647="zákl. přenesená",J647,0)</f>
        <v>0</v>
      </c>
      <c r="BH647" s="192">
        <f>IF(N647="sníž. přenesená",J647,0)</f>
        <v>0</v>
      </c>
      <c r="BI647" s="192">
        <f>IF(N647="nulová",J647,0)</f>
        <v>0</v>
      </c>
      <c r="BJ647" s="19" t="s">
        <v>82</v>
      </c>
      <c r="BK647" s="192">
        <f>ROUND(I647*H647,2)</f>
        <v>0</v>
      </c>
      <c r="BL647" s="19" t="s">
        <v>1034</v>
      </c>
      <c r="BM647" s="191" t="s">
        <v>1118</v>
      </c>
    </row>
    <row r="648" spans="1:65" s="13" customFormat="1" ht="11.25">
      <c r="B648" s="193"/>
      <c r="C648" s="194"/>
      <c r="D648" s="195" t="s">
        <v>217</v>
      </c>
      <c r="E648" s="196" t="s">
        <v>19</v>
      </c>
      <c r="F648" s="197" t="s">
        <v>1119</v>
      </c>
      <c r="G648" s="194"/>
      <c r="H648" s="198">
        <v>13.632</v>
      </c>
      <c r="I648" s="199"/>
      <c r="J648" s="194"/>
      <c r="K648" s="194"/>
      <c r="L648" s="200"/>
      <c r="M648" s="201"/>
      <c r="N648" s="202"/>
      <c r="O648" s="202"/>
      <c r="P648" s="202"/>
      <c r="Q648" s="202"/>
      <c r="R648" s="202"/>
      <c r="S648" s="202"/>
      <c r="T648" s="203"/>
      <c r="AT648" s="204" t="s">
        <v>217</v>
      </c>
      <c r="AU648" s="204" t="s">
        <v>82</v>
      </c>
      <c r="AV648" s="13" t="s">
        <v>82</v>
      </c>
      <c r="AW648" s="13" t="s">
        <v>33</v>
      </c>
      <c r="AX648" s="13" t="s">
        <v>78</v>
      </c>
      <c r="AY648" s="204" t="s">
        <v>208</v>
      </c>
    </row>
    <row r="649" spans="1:65" s="2" customFormat="1" ht="14.45" customHeight="1">
      <c r="A649" s="36"/>
      <c r="B649" s="37"/>
      <c r="C649" s="226" t="s">
        <v>1120</v>
      </c>
      <c r="D649" s="226" t="s">
        <v>370</v>
      </c>
      <c r="E649" s="227" t="s">
        <v>1121</v>
      </c>
      <c r="F649" s="228" t="s">
        <v>1122</v>
      </c>
      <c r="G649" s="229" t="s">
        <v>213</v>
      </c>
      <c r="H649" s="230">
        <v>15.677</v>
      </c>
      <c r="I649" s="231"/>
      <c r="J649" s="232">
        <f>ROUND(I649*H649,2)</f>
        <v>0</v>
      </c>
      <c r="K649" s="228" t="s">
        <v>214</v>
      </c>
      <c r="L649" s="233"/>
      <c r="M649" s="234" t="s">
        <v>19</v>
      </c>
      <c r="N649" s="235" t="s">
        <v>43</v>
      </c>
      <c r="O649" s="66"/>
      <c r="P649" s="189">
        <f>O649*H649</f>
        <v>0</v>
      </c>
      <c r="Q649" s="189">
        <v>1.2999999999999999E-4</v>
      </c>
      <c r="R649" s="189">
        <f>Q649*H649</f>
        <v>2.0380099999999998E-3</v>
      </c>
      <c r="S649" s="189">
        <v>0</v>
      </c>
      <c r="T649" s="190">
        <f>S649*H649</f>
        <v>0</v>
      </c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R649" s="191" t="s">
        <v>829</v>
      </c>
      <c r="AT649" s="191" t="s">
        <v>370</v>
      </c>
      <c r="AU649" s="191" t="s">
        <v>82</v>
      </c>
      <c r="AY649" s="19" t="s">
        <v>208</v>
      </c>
      <c r="BE649" s="192">
        <f>IF(N649="základní",J649,0)</f>
        <v>0</v>
      </c>
      <c r="BF649" s="192">
        <f>IF(N649="snížená",J649,0)</f>
        <v>0</v>
      </c>
      <c r="BG649" s="192">
        <f>IF(N649="zákl. přenesená",J649,0)</f>
        <v>0</v>
      </c>
      <c r="BH649" s="192">
        <f>IF(N649="sníž. přenesená",J649,0)</f>
        <v>0</v>
      </c>
      <c r="BI649" s="192">
        <f>IF(N649="nulová",J649,0)</f>
        <v>0</v>
      </c>
      <c r="BJ649" s="19" t="s">
        <v>82</v>
      </c>
      <c r="BK649" s="192">
        <f>ROUND(I649*H649,2)</f>
        <v>0</v>
      </c>
      <c r="BL649" s="19" t="s">
        <v>1034</v>
      </c>
      <c r="BM649" s="191" t="s">
        <v>1123</v>
      </c>
    </row>
    <row r="650" spans="1:65" s="13" customFormat="1" ht="11.25">
      <c r="B650" s="193"/>
      <c r="C650" s="194"/>
      <c r="D650" s="195" t="s">
        <v>217</v>
      </c>
      <c r="E650" s="194"/>
      <c r="F650" s="197" t="s">
        <v>1124</v>
      </c>
      <c r="G650" s="194"/>
      <c r="H650" s="198">
        <v>15.677</v>
      </c>
      <c r="I650" s="199"/>
      <c r="J650" s="194"/>
      <c r="K650" s="194"/>
      <c r="L650" s="200"/>
      <c r="M650" s="201"/>
      <c r="N650" s="202"/>
      <c r="O650" s="202"/>
      <c r="P650" s="202"/>
      <c r="Q650" s="202"/>
      <c r="R650" s="202"/>
      <c r="S650" s="202"/>
      <c r="T650" s="203"/>
      <c r="AT650" s="204" t="s">
        <v>217</v>
      </c>
      <c r="AU650" s="204" t="s">
        <v>82</v>
      </c>
      <c r="AV650" s="13" t="s">
        <v>82</v>
      </c>
      <c r="AW650" s="13" t="s">
        <v>4</v>
      </c>
      <c r="AX650" s="13" t="s">
        <v>78</v>
      </c>
      <c r="AY650" s="204" t="s">
        <v>208</v>
      </c>
    </row>
    <row r="651" spans="1:65" s="2" customFormat="1" ht="24.2" customHeight="1">
      <c r="A651" s="36"/>
      <c r="B651" s="37"/>
      <c r="C651" s="180" t="s">
        <v>1125</v>
      </c>
      <c r="D651" s="180" t="s">
        <v>210</v>
      </c>
      <c r="E651" s="181" t="s">
        <v>1126</v>
      </c>
      <c r="F651" s="182" t="s">
        <v>1127</v>
      </c>
      <c r="G651" s="183" t="s">
        <v>213</v>
      </c>
      <c r="H651" s="184">
        <v>13.365</v>
      </c>
      <c r="I651" s="185"/>
      <c r="J651" s="186">
        <f>ROUND(I651*H651,2)</f>
        <v>0</v>
      </c>
      <c r="K651" s="182" t="s">
        <v>214</v>
      </c>
      <c r="L651" s="41"/>
      <c r="M651" s="187" t="s">
        <v>19</v>
      </c>
      <c r="N651" s="188" t="s">
        <v>43</v>
      </c>
      <c r="O651" s="66"/>
      <c r="P651" s="189">
        <f>O651*H651</f>
        <v>0</v>
      </c>
      <c r="Q651" s="189">
        <v>0</v>
      </c>
      <c r="R651" s="189">
        <f>Q651*H651</f>
        <v>0</v>
      </c>
      <c r="S651" s="189">
        <v>0</v>
      </c>
      <c r="T651" s="190">
        <f>S651*H651</f>
        <v>0</v>
      </c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R651" s="191" t="s">
        <v>1034</v>
      </c>
      <c r="AT651" s="191" t="s">
        <v>210</v>
      </c>
      <c r="AU651" s="191" t="s">
        <v>82</v>
      </c>
      <c r="AY651" s="19" t="s">
        <v>208</v>
      </c>
      <c r="BE651" s="192">
        <f>IF(N651="základní",J651,0)</f>
        <v>0</v>
      </c>
      <c r="BF651" s="192">
        <f>IF(N651="snížená",J651,0)</f>
        <v>0</v>
      </c>
      <c r="BG651" s="192">
        <f>IF(N651="zákl. přenesená",J651,0)</f>
        <v>0</v>
      </c>
      <c r="BH651" s="192">
        <f>IF(N651="sníž. přenesená",J651,0)</f>
        <v>0</v>
      </c>
      <c r="BI651" s="192">
        <f>IF(N651="nulová",J651,0)</f>
        <v>0</v>
      </c>
      <c r="BJ651" s="19" t="s">
        <v>82</v>
      </c>
      <c r="BK651" s="192">
        <f>ROUND(I651*H651,2)</f>
        <v>0</v>
      </c>
      <c r="BL651" s="19" t="s">
        <v>1034</v>
      </c>
      <c r="BM651" s="191" t="s">
        <v>1128</v>
      </c>
    </row>
    <row r="652" spans="1:65" s="13" customFormat="1" ht="11.25">
      <c r="B652" s="193"/>
      <c r="C652" s="194"/>
      <c r="D652" s="195" t="s">
        <v>217</v>
      </c>
      <c r="E652" s="196" t="s">
        <v>19</v>
      </c>
      <c r="F652" s="197" t="s">
        <v>1129</v>
      </c>
      <c r="G652" s="194"/>
      <c r="H652" s="198">
        <v>13.365</v>
      </c>
      <c r="I652" s="199"/>
      <c r="J652" s="194"/>
      <c r="K652" s="194"/>
      <c r="L652" s="200"/>
      <c r="M652" s="201"/>
      <c r="N652" s="202"/>
      <c r="O652" s="202"/>
      <c r="P652" s="202"/>
      <c r="Q652" s="202"/>
      <c r="R652" s="202"/>
      <c r="S652" s="202"/>
      <c r="T652" s="203"/>
      <c r="AT652" s="204" t="s">
        <v>217</v>
      </c>
      <c r="AU652" s="204" t="s">
        <v>82</v>
      </c>
      <c r="AV652" s="13" t="s">
        <v>82</v>
      </c>
      <c r="AW652" s="13" t="s">
        <v>33</v>
      </c>
      <c r="AX652" s="13" t="s">
        <v>78</v>
      </c>
      <c r="AY652" s="204" t="s">
        <v>208</v>
      </c>
    </row>
    <row r="653" spans="1:65" s="2" customFormat="1" ht="24.2" customHeight="1">
      <c r="A653" s="36"/>
      <c r="B653" s="37"/>
      <c r="C653" s="180" t="s">
        <v>1130</v>
      </c>
      <c r="D653" s="180" t="s">
        <v>210</v>
      </c>
      <c r="E653" s="181" t="s">
        <v>1131</v>
      </c>
      <c r="F653" s="182" t="s">
        <v>1132</v>
      </c>
      <c r="G653" s="183" t="s">
        <v>1091</v>
      </c>
      <c r="H653" s="240"/>
      <c r="I653" s="185"/>
      <c r="J653" s="186">
        <f>ROUND(I653*H653,2)</f>
        <v>0</v>
      </c>
      <c r="K653" s="182" t="s">
        <v>214</v>
      </c>
      <c r="L653" s="41"/>
      <c r="M653" s="187" t="s">
        <v>19</v>
      </c>
      <c r="N653" s="188" t="s">
        <v>43</v>
      </c>
      <c r="O653" s="66"/>
      <c r="P653" s="189">
        <f>O653*H653</f>
        <v>0</v>
      </c>
      <c r="Q653" s="189">
        <v>0</v>
      </c>
      <c r="R653" s="189">
        <f>Q653*H653</f>
        <v>0</v>
      </c>
      <c r="S653" s="189">
        <v>0</v>
      </c>
      <c r="T653" s="190">
        <f>S653*H653</f>
        <v>0</v>
      </c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R653" s="191" t="s">
        <v>1034</v>
      </c>
      <c r="AT653" s="191" t="s">
        <v>210</v>
      </c>
      <c r="AU653" s="191" t="s">
        <v>82</v>
      </c>
      <c r="AY653" s="19" t="s">
        <v>208</v>
      </c>
      <c r="BE653" s="192">
        <f>IF(N653="základní",J653,0)</f>
        <v>0</v>
      </c>
      <c r="BF653" s="192">
        <f>IF(N653="snížená",J653,0)</f>
        <v>0</v>
      </c>
      <c r="BG653" s="192">
        <f>IF(N653="zákl. přenesená",J653,0)</f>
        <v>0</v>
      </c>
      <c r="BH653" s="192">
        <f>IF(N653="sníž. přenesená",J653,0)</f>
        <v>0</v>
      </c>
      <c r="BI653" s="192">
        <f>IF(N653="nulová",J653,0)</f>
        <v>0</v>
      </c>
      <c r="BJ653" s="19" t="s">
        <v>82</v>
      </c>
      <c r="BK653" s="192">
        <f>ROUND(I653*H653,2)</f>
        <v>0</v>
      </c>
      <c r="BL653" s="19" t="s">
        <v>1034</v>
      </c>
      <c r="BM653" s="191" t="s">
        <v>1133</v>
      </c>
    </row>
    <row r="654" spans="1:65" s="12" customFormat="1" ht="22.9" customHeight="1">
      <c r="B654" s="164"/>
      <c r="C654" s="165"/>
      <c r="D654" s="166" t="s">
        <v>70</v>
      </c>
      <c r="E654" s="178" t="s">
        <v>1134</v>
      </c>
      <c r="F654" s="178" t="s">
        <v>1135</v>
      </c>
      <c r="G654" s="165"/>
      <c r="H654" s="165"/>
      <c r="I654" s="168"/>
      <c r="J654" s="179">
        <f>BK654</f>
        <v>0</v>
      </c>
      <c r="K654" s="165"/>
      <c r="L654" s="170"/>
      <c r="M654" s="171"/>
      <c r="N654" s="172"/>
      <c r="O654" s="172"/>
      <c r="P654" s="173">
        <f>SUM(P655:P680)</f>
        <v>0</v>
      </c>
      <c r="Q654" s="172"/>
      <c r="R654" s="173">
        <f>SUM(R655:R680)</f>
        <v>5.1142332599999998</v>
      </c>
      <c r="S654" s="172"/>
      <c r="T654" s="174">
        <f>SUM(T655:T680)</f>
        <v>0</v>
      </c>
      <c r="AR654" s="175" t="s">
        <v>82</v>
      </c>
      <c r="AT654" s="176" t="s">
        <v>70</v>
      </c>
      <c r="AU654" s="176" t="s">
        <v>78</v>
      </c>
      <c r="AY654" s="175" t="s">
        <v>208</v>
      </c>
      <c r="BK654" s="177">
        <f>SUM(BK655:BK680)</f>
        <v>0</v>
      </c>
    </row>
    <row r="655" spans="1:65" s="2" customFormat="1" ht="24.2" customHeight="1">
      <c r="A655" s="36"/>
      <c r="B655" s="37"/>
      <c r="C655" s="180" t="s">
        <v>1136</v>
      </c>
      <c r="D655" s="180" t="s">
        <v>210</v>
      </c>
      <c r="E655" s="181" t="s">
        <v>1137</v>
      </c>
      <c r="F655" s="182" t="s">
        <v>1138</v>
      </c>
      <c r="G655" s="183" t="s">
        <v>213</v>
      </c>
      <c r="H655" s="184">
        <v>715.61800000000005</v>
      </c>
      <c r="I655" s="185"/>
      <c r="J655" s="186">
        <f>ROUND(I655*H655,2)</f>
        <v>0</v>
      </c>
      <c r="K655" s="182" t="s">
        <v>214</v>
      </c>
      <c r="L655" s="41"/>
      <c r="M655" s="187" t="s">
        <v>19</v>
      </c>
      <c r="N655" s="188" t="s">
        <v>43</v>
      </c>
      <c r="O655" s="66"/>
      <c r="P655" s="189">
        <f>O655*H655</f>
        <v>0</v>
      </c>
      <c r="Q655" s="189">
        <v>0</v>
      </c>
      <c r="R655" s="189">
        <f>Q655*H655</f>
        <v>0</v>
      </c>
      <c r="S655" s="189">
        <v>0</v>
      </c>
      <c r="T655" s="190">
        <f>S655*H655</f>
        <v>0</v>
      </c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R655" s="191" t="s">
        <v>1034</v>
      </c>
      <c r="AT655" s="191" t="s">
        <v>210</v>
      </c>
      <c r="AU655" s="191" t="s">
        <v>82</v>
      </c>
      <c r="AY655" s="19" t="s">
        <v>208</v>
      </c>
      <c r="BE655" s="192">
        <f>IF(N655="základní",J655,0)</f>
        <v>0</v>
      </c>
      <c r="BF655" s="192">
        <f>IF(N655="snížená",J655,0)</f>
        <v>0</v>
      </c>
      <c r="BG655" s="192">
        <f>IF(N655="zákl. přenesená",J655,0)</f>
        <v>0</v>
      </c>
      <c r="BH655" s="192">
        <f>IF(N655="sníž. přenesená",J655,0)</f>
        <v>0</v>
      </c>
      <c r="BI655" s="192">
        <f>IF(N655="nulová",J655,0)</f>
        <v>0</v>
      </c>
      <c r="BJ655" s="19" t="s">
        <v>82</v>
      </c>
      <c r="BK655" s="192">
        <f>ROUND(I655*H655,2)</f>
        <v>0</v>
      </c>
      <c r="BL655" s="19" t="s">
        <v>1034</v>
      </c>
      <c r="BM655" s="191" t="s">
        <v>1139</v>
      </c>
    </row>
    <row r="656" spans="1:65" s="15" customFormat="1" ht="11.25">
      <c r="B656" s="216"/>
      <c r="C656" s="217"/>
      <c r="D656" s="195" t="s">
        <v>217</v>
      </c>
      <c r="E656" s="218" t="s">
        <v>19</v>
      </c>
      <c r="F656" s="219" t="s">
        <v>1140</v>
      </c>
      <c r="G656" s="217"/>
      <c r="H656" s="218" t="s">
        <v>19</v>
      </c>
      <c r="I656" s="220"/>
      <c r="J656" s="217"/>
      <c r="K656" s="217"/>
      <c r="L656" s="221"/>
      <c r="M656" s="222"/>
      <c r="N656" s="223"/>
      <c r="O656" s="223"/>
      <c r="P656" s="223"/>
      <c r="Q656" s="223"/>
      <c r="R656" s="223"/>
      <c r="S656" s="223"/>
      <c r="T656" s="224"/>
      <c r="AT656" s="225" t="s">
        <v>217</v>
      </c>
      <c r="AU656" s="225" t="s">
        <v>82</v>
      </c>
      <c r="AV656" s="15" t="s">
        <v>78</v>
      </c>
      <c r="AW656" s="15" t="s">
        <v>33</v>
      </c>
      <c r="AX656" s="15" t="s">
        <v>71</v>
      </c>
      <c r="AY656" s="225" t="s">
        <v>208</v>
      </c>
    </row>
    <row r="657" spans="1:65" s="13" customFormat="1" ht="11.25">
      <c r="B657" s="193"/>
      <c r="C657" s="194"/>
      <c r="D657" s="195" t="s">
        <v>217</v>
      </c>
      <c r="E657" s="196" t="s">
        <v>19</v>
      </c>
      <c r="F657" s="197" t="s">
        <v>1141</v>
      </c>
      <c r="G657" s="194"/>
      <c r="H657" s="198">
        <v>370.67</v>
      </c>
      <c r="I657" s="199"/>
      <c r="J657" s="194"/>
      <c r="K657" s="194"/>
      <c r="L657" s="200"/>
      <c r="M657" s="201"/>
      <c r="N657" s="202"/>
      <c r="O657" s="202"/>
      <c r="P657" s="202"/>
      <c r="Q657" s="202"/>
      <c r="R657" s="202"/>
      <c r="S657" s="202"/>
      <c r="T657" s="203"/>
      <c r="AT657" s="204" t="s">
        <v>217</v>
      </c>
      <c r="AU657" s="204" t="s">
        <v>82</v>
      </c>
      <c r="AV657" s="13" t="s">
        <v>82</v>
      </c>
      <c r="AW657" s="13" t="s">
        <v>33</v>
      </c>
      <c r="AX657" s="13" t="s">
        <v>71</v>
      </c>
      <c r="AY657" s="204" t="s">
        <v>208</v>
      </c>
    </row>
    <row r="658" spans="1:65" s="13" customFormat="1" ht="11.25">
      <c r="B658" s="193"/>
      <c r="C658" s="194"/>
      <c r="D658" s="195" t="s">
        <v>217</v>
      </c>
      <c r="E658" s="196" t="s">
        <v>19</v>
      </c>
      <c r="F658" s="197" t="s">
        <v>1142</v>
      </c>
      <c r="G658" s="194"/>
      <c r="H658" s="198">
        <v>20.808</v>
      </c>
      <c r="I658" s="199"/>
      <c r="J658" s="194"/>
      <c r="K658" s="194"/>
      <c r="L658" s="200"/>
      <c r="M658" s="201"/>
      <c r="N658" s="202"/>
      <c r="O658" s="202"/>
      <c r="P658" s="202"/>
      <c r="Q658" s="202"/>
      <c r="R658" s="202"/>
      <c r="S658" s="202"/>
      <c r="T658" s="203"/>
      <c r="AT658" s="204" t="s">
        <v>217</v>
      </c>
      <c r="AU658" s="204" t="s">
        <v>82</v>
      </c>
      <c r="AV658" s="13" t="s">
        <v>82</v>
      </c>
      <c r="AW658" s="13" t="s">
        <v>33</v>
      </c>
      <c r="AX658" s="13" t="s">
        <v>71</v>
      </c>
      <c r="AY658" s="204" t="s">
        <v>208</v>
      </c>
    </row>
    <row r="659" spans="1:65" s="15" customFormat="1" ht="11.25">
      <c r="B659" s="216"/>
      <c r="C659" s="217"/>
      <c r="D659" s="195" t="s">
        <v>217</v>
      </c>
      <c r="E659" s="218" t="s">
        <v>19</v>
      </c>
      <c r="F659" s="219" t="s">
        <v>1143</v>
      </c>
      <c r="G659" s="217"/>
      <c r="H659" s="218" t="s">
        <v>19</v>
      </c>
      <c r="I659" s="220"/>
      <c r="J659" s="217"/>
      <c r="K659" s="217"/>
      <c r="L659" s="221"/>
      <c r="M659" s="222"/>
      <c r="N659" s="223"/>
      <c r="O659" s="223"/>
      <c r="P659" s="223"/>
      <c r="Q659" s="223"/>
      <c r="R659" s="223"/>
      <c r="S659" s="223"/>
      <c r="T659" s="224"/>
      <c r="AT659" s="225" t="s">
        <v>217</v>
      </c>
      <c r="AU659" s="225" t="s">
        <v>82</v>
      </c>
      <c r="AV659" s="15" t="s">
        <v>78</v>
      </c>
      <c r="AW659" s="15" t="s">
        <v>33</v>
      </c>
      <c r="AX659" s="15" t="s">
        <v>71</v>
      </c>
      <c r="AY659" s="225" t="s">
        <v>208</v>
      </c>
    </row>
    <row r="660" spans="1:65" s="13" customFormat="1" ht="11.25">
      <c r="B660" s="193"/>
      <c r="C660" s="194"/>
      <c r="D660" s="195" t="s">
        <v>217</v>
      </c>
      <c r="E660" s="196" t="s">
        <v>19</v>
      </c>
      <c r="F660" s="197" t="s">
        <v>1144</v>
      </c>
      <c r="G660" s="194"/>
      <c r="H660" s="198">
        <v>135.66</v>
      </c>
      <c r="I660" s="199"/>
      <c r="J660" s="194"/>
      <c r="K660" s="194"/>
      <c r="L660" s="200"/>
      <c r="M660" s="201"/>
      <c r="N660" s="202"/>
      <c r="O660" s="202"/>
      <c r="P660" s="202"/>
      <c r="Q660" s="202"/>
      <c r="R660" s="202"/>
      <c r="S660" s="202"/>
      <c r="T660" s="203"/>
      <c r="AT660" s="204" t="s">
        <v>217</v>
      </c>
      <c r="AU660" s="204" t="s">
        <v>82</v>
      </c>
      <c r="AV660" s="13" t="s">
        <v>82</v>
      </c>
      <c r="AW660" s="13" t="s">
        <v>33</v>
      </c>
      <c r="AX660" s="13" t="s">
        <v>71</v>
      </c>
      <c r="AY660" s="204" t="s">
        <v>208</v>
      </c>
    </row>
    <row r="661" spans="1:65" s="15" customFormat="1" ht="11.25">
      <c r="B661" s="216"/>
      <c r="C661" s="217"/>
      <c r="D661" s="195" t="s">
        <v>217</v>
      </c>
      <c r="E661" s="218" t="s">
        <v>19</v>
      </c>
      <c r="F661" s="219" t="s">
        <v>1145</v>
      </c>
      <c r="G661" s="217"/>
      <c r="H661" s="218" t="s">
        <v>19</v>
      </c>
      <c r="I661" s="220"/>
      <c r="J661" s="217"/>
      <c r="K661" s="217"/>
      <c r="L661" s="221"/>
      <c r="M661" s="222"/>
      <c r="N661" s="223"/>
      <c r="O661" s="223"/>
      <c r="P661" s="223"/>
      <c r="Q661" s="223"/>
      <c r="R661" s="223"/>
      <c r="S661" s="223"/>
      <c r="T661" s="224"/>
      <c r="AT661" s="225" t="s">
        <v>217</v>
      </c>
      <c r="AU661" s="225" t="s">
        <v>82</v>
      </c>
      <c r="AV661" s="15" t="s">
        <v>78</v>
      </c>
      <c r="AW661" s="15" t="s">
        <v>33</v>
      </c>
      <c r="AX661" s="15" t="s">
        <v>71</v>
      </c>
      <c r="AY661" s="225" t="s">
        <v>208</v>
      </c>
    </row>
    <row r="662" spans="1:65" s="13" customFormat="1" ht="11.25">
      <c r="B662" s="193"/>
      <c r="C662" s="194"/>
      <c r="D662" s="195" t="s">
        <v>217</v>
      </c>
      <c r="E662" s="196" t="s">
        <v>19</v>
      </c>
      <c r="F662" s="197" t="s">
        <v>713</v>
      </c>
      <c r="G662" s="194"/>
      <c r="H662" s="198">
        <v>188.48</v>
      </c>
      <c r="I662" s="199"/>
      <c r="J662" s="194"/>
      <c r="K662" s="194"/>
      <c r="L662" s="200"/>
      <c r="M662" s="201"/>
      <c r="N662" s="202"/>
      <c r="O662" s="202"/>
      <c r="P662" s="202"/>
      <c r="Q662" s="202"/>
      <c r="R662" s="202"/>
      <c r="S662" s="202"/>
      <c r="T662" s="203"/>
      <c r="AT662" s="204" t="s">
        <v>217</v>
      </c>
      <c r="AU662" s="204" t="s">
        <v>82</v>
      </c>
      <c r="AV662" s="13" t="s">
        <v>82</v>
      </c>
      <c r="AW662" s="13" t="s">
        <v>33</v>
      </c>
      <c r="AX662" s="13" t="s">
        <v>71</v>
      </c>
      <c r="AY662" s="204" t="s">
        <v>208</v>
      </c>
    </row>
    <row r="663" spans="1:65" s="14" customFormat="1" ht="11.25">
      <c r="B663" s="205"/>
      <c r="C663" s="206"/>
      <c r="D663" s="195" t="s">
        <v>217</v>
      </c>
      <c r="E663" s="207" t="s">
        <v>19</v>
      </c>
      <c r="F663" s="208" t="s">
        <v>221</v>
      </c>
      <c r="G663" s="206"/>
      <c r="H663" s="209">
        <v>715.61800000000005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217</v>
      </c>
      <c r="AU663" s="215" t="s">
        <v>82</v>
      </c>
      <c r="AV663" s="14" t="s">
        <v>215</v>
      </c>
      <c r="AW663" s="14" t="s">
        <v>33</v>
      </c>
      <c r="AX663" s="14" t="s">
        <v>78</v>
      </c>
      <c r="AY663" s="215" t="s">
        <v>208</v>
      </c>
    </row>
    <row r="664" spans="1:65" s="2" customFormat="1" ht="14.45" customHeight="1">
      <c r="A664" s="36"/>
      <c r="B664" s="37"/>
      <c r="C664" s="226" t="s">
        <v>1146</v>
      </c>
      <c r="D664" s="226" t="s">
        <v>370</v>
      </c>
      <c r="E664" s="227" t="s">
        <v>1147</v>
      </c>
      <c r="F664" s="228" t="s">
        <v>1148</v>
      </c>
      <c r="G664" s="229" t="s">
        <v>213</v>
      </c>
      <c r="H664" s="230">
        <v>798.61500000000001</v>
      </c>
      <c r="I664" s="231"/>
      <c r="J664" s="232">
        <f>ROUND(I664*H664,2)</f>
        <v>0</v>
      </c>
      <c r="K664" s="228" t="s">
        <v>214</v>
      </c>
      <c r="L664" s="233"/>
      <c r="M664" s="234" t="s">
        <v>19</v>
      </c>
      <c r="N664" s="235" t="s">
        <v>43</v>
      </c>
      <c r="O664" s="66"/>
      <c r="P664" s="189">
        <f>O664*H664</f>
        <v>0</v>
      </c>
      <c r="Q664" s="189">
        <v>4.7999999999999996E-3</v>
      </c>
      <c r="R664" s="189">
        <f>Q664*H664</f>
        <v>3.8333519999999996</v>
      </c>
      <c r="S664" s="189">
        <v>0</v>
      </c>
      <c r="T664" s="190">
        <f>S664*H664</f>
        <v>0</v>
      </c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R664" s="191" t="s">
        <v>829</v>
      </c>
      <c r="AT664" s="191" t="s">
        <v>370</v>
      </c>
      <c r="AU664" s="191" t="s">
        <v>82</v>
      </c>
      <c r="AY664" s="19" t="s">
        <v>208</v>
      </c>
      <c r="BE664" s="192">
        <f>IF(N664="základní",J664,0)</f>
        <v>0</v>
      </c>
      <c r="BF664" s="192">
        <f>IF(N664="snížená",J664,0)</f>
        <v>0</v>
      </c>
      <c r="BG664" s="192">
        <f>IF(N664="zákl. přenesená",J664,0)</f>
        <v>0</v>
      </c>
      <c r="BH664" s="192">
        <f>IF(N664="sníž. přenesená",J664,0)</f>
        <v>0</v>
      </c>
      <c r="BI664" s="192">
        <f>IF(N664="nulová",J664,0)</f>
        <v>0</v>
      </c>
      <c r="BJ664" s="19" t="s">
        <v>82</v>
      </c>
      <c r="BK664" s="192">
        <f>ROUND(I664*H664,2)</f>
        <v>0</v>
      </c>
      <c r="BL664" s="19" t="s">
        <v>1034</v>
      </c>
      <c r="BM664" s="191" t="s">
        <v>1149</v>
      </c>
    </row>
    <row r="665" spans="1:65" s="13" customFormat="1" ht="11.25">
      <c r="B665" s="193"/>
      <c r="C665" s="194"/>
      <c r="D665" s="195" t="s">
        <v>217</v>
      </c>
      <c r="E665" s="194"/>
      <c r="F665" s="197" t="s">
        <v>1150</v>
      </c>
      <c r="G665" s="194"/>
      <c r="H665" s="198">
        <v>798.61500000000001</v>
      </c>
      <c r="I665" s="199"/>
      <c r="J665" s="194"/>
      <c r="K665" s="194"/>
      <c r="L665" s="200"/>
      <c r="M665" s="201"/>
      <c r="N665" s="202"/>
      <c r="O665" s="202"/>
      <c r="P665" s="202"/>
      <c r="Q665" s="202"/>
      <c r="R665" s="202"/>
      <c r="S665" s="202"/>
      <c r="T665" s="203"/>
      <c r="AT665" s="204" t="s">
        <v>217</v>
      </c>
      <c r="AU665" s="204" t="s">
        <v>82</v>
      </c>
      <c r="AV665" s="13" t="s">
        <v>82</v>
      </c>
      <c r="AW665" s="13" t="s">
        <v>4</v>
      </c>
      <c r="AX665" s="13" t="s">
        <v>78</v>
      </c>
      <c r="AY665" s="204" t="s">
        <v>208</v>
      </c>
    </row>
    <row r="666" spans="1:65" s="2" customFormat="1" ht="14.45" customHeight="1">
      <c r="A666" s="36"/>
      <c r="B666" s="37"/>
      <c r="C666" s="226" t="s">
        <v>1151</v>
      </c>
      <c r="D666" s="226" t="s">
        <v>370</v>
      </c>
      <c r="E666" s="227" t="s">
        <v>1152</v>
      </c>
      <c r="F666" s="228" t="s">
        <v>1153</v>
      </c>
      <c r="G666" s="229" t="s">
        <v>213</v>
      </c>
      <c r="H666" s="230">
        <v>42.432000000000002</v>
      </c>
      <c r="I666" s="231"/>
      <c r="J666" s="232">
        <f>ROUND(I666*H666,2)</f>
        <v>0</v>
      </c>
      <c r="K666" s="228" t="s">
        <v>214</v>
      </c>
      <c r="L666" s="233"/>
      <c r="M666" s="234" t="s">
        <v>19</v>
      </c>
      <c r="N666" s="235" t="s">
        <v>43</v>
      </c>
      <c r="O666" s="66"/>
      <c r="P666" s="189">
        <f>O666*H666</f>
        <v>0</v>
      </c>
      <c r="Q666" s="189">
        <v>2.2100000000000002E-3</v>
      </c>
      <c r="R666" s="189">
        <f>Q666*H666</f>
        <v>9.3774720000000006E-2</v>
      </c>
      <c r="S666" s="189">
        <v>0</v>
      </c>
      <c r="T666" s="190">
        <f>S666*H666</f>
        <v>0</v>
      </c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R666" s="191" t="s">
        <v>829</v>
      </c>
      <c r="AT666" s="191" t="s">
        <v>370</v>
      </c>
      <c r="AU666" s="191" t="s">
        <v>82</v>
      </c>
      <c r="AY666" s="19" t="s">
        <v>208</v>
      </c>
      <c r="BE666" s="192">
        <f>IF(N666="základní",J666,0)</f>
        <v>0</v>
      </c>
      <c r="BF666" s="192">
        <f>IF(N666="snížená",J666,0)</f>
        <v>0</v>
      </c>
      <c r="BG666" s="192">
        <f>IF(N666="zákl. přenesená",J666,0)</f>
        <v>0</v>
      </c>
      <c r="BH666" s="192">
        <f>IF(N666="sníž. přenesená",J666,0)</f>
        <v>0</v>
      </c>
      <c r="BI666" s="192">
        <f>IF(N666="nulová",J666,0)</f>
        <v>0</v>
      </c>
      <c r="BJ666" s="19" t="s">
        <v>82</v>
      </c>
      <c r="BK666" s="192">
        <f>ROUND(I666*H666,2)</f>
        <v>0</v>
      </c>
      <c r="BL666" s="19" t="s">
        <v>1034</v>
      </c>
      <c r="BM666" s="191" t="s">
        <v>1154</v>
      </c>
    </row>
    <row r="667" spans="1:65" s="13" customFormat="1" ht="11.25">
      <c r="B667" s="193"/>
      <c r="C667" s="194"/>
      <c r="D667" s="195" t="s">
        <v>217</v>
      </c>
      <c r="E667" s="196" t="s">
        <v>19</v>
      </c>
      <c r="F667" s="197" t="s">
        <v>1155</v>
      </c>
      <c r="G667" s="194"/>
      <c r="H667" s="198">
        <v>42.432000000000002</v>
      </c>
      <c r="I667" s="199"/>
      <c r="J667" s="194"/>
      <c r="K667" s="194"/>
      <c r="L667" s="200"/>
      <c r="M667" s="201"/>
      <c r="N667" s="202"/>
      <c r="O667" s="202"/>
      <c r="P667" s="202"/>
      <c r="Q667" s="202"/>
      <c r="R667" s="202"/>
      <c r="S667" s="202"/>
      <c r="T667" s="203"/>
      <c r="AT667" s="204" t="s">
        <v>217</v>
      </c>
      <c r="AU667" s="204" t="s">
        <v>82</v>
      </c>
      <c r="AV667" s="13" t="s">
        <v>82</v>
      </c>
      <c r="AW667" s="13" t="s">
        <v>33</v>
      </c>
      <c r="AX667" s="13" t="s">
        <v>78</v>
      </c>
      <c r="AY667" s="204" t="s">
        <v>208</v>
      </c>
    </row>
    <row r="668" spans="1:65" s="2" customFormat="1" ht="14.45" customHeight="1">
      <c r="A668" s="36"/>
      <c r="B668" s="37"/>
      <c r="C668" s="226" t="s">
        <v>1156</v>
      </c>
      <c r="D668" s="226" t="s">
        <v>370</v>
      </c>
      <c r="E668" s="227" t="s">
        <v>1157</v>
      </c>
      <c r="F668" s="228" t="s">
        <v>1158</v>
      </c>
      <c r="G668" s="229" t="s">
        <v>213</v>
      </c>
      <c r="H668" s="230">
        <v>482.79</v>
      </c>
      <c r="I668" s="231"/>
      <c r="J668" s="232">
        <f>ROUND(I668*H668,2)</f>
        <v>0</v>
      </c>
      <c r="K668" s="228" t="s">
        <v>214</v>
      </c>
      <c r="L668" s="233"/>
      <c r="M668" s="234" t="s">
        <v>19</v>
      </c>
      <c r="N668" s="235" t="s">
        <v>43</v>
      </c>
      <c r="O668" s="66"/>
      <c r="P668" s="189">
        <f>O668*H668</f>
        <v>0</v>
      </c>
      <c r="Q668" s="189">
        <v>1.8E-3</v>
      </c>
      <c r="R668" s="189">
        <f>Q668*H668</f>
        <v>0.86902199999999996</v>
      </c>
      <c r="S668" s="189">
        <v>0</v>
      </c>
      <c r="T668" s="190">
        <f>S668*H668</f>
        <v>0</v>
      </c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R668" s="191" t="s">
        <v>829</v>
      </c>
      <c r="AT668" s="191" t="s">
        <v>370</v>
      </c>
      <c r="AU668" s="191" t="s">
        <v>82</v>
      </c>
      <c r="AY668" s="19" t="s">
        <v>208</v>
      </c>
      <c r="BE668" s="192">
        <f>IF(N668="základní",J668,0)</f>
        <v>0</v>
      </c>
      <c r="BF668" s="192">
        <f>IF(N668="snížená",J668,0)</f>
        <v>0</v>
      </c>
      <c r="BG668" s="192">
        <f>IF(N668="zákl. přenesená",J668,0)</f>
        <v>0</v>
      </c>
      <c r="BH668" s="192">
        <f>IF(N668="sníž. přenesená",J668,0)</f>
        <v>0</v>
      </c>
      <c r="BI668" s="192">
        <f>IF(N668="nulová",J668,0)</f>
        <v>0</v>
      </c>
      <c r="BJ668" s="19" t="s">
        <v>82</v>
      </c>
      <c r="BK668" s="192">
        <f>ROUND(I668*H668,2)</f>
        <v>0</v>
      </c>
      <c r="BL668" s="19" t="s">
        <v>1034</v>
      </c>
      <c r="BM668" s="191" t="s">
        <v>1159</v>
      </c>
    </row>
    <row r="669" spans="1:65" s="13" customFormat="1" ht="11.25">
      <c r="B669" s="193"/>
      <c r="C669" s="194"/>
      <c r="D669" s="195" t="s">
        <v>217</v>
      </c>
      <c r="E669" s="196" t="s">
        <v>19</v>
      </c>
      <c r="F669" s="197" t="s">
        <v>713</v>
      </c>
      <c r="G669" s="194"/>
      <c r="H669" s="198">
        <v>188.48</v>
      </c>
      <c r="I669" s="199"/>
      <c r="J669" s="194"/>
      <c r="K669" s="194"/>
      <c r="L669" s="200"/>
      <c r="M669" s="201"/>
      <c r="N669" s="202"/>
      <c r="O669" s="202"/>
      <c r="P669" s="202"/>
      <c r="Q669" s="202"/>
      <c r="R669" s="202"/>
      <c r="S669" s="202"/>
      <c r="T669" s="203"/>
      <c r="AT669" s="204" t="s">
        <v>217</v>
      </c>
      <c r="AU669" s="204" t="s">
        <v>82</v>
      </c>
      <c r="AV669" s="13" t="s">
        <v>82</v>
      </c>
      <c r="AW669" s="13" t="s">
        <v>33</v>
      </c>
      <c r="AX669" s="13" t="s">
        <v>71</v>
      </c>
      <c r="AY669" s="204" t="s">
        <v>208</v>
      </c>
    </row>
    <row r="670" spans="1:65" s="13" customFormat="1" ht="11.25">
      <c r="B670" s="193"/>
      <c r="C670" s="194"/>
      <c r="D670" s="195" t="s">
        <v>217</v>
      </c>
      <c r="E670" s="196" t="s">
        <v>19</v>
      </c>
      <c r="F670" s="197" t="s">
        <v>1160</v>
      </c>
      <c r="G670" s="194"/>
      <c r="H670" s="198">
        <v>271.32</v>
      </c>
      <c r="I670" s="199"/>
      <c r="J670" s="194"/>
      <c r="K670" s="194"/>
      <c r="L670" s="200"/>
      <c r="M670" s="201"/>
      <c r="N670" s="202"/>
      <c r="O670" s="202"/>
      <c r="P670" s="202"/>
      <c r="Q670" s="202"/>
      <c r="R670" s="202"/>
      <c r="S670" s="202"/>
      <c r="T670" s="203"/>
      <c r="AT670" s="204" t="s">
        <v>217</v>
      </c>
      <c r="AU670" s="204" t="s">
        <v>82</v>
      </c>
      <c r="AV670" s="13" t="s">
        <v>82</v>
      </c>
      <c r="AW670" s="13" t="s">
        <v>33</v>
      </c>
      <c r="AX670" s="13" t="s">
        <v>71</v>
      </c>
      <c r="AY670" s="204" t="s">
        <v>208</v>
      </c>
    </row>
    <row r="671" spans="1:65" s="14" customFormat="1" ht="11.25">
      <c r="B671" s="205"/>
      <c r="C671" s="206"/>
      <c r="D671" s="195" t="s">
        <v>217</v>
      </c>
      <c r="E671" s="207" t="s">
        <v>19</v>
      </c>
      <c r="F671" s="208" t="s">
        <v>221</v>
      </c>
      <c r="G671" s="206"/>
      <c r="H671" s="209">
        <v>459.8</v>
      </c>
      <c r="I671" s="210"/>
      <c r="J671" s="206"/>
      <c r="K671" s="206"/>
      <c r="L671" s="211"/>
      <c r="M671" s="212"/>
      <c r="N671" s="213"/>
      <c r="O671" s="213"/>
      <c r="P671" s="213"/>
      <c r="Q671" s="213"/>
      <c r="R671" s="213"/>
      <c r="S671" s="213"/>
      <c r="T671" s="214"/>
      <c r="AT671" s="215" t="s">
        <v>217</v>
      </c>
      <c r="AU671" s="215" t="s">
        <v>82</v>
      </c>
      <c r="AV671" s="14" t="s">
        <v>215</v>
      </c>
      <c r="AW671" s="14" t="s">
        <v>33</v>
      </c>
      <c r="AX671" s="14" t="s">
        <v>78</v>
      </c>
      <c r="AY671" s="215" t="s">
        <v>208</v>
      </c>
    </row>
    <row r="672" spans="1:65" s="13" customFormat="1" ht="11.25">
      <c r="B672" s="193"/>
      <c r="C672" s="194"/>
      <c r="D672" s="195" t="s">
        <v>217</v>
      </c>
      <c r="E672" s="194"/>
      <c r="F672" s="197" t="s">
        <v>1161</v>
      </c>
      <c r="G672" s="194"/>
      <c r="H672" s="198">
        <v>482.79</v>
      </c>
      <c r="I672" s="199"/>
      <c r="J672" s="194"/>
      <c r="K672" s="194"/>
      <c r="L672" s="200"/>
      <c r="M672" s="201"/>
      <c r="N672" s="202"/>
      <c r="O672" s="202"/>
      <c r="P672" s="202"/>
      <c r="Q672" s="202"/>
      <c r="R672" s="202"/>
      <c r="S672" s="202"/>
      <c r="T672" s="203"/>
      <c r="AT672" s="204" t="s">
        <v>217</v>
      </c>
      <c r="AU672" s="204" t="s">
        <v>82</v>
      </c>
      <c r="AV672" s="13" t="s">
        <v>82</v>
      </c>
      <c r="AW672" s="13" t="s">
        <v>4</v>
      </c>
      <c r="AX672" s="13" t="s">
        <v>78</v>
      </c>
      <c r="AY672" s="204" t="s">
        <v>208</v>
      </c>
    </row>
    <row r="673" spans="1:65" s="2" customFormat="1" ht="14.45" customHeight="1">
      <c r="A673" s="36"/>
      <c r="B673" s="37"/>
      <c r="C673" s="226" t="s">
        <v>1162</v>
      </c>
      <c r="D673" s="226" t="s">
        <v>370</v>
      </c>
      <c r="E673" s="227" t="s">
        <v>1163</v>
      </c>
      <c r="F673" s="228" t="s">
        <v>1164</v>
      </c>
      <c r="G673" s="229" t="s">
        <v>213</v>
      </c>
      <c r="H673" s="230">
        <v>192.25</v>
      </c>
      <c r="I673" s="231"/>
      <c r="J673" s="232">
        <f>ROUND(I673*H673,2)</f>
        <v>0</v>
      </c>
      <c r="K673" s="228" t="s">
        <v>214</v>
      </c>
      <c r="L673" s="233"/>
      <c r="M673" s="234" t="s">
        <v>19</v>
      </c>
      <c r="N673" s="235" t="s">
        <v>43</v>
      </c>
      <c r="O673" s="66"/>
      <c r="P673" s="189">
        <f>O673*H673</f>
        <v>0</v>
      </c>
      <c r="Q673" s="189">
        <v>1.5E-3</v>
      </c>
      <c r="R673" s="189">
        <f>Q673*H673</f>
        <v>0.28837499999999999</v>
      </c>
      <c r="S673" s="189">
        <v>0</v>
      </c>
      <c r="T673" s="190">
        <f>S673*H673</f>
        <v>0</v>
      </c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R673" s="191" t="s">
        <v>829</v>
      </c>
      <c r="AT673" s="191" t="s">
        <v>370</v>
      </c>
      <c r="AU673" s="191" t="s">
        <v>82</v>
      </c>
      <c r="AY673" s="19" t="s">
        <v>208</v>
      </c>
      <c r="BE673" s="192">
        <f>IF(N673="základní",J673,0)</f>
        <v>0</v>
      </c>
      <c r="BF673" s="192">
        <f>IF(N673="snížená",J673,0)</f>
        <v>0</v>
      </c>
      <c r="BG673" s="192">
        <f>IF(N673="zákl. přenesená",J673,0)</f>
        <v>0</v>
      </c>
      <c r="BH673" s="192">
        <f>IF(N673="sníž. přenesená",J673,0)</f>
        <v>0</v>
      </c>
      <c r="BI673" s="192">
        <f>IF(N673="nulová",J673,0)</f>
        <v>0</v>
      </c>
      <c r="BJ673" s="19" t="s">
        <v>82</v>
      </c>
      <c r="BK673" s="192">
        <f>ROUND(I673*H673,2)</f>
        <v>0</v>
      </c>
      <c r="BL673" s="19" t="s">
        <v>1034</v>
      </c>
      <c r="BM673" s="191" t="s">
        <v>1165</v>
      </c>
    </row>
    <row r="674" spans="1:65" s="13" customFormat="1" ht="11.25">
      <c r="B674" s="193"/>
      <c r="C674" s="194"/>
      <c r="D674" s="195" t="s">
        <v>217</v>
      </c>
      <c r="E674" s="196" t="s">
        <v>19</v>
      </c>
      <c r="F674" s="197" t="s">
        <v>713</v>
      </c>
      <c r="G674" s="194"/>
      <c r="H674" s="198">
        <v>188.48</v>
      </c>
      <c r="I674" s="199"/>
      <c r="J674" s="194"/>
      <c r="K674" s="194"/>
      <c r="L674" s="200"/>
      <c r="M674" s="201"/>
      <c r="N674" s="202"/>
      <c r="O674" s="202"/>
      <c r="P674" s="202"/>
      <c r="Q674" s="202"/>
      <c r="R674" s="202"/>
      <c r="S674" s="202"/>
      <c r="T674" s="203"/>
      <c r="AT674" s="204" t="s">
        <v>217</v>
      </c>
      <c r="AU674" s="204" t="s">
        <v>82</v>
      </c>
      <c r="AV674" s="13" t="s">
        <v>82</v>
      </c>
      <c r="AW674" s="13" t="s">
        <v>33</v>
      </c>
      <c r="AX674" s="13" t="s">
        <v>78</v>
      </c>
      <c r="AY674" s="204" t="s">
        <v>208</v>
      </c>
    </row>
    <row r="675" spans="1:65" s="13" customFormat="1" ht="11.25">
      <c r="B675" s="193"/>
      <c r="C675" s="194"/>
      <c r="D675" s="195" t="s">
        <v>217</v>
      </c>
      <c r="E675" s="194"/>
      <c r="F675" s="197" t="s">
        <v>1166</v>
      </c>
      <c r="G675" s="194"/>
      <c r="H675" s="198">
        <v>192.25</v>
      </c>
      <c r="I675" s="199"/>
      <c r="J675" s="194"/>
      <c r="K675" s="194"/>
      <c r="L675" s="200"/>
      <c r="M675" s="201"/>
      <c r="N675" s="202"/>
      <c r="O675" s="202"/>
      <c r="P675" s="202"/>
      <c r="Q675" s="202"/>
      <c r="R675" s="202"/>
      <c r="S675" s="202"/>
      <c r="T675" s="203"/>
      <c r="AT675" s="204" t="s">
        <v>217</v>
      </c>
      <c r="AU675" s="204" t="s">
        <v>82</v>
      </c>
      <c r="AV675" s="13" t="s">
        <v>82</v>
      </c>
      <c r="AW675" s="13" t="s">
        <v>4</v>
      </c>
      <c r="AX675" s="13" t="s">
        <v>78</v>
      </c>
      <c r="AY675" s="204" t="s">
        <v>208</v>
      </c>
    </row>
    <row r="676" spans="1:65" s="2" customFormat="1" ht="14.45" customHeight="1">
      <c r="A676" s="36"/>
      <c r="B676" s="37"/>
      <c r="C676" s="180" t="s">
        <v>1167</v>
      </c>
      <c r="D676" s="180" t="s">
        <v>210</v>
      </c>
      <c r="E676" s="181" t="s">
        <v>1168</v>
      </c>
      <c r="F676" s="182" t="s">
        <v>1169</v>
      </c>
      <c r="G676" s="183" t="s">
        <v>213</v>
      </c>
      <c r="H676" s="184">
        <v>135.66</v>
      </c>
      <c r="I676" s="185"/>
      <c r="J676" s="186">
        <f>ROUND(I676*H676,2)</f>
        <v>0</v>
      </c>
      <c r="K676" s="182" t="s">
        <v>214</v>
      </c>
      <c r="L676" s="41"/>
      <c r="M676" s="187" t="s">
        <v>19</v>
      </c>
      <c r="N676" s="188" t="s">
        <v>43</v>
      </c>
      <c r="O676" s="66"/>
      <c r="P676" s="189">
        <f>O676*H676</f>
        <v>0</v>
      </c>
      <c r="Q676" s="189">
        <v>3.0000000000000001E-5</v>
      </c>
      <c r="R676" s="189">
        <f>Q676*H676</f>
        <v>4.0698000000000002E-3</v>
      </c>
      <c r="S676" s="189">
        <v>0</v>
      </c>
      <c r="T676" s="190">
        <f>S676*H676</f>
        <v>0</v>
      </c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R676" s="191" t="s">
        <v>1034</v>
      </c>
      <c r="AT676" s="191" t="s">
        <v>210</v>
      </c>
      <c r="AU676" s="191" t="s">
        <v>82</v>
      </c>
      <c r="AY676" s="19" t="s">
        <v>208</v>
      </c>
      <c r="BE676" s="192">
        <f>IF(N676="základní",J676,0)</f>
        <v>0</v>
      </c>
      <c r="BF676" s="192">
        <f>IF(N676="snížená",J676,0)</f>
        <v>0</v>
      </c>
      <c r="BG676" s="192">
        <f>IF(N676="zákl. přenesená",J676,0)</f>
        <v>0</v>
      </c>
      <c r="BH676" s="192">
        <f>IF(N676="sníž. přenesená",J676,0)</f>
        <v>0</v>
      </c>
      <c r="BI676" s="192">
        <f>IF(N676="nulová",J676,0)</f>
        <v>0</v>
      </c>
      <c r="BJ676" s="19" t="s">
        <v>82</v>
      </c>
      <c r="BK676" s="192">
        <f>ROUND(I676*H676,2)</f>
        <v>0</v>
      </c>
      <c r="BL676" s="19" t="s">
        <v>1034</v>
      </c>
      <c r="BM676" s="191" t="s">
        <v>1170</v>
      </c>
    </row>
    <row r="677" spans="1:65" s="13" customFormat="1" ht="11.25">
      <c r="B677" s="193"/>
      <c r="C677" s="194"/>
      <c r="D677" s="195" t="s">
        <v>217</v>
      </c>
      <c r="E677" s="196" t="s">
        <v>19</v>
      </c>
      <c r="F677" s="197" t="s">
        <v>1171</v>
      </c>
      <c r="G677" s="194"/>
      <c r="H677" s="198">
        <v>135.66</v>
      </c>
      <c r="I677" s="199"/>
      <c r="J677" s="194"/>
      <c r="K677" s="194"/>
      <c r="L677" s="200"/>
      <c r="M677" s="201"/>
      <c r="N677" s="202"/>
      <c r="O677" s="202"/>
      <c r="P677" s="202"/>
      <c r="Q677" s="202"/>
      <c r="R677" s="202"/>
      <c r="S677" s="202"/>
      <c r="T677" s="203"/>
      <c r="AT677" s="204" t="s">
        <v>217</v>
      </c>
      <c r="AU677" s="204" t="s">
        <v>82</v>
      </c>
      <c r="AV677" s="13" t="s">
        <v>82</v>
      </c>
      <c r="AW677" s="13" t="s">
        <v>33</v>
      </c>
      <c r="AX677" s="13" t="s">
        <v>78</v>
      </c>
      <c r="AY677" s="204" t="s">
        <v>208</v>
      </c>
    </row>
    <row r="678" spans="1:65" s="2" customFormat="1" ht="14.45" customHeight="1">
      <c r="A678" s="36"/>
      <c r="B678" s="37"/>
      <c r="C678" s="226" t="s">
        <v>1172</v>
      </c>
      <c r="D678" s="226" t="s">
        <v>370</v>
      </c>
      <c r="E678" s="227" t="s">
        <v>1173</v>
      </c>
      <c r="F678" s="228" t="s">
        <v>1174</v>
      </c>
      <c r="G678" s="229" t="s">
        <v>213</v>
      </c>
      <c r="H678" s="230">
        <v>142.44300000000001</v>
      </c>
      <c r="I678" s="231"/>
      <c r="J678" s="232">
        <f>ROUND(I678*H678,2)</f>
        <v>0</v>
      </c>
      <c r="K678" s="228" t="s">
        <v>214</v>
      </c>
      <c r="L678" s="233"/>
      <c r="M678" s="234" t="s">
        <v>19</v>
      </c>
      <c r="N678" s="235" t="s">
        <v>43</v>
      </c>
      <c r="O678" s="66"/>
      <c r="P678" s="189">
        <f>O678*H678</f>
        <v>0</v>
      </c>
      <c r="Q678" s="189">
        <v>1.8000000000000001E-4</v>
      </c>
      <c r="R678" s="189">
        <f>Q678*H678</f>
        <v>2.5639740000000005E-2</v>
      </c>
      <c r="S678" s="189">
        <v>0</v>
      </c>
      <c r="T678" s="190">
        <f>S678*H678</f>
        <v>0</v>
      </c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R678" s="191" t="s">
        <v>829</v>
      </c>
      <c r="AT678" s="191" t="s">
        <v>370</v>
      </c>
      <c r="AU678" s="191" t="s">
        <v>82</v>
      </c>
      <c r="AY678" s="19" t="s">
        <v>208</v>
      </c>
      <c r="BE678" s="192">
        <f>IF(N678="základní",J678,0)</f>
        <v>0</v>
      </c>
      <c r="BF678" s="192">
        <f>IF(N678="snížená",J678,0)</f>
        <v>0</v>
      </c>
      <c r="BG678" s="192">
        <f>IF(N678="zákl. přenesená",J678,0)</f>
        <v>0</v>
      </c>
      <c r="BH678" s="192">
        <f>IF(N678="sníž. přenesená",J678,0)</f>
        <v>0</v>
      </c>
      <c r="BI678" s="192">
        <f>IF(N678="nulová",J678,0)</f>
        <v>0</v>
      </c>
      <c r="BJ678" s="19" t="s">
        <v>82</v>
      </c>
      <c r="BK678" s="192">
        <f>ROUND(I678*H678,2)</f>
        <v>0</v>
      </c>
      <c r="BL678" s="19" t="s">
        <v>1034</v>
      </c>
      <c r="BM678" s="191" t="s">
        <v>1175</v>
      </c>
    </row>
    <row r="679" spans="1:65" s="13" customFormat="1" ht="11.25">
      <c r="B679" s="193"/>
      <c r="C679" s="194"/>
      <c r="D679" s="195" t="s">
        <v>217</v>
      </c>
      <c r="E679" s="194"/>
      <c r="F679" s="197" t="s">
        <v>1176</v>
      </c>
      <c r="G679" s="194"/>
      <c r="H679" s="198">
        <v>142.44300000000001</v>
      </c>
      <c r="I679" s="199"/>
      <c r="J679" s="194"/>
      <c r="K679" s="194"/>
      <c r="L679" s="200"/>
      <c r="M679" s="201"/>
      <c r="N679" s="202"/>
      <c r="O679" s="202"/>
      <c r="P679" s="202"/>
      <c r="Q679" s="202"/>
      <c r="R679" s="202"/>
      <c r="S679" s="202"/>
      <c r="T679" s="203"/>
      <c r="AT679" s="204" t="s">
        <v>217</v>
      </c>
      <c r="AU679" s="204" t="s">
        <v>82</v>
      </c>
      <c r="AV679" s="13" t="s">
        <v>82</v>
      </c>
      <c r="AW679" s="13" t="s">
        <v>4</v>
      </c>
      <c r="AX679" s="13" t="s">
        <v>78</v>
      </c>
      <c r="AY679" s="204" t="s">
        <v>208</v>
      </c>
    </row>
    <row r="680" spans="1:65" s="2" customFormat="1" ht="24.2" customHeight="1">
      <c r="A680" s="36"/>
      <c r="B680" s="37"/>
      <c r="C680" s="180" t="s">
        <v>1177</v>
      </c>
      <c r="D680" s="180" t="s">
        <v>210</v>
      </c>
      <c r="E680" s="181" t="s">
        <v>1178</v>
      </c>
      <c r="F680" s="182" t="s">
        <v>1179</v>
      </c>
      <c r="G680" s="183" t="s">
        <v>1091</v>
      </c>
      <c r="H680" s="240"/>
      <c r="I680" s="185"/>
      <c r="J680" s="186">
        <f>ROUND(I680*H680,2)</f>
        <v>0</v>
      </c>
      <c r="K680" s="182" t="s">
        <v>214</v>
      </c>
      <c r="L680" s="41"/>
      <c r="M680" s="187" t="s">
        <v>19</v>
      </c>
      <c r="N680" s="188" t="s">
        <v>43</v>
      </c>
      <c r="O680" s="66"/>
      <c r="P680" s="189">
        <f>O680*H680</f>
        <v>0</v>
      </c>
      <c r="Q680" s="189">
        <v>0</v>
      </c>
      <c r="R680" s="189">
        <f>Q680*H680</f>
        <v>0</v>
      </c>
      <c r="S680" s="189">
        <v>0</v>
      </c>
      <c r="T680" s="190">
        <f>S680*H680</f>
        <v>0</v>
      </c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R680" s="191" t="s">
        <v>1034</v>
      </c>
      <c r="AT680" s="191" t="s">
        <v>210</v>
      </c>
      <c r="AU680" s="191" t="s">
        <v>82</v>
      </c>
      <c r="AY680" s="19" t="s">
        <v>208</v>
      </c>
      <c r="BE680" s="192">
        <f>IF(N680="základní",J680,0)</f>
        <v>0</v>
      </c>
      <c r="BF680" s="192">
        <f>IF(N680="snížená",J680,0)</f>
        <v>0</v>
      </c>
      <c r="BG680" s="192">
        <f>IF(N680="zákl. přenesená",J680,0)</f>
        <v>0</v>
      </c>
      <c r="BH680" s="192">
        <f>IF(N680="sníž. přenesená",J680,0)</f>
        <v>0</v>
      </c>
      <c r="BI680" s="192">
        <f>IF(N680="nulová",J680,0)</f>
        <v>0</v>
      </c>
      <c r="BJ680" s="19" t="s">
        <v>82</v>
      </c>
      <c r="BK680" s="192">
        <f>ROUND(I680*H680,2)</f>
        <v>0</v>
      </c>
      <c r="BL680" s="19" t="s">
        <v>1034</v>
      </c>
      <c r="BM680" s="191" t="s">
        <v>1180</v>
      </c>
    </row>
    <row r="681" spans="1:65" s="12" customFormat="1" ht="22.9" customHeight="1">
      <c r="B681" s="164"/>
      <c r="C681" s="165"/>
      <c r="D681" s="166" t="s">
        <v>70</v>
      </c>
      <c r="E681" s="178" t="s">
        <v>1181</v>
      </c>
      <c r="F681" s="178" t="s">
        <v>1182</v>
      </c>
      <c r="G681" s="165"/>
      <c r="H681" s="165"/>
      <c r="I681" s="168"/>
      <c r="J681" s="179">
        <f>BK681</f>
        <v>0</v>
      </c>
      <c r="K681" s="165"/>
      <c r="L681" s="170"/>
      <c r="M681" s="171"/>
      <c r="N681" s="172"/>
      <c r="O681" s="172"/>
      <c r="P681" s="173">
        <f>SUM(P682:P764)</f>
        <v>0</v>
      </c>
      <c r="Q681" s="172"/>
      <c r="R681" s="173">
        <f>SUM(R682:R764)</f>
        <v>23.818584470000001</v>
      </c>
      <c r="S681" s="172"/>
      <c r="T681" s="174">
        <f>SUM(T682:T764)</f>
        <v>56.037463400000007</v>
      </c>
      <c r="AR681" s="175" t="s">
        <v>82</v>
      </c>
      <c r="AT681" s="176" t="s">
        <v>70</v>
      </c>
      <c r="AU681" s="176" t="s">
        <v>78</v>
      </c>
      <c r="AY681" s="175" t="s">
        <v>208</v>
      </c>
      <c r="BK681" s="177">
        <f>SUM(BK682:BK764)</f>
        <v>0</v>
      </c>
    </row>
    <row r="682" spans="1:65" s="2" customFormat="1" ht="24.2" customHeight="1">
      <c r="A682" s="36"/>
      <c r="B682" s="37"/>
      <c r="C682" s="180" t="s">
        <v>1183</v>
      </c>
      <c r="D682" s="180" t="s">
        <v>210</v>
      </c>
      <c r="E682" s="181" t="s">
        <v>1184</v>
      </c>
      <c r="F682" s="182" t="s">
        <v>1185</v>
      </c>
      <c r="G682" s="183" t="s">
        <v>225</v>
      </c>
      <c r="H682" s="184">
        <v>37.098999999999997</v>
      </c>
      <c r="I682" s="185"/>
      <c r="J682" s="186">
        <f>ROUND(I682*H682,2)</f>
        <v>0</v>
      </c>
      <c r="K682" s="182" t="s">
        <v>214</v>
      </c>
      <c r="L682" s="41"/>
      <c r="M682" s="187" t="s">
        <v>19</v>
      </c>
      <c r="N682" s="188" t="s">
        <v>43</v>
      </c>
      <c r="O682" s="66"/>
      <c r="P682" s="189">
        <f>O682*H682</f>
        <v>0</v>
      </c>
      <c r="Q682" s="189">
        <v>1.08E-3</v>
      </c>
      <c r="R682" s="189">
        <f>Q682*H682</f>
        <v>4.0066919999999999E-2</v>
      </c>
      <c r="S682" s="189">
        <v>0</v>
      </c>
      <c r="T682" s="190">
        <f>S682*H682</f>
        <v>0</v>
      </c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R682" s="191" t="s">
        <v>1034</v>
      </c>
      <c r="AT682" s="191" t="s">
        <v>210</v>
      </c>
      <c r="AU682" s="191" t="s">
        <v>82</v>
      </c>
      <c r="AY682" s="19" t="s">
        <v>208</v>
      </c>
      <c r="BE682" s="192">
        <f>IF(N682="základní",J682,0)</f>
        <v>0</v>
      </c>
      <c r="BF682" s="192">
        <f>IF(N682="snížená",J682,0)</f>
        <v>0</v>
      </c>
      <c r="BG682" s="192">
        <f>IF(N682="zákl. přenesená",J682,0)</f>
        <v>0</v>
      </c>
      <c r="BH682" s="192">
        <f>IF(N682="sníž. přenesená",J682,0)</f>
        <v>0</v>
      </c>
      <c r="BI682" s="192">
        <f>IF(N682="nulová",J682,0)</f>
        <v>0</v>
      </c>
      <c r="BJ682" s="19" t="s">
        <v>82</v>
      </c>
      <c r="BK682" s="192">
        <f>ROUND(I682*H682,2)</f>
        <v>0</v>
      </c>
      <c r="BL682" s="19" t="s">
        <v>1034</v>
      </c>
      <c r="BM682" s="191" t="s">
        <v>1186</v>
      </c>
    </row>
    <row r="683" spans="1:65" s="13" customFormat="1" ht="11.25">
      <c r="B683" s="193"/>
      <c r="C683" s="194"/>
      <c r="D683" s="195" t="s">
        <v>217</v>
      </c>
      <c r="E683" s="196" t="s">
        <v>19</v>
      </c>
      <c r="F683" s="197" t="s">
        <v>1187</v>
      </c>
      <c r="G683" s="194"/>
      <c r="H683" s="198">
        <v>37.098999999999997</v>
      </c>
      <c r="I683" s="199"/>
      <c r="J683" s="194"/>
      <c r="K683" s="194"/>
      <c r="L683" s="200"/>
      <c r="M683" s="201"/>
      <c r="N683" s="202"/>
      <c r="O683" s="202"/>
      <c r="P683" s="202"/>
      <c r="Q683" s="202"/>
      <c r="R683" s="202"/>
      <c r="S683" s="202"/>
      <c r="T683" s="203"/>
      <c r="AT683" s="204" t="s">
        <v>217</v>
      </c>
      <c r="AU683" s="204" t="s">
        <v>82</v>
      </c>
      <c r="AV683" s="13" t="s">
        <v>82</v>
      </c>
      <c r="AW683" s="13" t="s">
        <v>33</v>
      </c>
      <c r="AX683" s="13" t="s">
        <v>78</v>
      </c>
      <c r="AY683" s="204" t="s">
        <v>208</v>
      </c>
    </row>
    <row r="684" spans="1:65" s="2" customFormat="1" ht="24.2" customHeight="1">
      <c r="A684" s="36"/>
      <c r="B684" s="37"/>
      <c r="C684" s="180" t="s">
        <v>1188</v>
      </c>
      <c r="D684" s="180" t="s">
        <v>210</v>
      </c>
      <c r="E684" s="181" t="s">
        <v>1189</v>
      </c>
      <c r="F684" s="182" t="s">
        <v>1190</v>
      </c>
      <c r="G684" s="183" t="s">
        <v>367</v>
      </c>
      <c r="H684" s="184">
        <v>1940</v>
      </c>
      <c r="I684" s="185"/>
      <c r="J684" s="186">
        <f>ROUND(I684*H684,2)</f>
        <v>0</v>
      </c>
      <c r="K684" s="182" t="s">
        <v>214</v>
      </c>
      <c r="L684" s="41"/>
      <c r="M684" s="187" t="s">
        <v>19</v>
      </c>
      <c r="N684" s="188" t="s">
        <v>43</v>
      </c>
      <c r="O684" s="66"/>
      <c r="P684" s="189">
        <f>O684*H684</f>
        <v>0</v>
      </c>
      <c r="Q684" s="189">
        <v>0</v>
      </c>
      <c r="R684" s="189">
        <f>Q684*H684</f>
        <v>0</v>
      </c>
      <c r="S684" s="189">
        <v>0</v>
      </c>
      <c r="T684" s="190">
        <f>S684*H684</f>
        <v>0</v>
      </c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R684" s="191" t="s">
        <v>1034</v>
      </c>
      <c r="AT684" s="191" t="s">
        <v>210</v>
      </c>
      <c r="AU684" s="191" t="s">
        <v>82</v>
      </c>
      <c r="AY684" s="19" t="s">
        <v>208</v>
      </c>
      <c r="BE684" s="192">
        <f>IF(N684="základní",J684,0)</f>
        <v>0</v>
      </c>
      <c r="BF684" s="192">
        <f>IF(N684="snížená",J684,0)</f>
        <v>0</v>
      </c>
      <c r="BG684" s="192">
        <f>IF(N684="zákl. přenesená",J684,0)</f>
        <v>0</v>
      </c>
      <c r="BH684" s="192">
        <f>IF(N684="sníž. přenesená",J684,0)</f>
        <v>0</v>
      </c>
      <c r="BI684" s="192">
        <f>IF(N684="nulová",J684,0)</f>
        <v>0</v>
      </c>
      <c r="BJ684" s="19" t="s">
        <v>82</v>
      </c>
      <c r="BK684" s="192">
        <f>ROUND(I684*H684,2)</f>
        <v>0</v>
      </c>
      <c r="BL684" s="19" t="s">
        <v>1034</v>
      </c>
      <c r="BM684" s="191" t="s">
        <v>1191</v>
      </c>
    </row>
    <row r="685" spans="1:65" s="13" customFormat="1" ht="11.25">
      <c r="B685" s="193"/>
      <c r="C685" s="194"/>
      <c r="D685" s="195" t="s">
        <v>217</v>
      </c>
      <c r="E685" s="196" t="s">
        <v>19</v>
      </c>
      <c r="F685" s="197" t="s">
        <v>1192</v>
      </c>
      <c r="G685" s="194"/>
      <c r="H685" s="198">
        <v>1940</v>
      </c>
      <c r="I685" s="199"/>
      <c r="J685" s="194"/>
      <c r="K685" s="194"/>
      <c r="L685" s="200"/>
      <c r="M685" s="201"/>
      <c r="N685" s="202"/>
      <c r="O685" s="202"/>
      <c r="P685" s="202"/>
      <c r="Q685" s="202"/>
      <c r="R685" s="202"/>
      <c r="S685" s="202"/>
      <c r="T685" s="203"/>
      <c r="AT685" s="204" t="s">
        <v>217</v>
      </c>
      <c r="AU685" s="204" t="s">
        <v>82</v>
      </c>
      <c r="AV685" s="13" t="s">
        <v>82</v>
      </c>
      <c r="AW685" s="13" t="s">
        <v>33</v>
      </c>
      <c r="AX685" s="13" t="s">
        <v>78</v>
      </c>
      <c r="AY685" s="204" t="s">
        <v>208</v>
      </c>
    </row>
    <row r="686" spans="1:65" s="2" customFormat="1" ht="14.45" customHeight="1">
      <c r="A686" s="36"/>
      <c r="B686" s="37"/>
      <c r="C686" s="226" t="s">
        <v>1193</v>
      </c>
      <c r="D686" s="226" t="s">
        <v>370</v>
      </c>
      <c r="E686" s="227" t="s">
        <v>1194</v>
      </c>
      <c r="F686" s="228" t="s">
        <v>1195</v>
      </c>
      <c r="G686" s="229" t="s">
        <v>395</v>
      </c>
      <c r="H686" s="230">
        <v>582</v>
      </c>
      <c r="I686" s="231"/>
      <c r="J686" s="232">
        <f>ROUND(I686*H686,2)</f>
        <v>0</v>
      </c>
      <c r="K686" s="228" t="s">
        <v>214</v>
      </c>
      <c r="L686" s="233"/>
      <c r="M686" s="234" t="s">
        <v>19</v>
      </c>
      <c r="N686" s="235" t="s">
        <v>43</v>
      </c>
      <c r="O686" s="66"/>
      <c r="P686" s="189">
        <f>O686*H686</f>
        <v>0</v>
      </c>
      <c r="Q686" s="189">
        <v>1.2999999999999999E-3</v>
      </c>
      <c r="R686" s="189">
        <f>Q686*H686</f>
        <v>0.75659999999999994</v>
      </c>
      <c r="S686" s="189">
        <v>0</v>
      </c>
      <c r="T686" s="190">
        <f>S686*H686</f>
        <v>0</v>
      </c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R686" s="191" t="s">
        <v>829</v>
      </c>
      <c r="AT686" s="191" t="s">
        <v>370</v>
      </c>
      <c r="AU686" s="191" t="s">
        <v>82</v>
      </c>
      <c r="AY686" s="19" t="s">
        <v>208</v>
      </c>
      <c r="BE686" s="192">
        <f>IF(N686="základní",J686,0)</f>
        <v>0</v>
      </c>
      <c r="BF686" s="192">
        <f>IF(N686="snížená",J686,0)</f>
        <v>0</v>
      </c>
      <c r="BG686" s="192">
        <f>IF(N686="zákl. přenesená",J686,0)</f>
        <v>0</v>
      </c>
      <c r="BH686" s="192">
        <f>IF(N686="sníž. přenesená",J686,0)</f>
        <v>0</v>
      </c>
      <c r="BI686" s="192">
        <f>IF(N686="nulová",J686,0)</f>
        <v>0</v>
      </c>
      <c r="BJ686" s="19" t="s">
        <v>82</v>
      </c>
      <c r="BK686" s="192">
        <f>ROUND(I686*H686,2)</f>
        <v>0</v>
      </c>
      <c r="BL686" s="19" t="s">
        <v>1034</v>
      </c>
      <c r="BM686" s="191" t="s">
        <v>1196</v>
      </c>
    </row>
    <row r="687" spans="1:65" s="13" customFormat="1" ht="11.25">
      <c r="B687" s="193"/>
      <c r="C687" s="194"/>
      <c r="D687" s="195" t="s">
        <v>217</v>
      </c>
      <c r="E687" s="196" t="s">
        <v>19</v>
      </c>
      <c r="F687" s="197" t="s">
        <v>1197</v>
      </c>
      <c r="G687" s="194"/>
      <c r="H687" s="198">
        <v>582</v>
      </c>
      <c r="I687" s="199"/>
      <c r="J687" s="194"/>
      <c r="K687" s="194"/>
      <c r="L687" s="200"/>
      <c r="M687" s="201"/>
      <c r="N687" s="202"/>
      <c r="O687" s="202"/>
      <c r="P687" s="202"/>
      <c r="Q687" s="202"/>
      <c r="R687" s="202"/>
      <c r="S687" s="202"/>
      <c r="T687" s="203"/>
      <c r="AT687" s="204" t="s">
        <v>217</v>
      </c>
      <c r="AU687" s="204" t="s">
        <v>82</v>
      </c>
      <c r="AV687" s="13" t="s">
        <v>82</v>
      </c>
      <c r="AW687" s="13" t="s">
        <v>33</v>
      </c>
      <c r="AX687" s="13" t="s">
        <v>78</v>
      </c>
      <c r="AY687" s="204" t="s">
        <v>208</v>
      </c>
    </row>
    <row r="688" spans="1:65" s="2" customFormat="1" ht="24.2" customHeight="1">
      <c r="A688" s="36"/>
      <c r="B688" s="37"/>
      <c r="C688" s="226" t="s">
        <v>1198</v>
      </c>
      <c r="D688" s="226" t="s">
        <v>370</v>
      </c>
      <c r="E688" s="227" t="s">
        <v>1199</v>
      </c>
      <c r="F688" s="228" t="s">
        <v>1200</v>
      </c>
      <c r="G688" s="229" t="s">
        <v>1201</v>
      </c>
      <c r="H688" s="230">
        <v>38.799999999999997</v>
      </c>
      <c r="I688" s="231"/>
      <c r="J688" s="232">
        <f>ROUND(I688*H688,2)</f>
        <v>0</v>
      </c>
      <c r="K688" s="228" t="s">
        <v>214</v>
      </c>
      <c r="L688" s="233"/>
      <c r="M688" s="234" t="s">
        <v>19</v>
      </c>
      <c r="N688" s="235" t="s">
        <v>43</v>
      </c>
      <c r="O688" s="66"/>
      <c r="P688" s="189">
        <f>O688*H688</f>
        <v>0</v>
      </c>
      <c r="Q688" s="189">
        <v>3.3300000000000001E-3</v>
      </c>
      <c r="R688" s="189">
        <f>Q688*H688</f>
        <v>0.12920399999999999</v>
      </c>
      <c r="S688" s="189">
        <v>0</v>
      </c>
      <c r="T688" s="190">
        <f>S688*H688</f>
        <v>0</v>
      </c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R688" s="191" t="s">
        <v>829</v>
      </c>
      <c r="AT688" s="191" t="s">
        <v>370</v>
      </c>
      <c r="AU688" s="191" t="s">
        <v>82</v>
      </c>
      <c r="AY688" s="19" t="s">
        <v>208</v>
      </c>
      <c r="BE688" s="192">
        <f>IF(N688="základní",J688,0)</f>
        <v>0</v>
      </c>
      <c r="BF688" s="192">
        <f>IF(N688="snížená",J688,0)</f>
        <v>0</v>
      </c>
      <c r="BG688" s="192">
        <f>IF(N688="zákl. přenesená",J688,0)</f>
        <v>0</v>
      </c>
      <c r="BH688" s="192">
        <f>IF(N688="sníž. přenesená",J688,0)</f>
        <v>0</v>
      </c>
      <c r="BI688" s="192">
        <f>IF(N688="nulová",J688,0)</f>
        <v>0</v>
      </c>
      <c r="BJ688" s="19" t="s">
        <v>82</v>
      </c>
      <c r="BK688" s="192">
        <f>ROUND(I688*H688,2)</f>
        <v>0</v>
      </c>
      <c r="BL688" s="19" t="s">
        <v>1034</v>
      </c>
      <c r="BM688" s="191" t="s">
        <v>1202</v>
      </c>
    </row>
    <row r="689" spans="1:65" s="13" customFormat="1" ht="11.25">
      <c r="B689" s="193"/>
      <c r="C689" s="194"/>
      <c r="D689" s="195" t="s">
        <v>217</v>
      </c>
      <c r="E689" s="196" t="s">
        <v>19</v>
      </c>
      <c r="F689" s="197" t="s">
        <v>1203</v>
      </c>
      <c r="G689" s="194"/>
      <c r="H689" s="198">
        <v>38.799999999999997</v>
      </c>
      <c r="I689" s="199"/>
      <c r="J689" s="194"/>
      <c r="K689" s="194"/>
      <c r="L689" s="200"/>
      <c r="M689" s="201"/>
      <c r="N689" s="202"/>
      <c r="O689" s="202"/>
      <c r="P689" s="202"/>
      <c r="Q689" s="202"/>
      <c r="R689" s="202"/>
      <c r="S689" s="202"/>
      <c r="T689" s="203"/>
      <c r="AT689" s="204" t="s">
        <v>217</v>
      </c>
      <c r="AU689" s="204" t="s">
        <v>82</v>
      </c>
      <c r="AV689" s="13" t="s">
        <v>82</v>
      </c>
      <c r="AW689" s="13" t="s">
        <v>33</v>
      </c>
      <c r="AX689" s="13" t="s">
        <v>78</v>
      </c>
      <c r="AY689" s="204" t="s">
        <v>208</v>
      </c>
    </row>
    <row r="690" spans="1:65" s="2" customFormat="1" ht="24.2" customHeight="1">
      <c r="A690" s="36"/>
      <c r="B690" s="37"/>
      <c r="C690" s="226" t="s">
        <v>1204</v>
      </c>
      <c r="D690" s="226" t="s">
        <v>370</v>
      </c>
      <c r="E690" s="227" t="s">
        <v>1205</v>
      </c>
      <c r="F690" s="228" t="s">
        <v>1206</v>
      </c>
      <c r="G690" s="229" t="s">
        <v>1201</v>
      </c>
      <c r="H690" s="230">
        <v>38.799999999999997</v>
      </c>
      <c r="I690" s="231"/>
      <c r="J690" s="232">
        <f>ROUND(I690*H690,2)</f>
        <v>0</v>
      </c>
      <c r="K690" s="228" t="s">
        <v>214</v>
      </c>
      <c r="L690" s="233"/>
      <c r="M690" s="234" t="s">
        <v>19</v>
      </c>
      <c r="N690" s="235" t="s">
        <v>43</v>
      </c>
      <c r="O690" s="66"/>
      <c r="P690" s="189">
        <f>O690*H690</f>
        <v>0</v>
      </c>
      <c r="Q690" s="189">
        <v>1.1299999999999999E-3</v>
      </c>
      <c r="R690" s="189">
        <f>Q690*H690</f>
        <v>4.3843999999999994E-2</v>
      </c>
      <c r="S690" s="189">
        <v>0</v>
      </c>
      <c r="T690" s="190">
        <f>S690*H690</f>
        <v>0</v>
      </c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R690" s="191" t="s">
        <v>829</v>
      </c>
      <c r="AT690" s="191" t="s">
        <v>370</v>
      </c>
      <c r="AU690" s="191" t="s">
        <v>82</v>
      </c>
      <c r="AY690" s="19" t="s">
        <v>208</v>
      </c>
      <c r="BE690" s="192">
        <f>IF(N690="základní",J690,0)</f>
        <v>0</v>
      </c>
      <c r="BF690" s="192">
        <f>IF(N690="snížená",J690,0)</f>
        <v>0</v>
      </c>
      <c r="BG690" s="192">
        <f>IF(N690="zákl. přenesená",J690,0)</f>
        <v>0</v>
      </c>
      <c r="BH690" s="192">
        <f>IF(N690="sníž. přenesená",J690,0)</f>
        <v>0</v>
      </c>
      <c r="BI690" s="192">
        <f>IF(N690="nulová",J690,0)</f>
        <v>0</v>
      </c>
      <c r="BJ690" s="19" t="s">
        <v>82</v>
      </c>
      <c r="BK690" s="192">
        <f>ROUND(I690*H690,2)</f>
        <v>0</v>
      </c>
      <c r="BL690" s="19" t="s">
        <v>1034</v>
      </c>
      <c r="BM690" s="191" t="s">
        <v>1207</v>
      </c>
    </row>
    <row r="691" spans="1:65" s="13" customFormat="1" ht="11.25">
      <c r="B691" s="193"/>
      <c r="C691" s="194"/>
      <c r="D691" s="195" t="s">
        <v>217</v>
      </c>
      <c r="E691" s="196" t="s">
        <v>19</v>
      </c>
      <c r="F691" s="197" t="s">
        <v>1203</v>
      </c>
      <c r="G691" s="194"/>
      <c r="H691" s="198">
        <v>38.799999999999997</v>
      </c>
      <c r="I691" s="199"/>
      <c r="J691" s="194"/>
      <c r="K691" s="194"/>
      <c r="L691" s="200"/>
      <c r="M691" s="201"/>
      <c r="N691" s="202"/>
      <c r="O691" s="202"/>
      <c r="P691" s="202"/>
      <c r="Q691" s="202"/>
      <c r="R691" s="202"/>
      <c r="S691" s="202"/>
      <c r="T691" s="203"/>
      <c r="AT691" s="204" t="s">
        <v>217</v>
      </c>
      <c r="AU691" s="204" t="s">
        <v>82</v>
      </c>
      <c r="AV691" s="13" t="s">
        <v>82</v>
      </c>
      <c r="AW691" s="13" t="s">
        <v>33</v>
      </c>
      <c r="AX691" s="13" t="s">
        <v>78</v>
      </c>
      <c r="AY691" s="204" t="s">
        <v>208</v>
      </c>
    </row>
    <row r="692" spans="1:65" s="2" customFormat="1" ht="14.45" customHeight="1">
      <c r="A692" s="36"/>
      <c r="B692" s="37"/>
      <c r="C692" s="180" t="s">
        <v>1208</v>
      </c>
      <c r="D692" s="180" t="s">
        <v>210</v>
      </c>
      <c r="E692" s="181" t="s">
        <v>1209</v>
      </c>
      <c r="F692" s="182" t="s">
        <v>1210</v>
      </c>
      <c r="G692" s="183" t="s">
        <v>395</v>
      </c>
      <c r="H692" s="184">
        <v>201.2</v>
      </c>
      <c r="I692" s="185"/>
      <c r="J692" s="186">
        <f>ROUND(I692*H692,2)</f>
        <v>0</v>
      </c>
      <c r="K692" s="182" t="s">
        <v>19</v>
      </c>
      <c r="L692" s="41"/>
      <c r="M692" s="187" t="s">
        <v>19</v>
      </c>
      <c r="N692" s="188" t="s">
        <v>43</v>
      </c>
      <c r="O692" s="66"/>
      <c r="P692" s="189">
        <f>O692*H692</f>
        <v>0</v>
      </c>
      <c r="Q692" s="189">
        <v>0</v>
      </c>
      <c r="R692" s="189">
        <f>Q692*H692</f>
        <v>0</v>
      </c>
      <c r="S692" s="189">
        <v>1.4E-2</v>
      </c>
      <c r="T692" s="190">
        <f>S692*H692</f>
        <v>2.8167999999999997</v>
      </c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R692" s="191" t="s">
        <v>1034</v>
      </c>
      <c r="AT692" s="191" t="s">
        <v>210</v>
      </c>
      <c r="AU692" s="191" t="s">
        <v>82</v>
      </c>
      <c r="AY692" s="19" t="s">
        <v>208</v>
      </c>
      <c r="BE692" s="192">
        <f>IF(N692="základní",J692,0)</f>
        <v>0</v>
      </c>
      <c r="BF692" s="192">
        <f>IF(N692="snížená",J692,0)</f>
        <v>0</v>
      </c>
      <c r="BG692" s="192">
        <f>IF(N692="zákl. přenesená",J692,0)</f>
        <v>0</v>
      </c>
      <c r="BH692" s="192">
        <f>IF(N692="sníž. přenesená",J692,0)</f>
        <v>0</v>
      </c>
      <c r="BI692" s="192">
        <f>IF(N692="nulová",J692,0)</f>
        <v>0</v>
      </c>
      <c r="BJ692" s="19" t="s">
        <v>82</v>
      </c>
      <c r="BK692" s="192">
        <f>ROUND(I692*H692,2)</f>
        <v>0</v>
      </c>
      <c r="BL692" s="19" t="s">
        <v>1034</v>
      </c>
      <c r="BM692" s="191" t="s">
        <v>1211</v>
      </c>
    </row>
    <row r="693" spans="1:65" s="13" customFormat="1" ht="11.25">
      <c r="B693" s="193"/>
      <c r="C693" s="194"/>
      <c r="D693" s="195" t="s">
        <v>217</v>
      </c>
      <c r="E693" s="196" t="s">
        <v>19</v>
      </c>
      <c r="F693" s="197" t="s">
        <v>1212</v>
      </c>
      <c r="G693" s="194"/>
      <c r="H693" s="198">
        <v>201.2</v>
      </c>
      <c r="I693" s="199"/>
      <c r="J693" s="194"/>
      <c r="K693" s="194"/>
      <c r="L693" s="200"/>
      <c r="M693" s="201"/>
      <c r="N693" s="202"/>
      <c r="O693" s="202"/>
      <c r="P693" s="202"/>
      <c r="Q693" s="202"/>
      <c r="R693" s="202"/>
      <c r="S693" s="202"/>
      <c r="T693" s="203"/>
      <c r="AT693" s="204" t="s">
        <v>217</v>
      </c>
      <c r="AU693" s="204" t="s">
        <v>82</v>
      </c>
      <c r="AV693" s="13" t="s">
        <v>82</v>
      </c>
      <c r="AW693" s="13" t="s">
        <v>33</v>
      </c>
      <c r="AX693" s="13" t="s">
        <v>78</v>
      </c>
      <c r="AY693" s="204" t="s">
        <v>208</v>
      </c>
    </row>
    <row r="694" spans="1:65" s="2" customFormat="1" ht="24.2" customHeight="1">
      <c r="A694" s="36"/>
      <c r="B694" s="37"/>
      <c r="C694" s="180" t="s">
        <v>1213</v>
      </c>
      <c r="D694" s="180" t="s">
        <v>210</v>
      </c>
      <c r="E694" s="181" t="s">
        <v>1214</v>
      </c>
      <c r="F694" s="182" t="s">
        <v>1215</v>
      </c>
      <c r="G694" s="183" t="s">
        <v>395</v>
      </c>
      <c r="H694" s="184">
        <v>58.695</v>
      </c>
      <c r="I694" s="185"/>
      <c r="J694" s="186">
        <f>ROUND(I694*H694,2)</f>
        <v>0</v>
      </c>
      <c r="K694" s="182" t="s">
        <v>214</v>
      </c>
      <c r="L694" s="41"/>
      <c r="M694" s="187" t="s">
        <v>19</v>
      </c>
      <c r="N694" s="188" t="s">
        <v>43</v>
      </c>
      <c r="O694" s="66"/>
      <c r="P694" s="189">
        <f>O694*H694</f>
        <v>0</v>
      </c>
      <c r="Q694" s="189">
        <v>0</v>
      </c>
      <c r="R694" s="189">
        <f>Q694*H694</f>
        <v>0</v>
      </c>
      <c r="S694" s="189">
        <v>1.4E-2</v>
      </c>
      <c r="T694" s="190">
        <f>S694*H694</f>
        <v>0.82173000000000007</v>
      </c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R694" s="191" t="s">
        <v>1034</v>
      </c>
      <c r="AT694" s="191" t="s">
        <v>210</v>
      </c>
      <c r="AU694" s="191" t="s">
        <v>82</v>
      </c>
      <c r="AY694" s="19" t="s">
        <v>208</v>
      </c>
      <c r="BE694" s="192">
        <f>IF(N694="základní",J694,0)</f>
        <v>0</v>
      </c>
      <c r="BF694" s="192">
        <f>IF(N694="snížená",J694,0)</f>
        <v>0</v>
      </c>
      <c r="BG694" s="192">
        <f>IF(N694="zákl. přenesená",J694,0)</f>
        <v>0</v>
      </c>
      <c r="BH694" s="192">
        <f>IF(N694="sníž. přenesená",J694,0)</f>
        <v>0</v>
      </c>
      <c r="BI694" s="192">
        <f>IF(N694="nulová",J694,0)</f>
        <v>0</v>
      </c>
      <c r="BJ694" s="19" t="s">
        <v>82</v>
      </c>
      <c r="BK694" s="192">
        <f>ROUND(I694*H694,2)</f>
        <v>0</v>
      </c>
      <c r="BL694" s="19" t="s">
        <v>1034</v>
      </c>
      <c r="BM694" s="191" t="s">
        <v>1216</v>
      </c>
    </row>
    <row r="695" spans="1:65" s="13" customFormat="1" ht="11.25">
      <c r="B695" s="193"/>
      <c r="C695" s="194"/>
      <c r="D695" s="195" t="s">
        <v>217</v>
      </c>
      <c r="E695" s="196" t="s">
        <v>19</v>
      </c>
      <c r="F695" s="197" t="s">
        <v>1217</v>
      </c>
      <c r="G695" s="194"/>
      <c r="H695" s="198">
        <v>12.72</v>
      </c>
      <c r="I695" s="199"/>
      <c r="J695" s="194"/>
      <c r="K695" s="194"/>
      <c r="L695" s="200"/>
      <c r="M695" s="201"/>
      <c r="N695" s="202"/>
      <c r="O695" s="202"/>
      <c r="P695" s="202"/>
      <c r="Q695" s="202"/>
      <c r="R695" s="202"/>
      <c r="S695" s="202"/>
      <c r="T695" s="203"/>
      <c r="AT695" s="204" t="s">
        <v>217</v>
      </c>
      <c r="AU695" s="204" t="s">
        <v>82</v>
      </c>
      <c r="AV695" s="13" t="s">
        <v>82</v>
      </c>
      <c r="AW695" s="13" t="s">
        <v>33</v>
      </c>
      <c r="AX695" s="13" t="s">
        <v>71</v>
      </c>
      <c r="AY695" s="204" t="s">
        <v>208</v>
      </c>
    </row>
    <row r="696" spans="1:65" s="13" customFormat="1" ht="11.25">
      <c r="B696" s="193"/>
      <c r="C696" s="194"/>
      <c r="D696" s="195" t="s">
        <v>217</v>
      </c>
      <c r="E696" s="196" t="s">
        <v>19</v>
      </c>
      <c r="F696" s="197" t="s">
        <v>1218</v>
      </c>
      <c r="G696" s="194"/>
      <c r="H696" s="198">
        <v>3.9750000000000001</v>
      </c>
      <c r="I696" s="199"/>
      <c r="J696" s="194"/>
      <c r="K696" s="194"/>
      <c r="L696" s="200"/>
      <c r="M696" s="201"/>
      <c r="N696" s="202"/>
      <c r="O696" s="202"/>
      <c r="P696" s="202"/>
      <c r="Q696" s="202"/>
      <c r="R696" s="202"/>
      <c r="S696" s="202"/>
      <c r="T696" s="203"/>
      <c r="AT696" s="204" t="s">
        <v>217</v>
      </c>
      <c r="AU696" s="204" t="s">
        <v>82</v>
      </c>
      <c r="AV696" s="13" t="s">
        <v>82</v>
      </c>
      <c r="AW696" s="13" t="s">
        <v>33</v>
      </c>
      <c r="AX696" s="13" t="s">
        <v>71</v>
      </c>
      <c r="AY696" s="204" t="s">
        <v>208</v>
      </c>
    </row>
    <row r="697" spans="1:65" s="13" customFormat="1" ht="11.25">
      <c r="B697" s="193"/>
      <c r="C697" s="194"/>
      <c r="D697" s="195" t="s">
        <v>217</v>
      </c>
      <c r="E697" s="196" t="s">
        <v>19</v>
      </c>
      <c r="F697" s="197" t="s">
        <v>1219</v>
      </c>
      <c r="G697" s="194"/>
      <c r="H697" s="198">
        <v>42</v>
      </c>
      <c r="I697" s="199"/>
      <c r="J697" s="194"/>
      <c r="K697" s="194"/>
      <c r="L697" s="200"/>
      <c r="M697" s="201"/>
      <c r="N697" s="202"/>
      <c r="O697" s="202"/>
      <c r="P697" s="202"/>
      <c r="Q697" s="202"/>
      <c r="R697" s="202"/>
      <c r="S697" s="202"/>
      <c r="T697" s="203"/>
      <c r="AT697" s="204" t="s">
        <v>217</v>
      </c>
      <c r="AU697" s="204" t="s">
        <v>82</v>
      </c>
      <c r="AV697" s="13" t="s">
        <v>82</v>
      </c>
      <c r="AW697" s="13" t="s">
        <v>33</v>
      </c>
      <c r="AX697" s="13" t="s">
        <v>71</v>
      </c>
      <c r="AY697" s="204" t="s">
        <v>208</v>
      </c>
    </row>
    <row r="698" spans="1:65" s="14" customFormat="1" ht="11.25">
      <c r="B698" s="205"/>
      <c r="C698" s="206"/>
      <c r="D698" s="195" t="s">
        <v>217</v>
      </c>
      <c r="E698" s="207" t="s">
        <v>19</v>
      </c>
      <c r="F698" s="208" t="s">
        <v>221</v>
      </c>
      <c r="G698" s="206"/>
      <c r="H698" s="209">
        <v>58.695</v>
      </c>
      <c r="I698" s="210"/>
      <c r="J698" s="206"/>
      <c r="K698" s="206"/>
      <c r="L698" s="211"/>
      <c r="M698" s="212"/>
      <c r="N698" s="213"/>
      <c r="O698" s="213"/>
      <c r="P698" s="213"/>
      <c r="Q698" s="213"/>
      <c r="R698" s="213"/>
      <c r="S698" s="213"/>
      <c r="T698" s="214"/>
      <c r="AT698" s="215" t="s">
        <v>217</v>
      </c>
      <c r="AU698" s="215" t="s">
        <v>82</v>
      </c>
      <c r="AV698" s="14" t="s">
        <v>215</v>
      </c>
      <c r="AW698" s="14" t="s">
        <v>33</v>
      </c>
      <c r="AX698" s="14" t="s">
        <v>78</v>
      </c>
      <c r="AY698" s="215" t="s">
        <v>208</v>
      </c>
    </row>
    <row r="699" spans="1:65" s="2" customFormat="1" ht="24.2" customHeight="1">
      <c r="A699" s="36"/>
      <c r="B699" s="37"/>
      <c r="C699" s="180" t="s">
        <v>1220</v>
      </c>
      <c r="D699" s="180" t="s">
        <v>210</v>
      </c>
      <c r="E699" s="181" t="s">
        <v>1221</v>
      </c>
      <c r="F699" s="182" t="s">
        <v>1222</v>
      </c>
      <c r="G699" s="183" t="s">
        <v>395</v>
      </c>
      <c r="H699" s="184">
        <v>58.695</v>
      </c>
      <c r="I699" s="185"/>
      <c r="J699" s="186">
        <f>ROUND(I699*H699,2)</f>
        <v>0</v>
      </c>
      <c r="K699" s="182" t="s">
        <v>214</v>
      </c>
      <c r="L699" s="41"/>
      <c r="M699" s="187" t="s">
        <v>19</v>
      </c>
      <c r="N699" s="188" t="s">
        <v>43</v>
      </c>
      <c r="O699" s="66"/>
      <c r="P699" s="189">
        <f>O699*H699</f>
        <v>0</v>
      </c>
      <c r="Q699" s="189">
        <v>0</v>
      </c>
      <c r="R699" s="189">
        <f>Q699*H699</f>
        <v>0</v>
      </c>
      <c r="S699" s="189">
        <v>1.2319999999999999E-2</v>
      </c>
      <c r="T699" s="190">
        <f>S699*H699</f>
        <v>0.72312239999999994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91" t="s">
        <v>1034</v>
      </c>
      <c r="AT699" s="191" t="s">
        <v>210</v>
      </c>
      <c r="AU699" s="191" t="s">
        <v>82</v>
      </c>
      <c r="AY699" s="19" t="s">
        <v>208</v>
      </c>
      <c r="BE699" s="192">
        <f>IF(N699="základní",J699,0)</f>
        <v>0</v>
      </c>
      <c r="BF699" s="192">
        <f>IF(N699="snížená",J699,0)</f>
        <v>0</v>
      </c>
      <c r="BG699" s="192">
        <f>IF(N699="zákl. přenesená",J699,0)</f>
        <v>0</v>
      </c>
      <c r="BH699" s="192">
        <f>IF(N699="sníž. přenesená",J699,0)</f>
        <v>0</v>
      </c>
      <c r="BI699" s="192">
        <f>IF(N699="nulová",J699,0)</f>
        <v>0</v>
      </c>
      <c r="BJ699" s="19" t="s">
        <v>82</v>
      </c>
      <c r="BK699" s="192">
        <f>ROUND(I699*H699,2)</f>
        <v>0</v>
      </c>
      <c r="BL699" s="19" t="s">
        <v>1034</v>
      </c>
      <c r="BM699" s="191" t="s">
        <v>1223</v>
      </c>
    </row>
    <row r="700" spans="1:65" s="2" customFormat="1" ht="24.2" customHeight="1">
      <c r="A700" s="36"/>
      <c r="B700" s="37"/>
      <c r="C700" s="180" t="s">
        <v>1224</v>
      </c>
      <c r="D700" s="180" t="s">
        <v>210</v>
      </c>
      <c r="E700" s="181" t="s">
        <v>1225</v>
      </c>
      <c r="F700" s="182" t="s">
        <v>1226</v>
      </c>
      <c r="G700" s="183" t="s">
        <v>395</v>
      </c>
      <c r="H700" s="184">
        <v>10.3</v>
      </c>
      <c r="I700" s="185"/>
      <c r="J700" s="186">
        <f>ROUND(I700*H700,2)</f>
        <v>0</v>
      </c>
      <c r="K700" s="182" t="s">
        <v>214</v>
      </c>
      <c r="L700" s="41"/>
      <c r="M700" s="187" t="s">
        <v>19</v>
      </c>
      <c r="N700" s="188" t="s">
        <v>43</v>
      </c>
      <c r="O700" s="66"/>
      <c r="P700" s="189">
        <f>O700*H700</f>
        <v>0</v>
      </c>
      <c r="Q700" s="189">
        <v>8.0000000000000007E-5</v>
      </c>
      <c r="R700" s="189">
        <f>Q700*H700</f>
        <v>8.2400000000000008E-4</v>
      </c>
      <c r="S700" s="189">
        <v>0</v>
      </c>
      <c r="T700" s="190">
        <f>S700*H700</f>
        <v>0</v>
      </c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R700" s="191" t="s">
        <v>1034</v>
      </c>
      <c r="AT700" s="191" t="s">
        <v>210</v>
      </c>
      <c r="AU700" s="191" t="s">
        <v>82</v>
      </c>
      <c r="AY700" s="19" t="s">
        <v>208</v>
      </c>
      <c r="BE700" s="192">
        <f>IF(N700="základní",J700,0)</f>
        <v>0</v>
      </c>
      <c r="BF700" s="192">
        <f>IF(N700="snížená",J700,0)</f>
        <v>0</v>
      </c>
      <c r="BG700" s="192">
        <f>IF(N700="zákl. přenesená",J700,0)</f>
        <v>0</v>
      </c>
      <c r="BH700" s="192">
        <f>IF(N700="sníž. přenesená",J700,0)</f>
        <v>0</v>
      </c>
      <c r="BI700" s="192">
        <f>IF(N700="nulová",J700,0)</f>
        <v>0</v>
      </c>
      <c r="BJ700" s="19" t="s">
        <v>82</v>
      </c>
      <c r="BK700" s="192">
        <f>ROUND(I700*H700,2)</f>
        <v>0</v>
      </c>
      <c r="BL700" s="19" t="s">
        <v>1034</v>
      </c>
      <c r="BM700" s="191" t="s">
        <v>1227</v>
      </c>
    </row>
    <row r="701" spans="1:65" s="13" customFormat="1" ht="11.25">
      <c r="B701" s="193"/>
      <c r="C701" s="194"/>
      <c r="D701" s="195" t="s">
        <v>217</v>
      </c>
      <c r="E701" s="196" t="s">
        <v>19</v>
      </c>
      <c r="F701" s="197" t="s">
        <v>1228</v>
      </c>
      <c r="G701" s="194"/>
      <c r="H701" s="198">
        <v>10.3</v>
      </c>
      <c r="I701" s="199"/>
      <c r="J701" s="194"/>
      <c r="K701" s="194"/>
      <c r="L701" s="200"/>
      <c r="M701" s="201"/>
      <c r="N701" s="202"/>
      <c r="O701" s="202"/>
      <c r="P701" s="202"/>
      <c r="Q701" s="202"/>
      <c r="R701" s="202"/>
      <c r="S701" s="202"/>
      <c r="T701" s="203"/>
      <c r="AT701" s="204" t="s">
        <v>217</v>
      </c>
      <c r="AU701" s="204" t="s">
        <v>82</v>
      </c>
      <c r="AV701" s="13" t="s">
        <v>82</v>
      </c>
      <c r="AW701" s="13" t="s">
        <v>33</v>
      </c>
      <c r="AX701" s="13" t="s">
        <v>78</v>
      </c>
      <c r="AY701" s="204" t="s">
        <v>208</v>
      </c>
    </row>
    <row r="702" spans="1:65" s="2" customFormat="1" ht="14.45" customHeight="1">
      <c r="A702" s="36"/>
      <c r="B702" s="37"/>
      <c r="C702" s="226" t="s">
        <v>1229</v>
      </c>
      <c r="D702" s="226" t="s">
        <v>370</v>
      </c>
      <c r="E702" s="227" t="s">
        <v>1230</v>
      </c>
      <c r="F702" s="228" t="s">
        <v>1231</v>
      </c>
      <c r="G702" s="229" t="s">
        <v>225</v>
      </c>
      <c r="H702" s="230">
        <v>0.222</v>
      </c>
      <c r="I702" s="231"/>
      <c r="J702" s="232">
        <f>ROUND(I702*H702,2)</f>
        <v>0</v>
      </c>
      <c r="K702" s="228" t="s">
        <v>214</v>
      </c>
      <c r="L702" s="233"/>
      <c r="M702" s="234" t="s">
        <v>19</v>
      </c>
      <c r="N702" s="235" t="s">
        <v>43</v>
      </c>
      <c r="O702" s="66"/>
      <c r="P702" s="189">
        <f>O702*H702</f>
        <v>0</v>
      </c>
      <c r="Q702" s="189">
        <v>0.55000000000000004</v>
      </c>
      <c r="R702" s="189">
        <f>Q702*H702</f>
        <v>0.12210000000000001</v>
      </c>
      <c r="S702" s="189">
        <v>0</v>
      </c>
      <c r="T702" s="190">
        <f>S702*H702</f>
        <v>0</v>
      </c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R702" s="191" t="s">
        <v>829</v>
      </c>
      <c r="AT702" s="191" t="s">
        <v>370</v>
      </c>
      <c r="AU702" s="191" t="s">
        <v>82</v>
      </c>
      <c r="AY702" s="19" t="s">
        <v>208</v>
      </c>
      <c r="BE702" s="192">
        <f>IF(N702="základní",J702,0)</f>
        <v>0</v>
      </c>
      <c r="BF702" s="192">
        <f>IF(N702="snížená",J702,0)</f>
        <v>0</v>
      </c>
      <c r="BG702" s="192">
        <f>IF(N702="zákl. přenesená",J702,0)</f>
        <v>0</v>
      </c>
      <c r="BH702" s="192">
        <f>IF(N702="sníž. přenesená",J702,0)</f>
        <v>0</v>
      </c>
      <c r="BI702" s="192">
        <f>IF(N702="nulová",J702,0)</f>
        <v>0</v>
      </c>
      <c r="BJ702" s="19" t="s">
        <v>82</v>
      </c>
      <c r="BK702" s="192">
        <f>ROUND(I702*H702,2)</f>
        <v>0</v>
      </c>
      <c r="BL702" s="19" t="s">
        <v>1034</v>
      </c>
      <c r="BM702" s="191" t="s">
        <v>1232</v>
      </c>
    </row>
    <row r="703" spans="1:65" s="13" customFormat="1" ht="11.25">
      <c r="B703" s="193"/>
      <c r="C703" s="194"/>
      <c r="D703" s="195" t="s">
        <v>217</v>
      </c>
      <c r="E703" s="196" t="s">
        <v>19</v>
      </c>
      <c r="F703" s="197" t="s">
        <v>1233</v>
      </c>
      <c r="G703" s="194"/>
      <c r="H703" s="198">
        <v>0.222</v>
      </c>
      <c r="I703" s="199"/>
      <c r="J703" s="194"/>
      <c r="K703" s="194"/>
      <c r="L703" s="200"/>
      <c r="M703" s="201"/>
      <c r="N703" s="202"/>
      <c r="O703" s="202"/>
      <c r="P703" s="202"/>
      <c r="Q703" s="202"/>
      <c r="R703" s="202"/>
      <c r="S703" s="202"/>
      <c r="T703" s="203"/>
      <c r="AT703" s="204" t="s">
        <v>217</v>
      </c>
      <c r="AU703" s="204" t="s">
        <v>82</v>
      </c>
      <c r="AV703" s="13" t="s">
        <v>82</v>
      </c>
      <c r="AW703" s="13" t="s">
        <v>33</v>
      </c>
      <c r="AX703" s="13" t="s">
        <v>78</v>
      </c>
      <c r="AY703" s="204" t="s">
        <v>208</v>
      </c>
    </row>
    <row r="704" spans="1:65" s="2" customFormat="1" ht="24.2" customHeight="1">
      <c r="A704" s="36"/>
      <c r="B704" s="37"/>
      <c r="C704" s="180" t="s">
        <v>1234</v>
      </c>
      <c r="D704" s="180" t="s">
        <v>210</v>
      </c>
      <c r="E704" s="181" t="s">
        <v>1235</v>
      </c>
      <c r="F704" s="182" t="s">
        <v>1236</v>
      </c>
      <c r="G704" s="183" t="s">
        <v>395</v>
      </c>
      <c r="H704" s="184">
        <v>582.35</v>
      </c>
      <c r="I704" s="185"/>
      <c r="J704" s="186">
        <f>ROUND(I704*H704,2)</f>
        <v>0</v>
      </c>
      <c r="K704" s="182" t="s">
        <v>19</v>
      </c>
      <c r="L704" s="41"/>
      <c r="M704" s="187" t="s">
        <v>19</v>
      </c>
      <c r="N704" s="188" t="s">
        <v>43</v>
      </c>
      <c r="O704" s="66"/>
      <c r="P704" s="189">
        <f>O704*H704</f>
        <v>0</v>
      </c>
      <c r="Q704" s="189">
        <v>8.0000000000000007E-5</v>
      </c>
      <c r="R704" s="189">
        <f>Q704*H704</f>
        <v>4.6588000000000004E-2</v>
      </c>
      <c r="S704" s="189">
        <v>0</v>
      </c>
      <c r="T704" s="190">
        <f>S704*H704</f>
        <v>0</v>
      </c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R704" s="191" t="s">
        <v>1034</v>
      </c>
      <c r="AT704" s="191" t="s">
        <v>210</v>
      </c>
      <c r="AU704" s="191" t="s">
        <v>82</v>
      </c>
      <c r="AY704" s="19" t="s">
        <v>208</v>
      </c>
      <c r="BE704" s="192">
        <f>IF(N704="základní",J704,0)</f>
        <v>0</v>
      </c>
      <c r="BF704" s="192">
        <f>IF(N704="snížená",J704,0)</f>
        <v>0</v>
      </c>
      <c r="BG704" s="192">
        <f>IF(N704="zákl. přenesená",J704,0)</f>
        <v>0</v>
      </c>
      <c r="BH704" s="192">
        <f>IF(N704="sníž. přenesená",J704,0)</f>
        <v>0</v>
      </c>
      <c r="BI704" s="192">
        <f>IF(N704="nulová",J704,0)</f>
        <v>0</v>
      </c>
      <c r="BJ704" s="19" t="s">
        <v>82</v>
      </c>
      <c r="BK704" s="192">
        <f>ROUND(I704*H704,2)</f>
        <v>0</v>
      </c>
      <c r="BL704" s="19" t="s">
        <v>1034</v>
      </c>
      <c r="BM704" s="191" t="s">
        <v>1237</v>
      </c>
    </row>
    <row r="705" spans="1:65" s="13" customFormat="1" ht="11.25">
      <c r="B705" s="193"/>
      <c r="C705" s="194"/>
      <c r="D705" s="195" t="s">
        <v>217</v>
      </c>
      <c r="E705" s="196" t="s">
        <v>19</v>
      </c>
      <c r="F705" s="197" t="s">
        <v>1238</v>
      </c>
      <c r="G705" s="194"/>
      <c r="H705" s="198">
        <v>37.6</v>
      </c>
      <c r="I705" s="199"/>
      <c r="J705" s="194"/>
      <c r="K705" s="194"/>
      <c r="L705" s="200"/>
      <c r="M705" s="201"/>
      <c r="N705" s="202"/>
      <c r="O705" s="202"/>
      <c r="P705" s="202"/>
      <c r="Q705" s="202"/>
      <c r="R705" s="202"/>
      <c r="S705" s="202"/>
      <c r="T705" s="203"/>
      <c r="AT705" s="204" t="s">
        <v>217</v>
      </c>
      <c r="AU705" s="204" t="s">
        <v>82</v>
      </c>
      <c r="AV705" s="13" t="s">
        <v>82</v>
      </c>
      <c r="AW705" s="13" t="s">
        <v>33</v>
      </c>
      <c r="AX705" s="13" t="s">
        <v>71</v>
      </c>
      <c r="AY705" s="204" t="s">
        <v>208</v>
      </c>
    </row>
    <row r="706" spans="1:65" s="13" customFormat="1" ht="11.25">
      <c r="B706" s="193"/>
      <c r="C706" s="194"/>
      <c r="D706" s="195" t="s">
        <v>217</v>
      </c>
      <c r="E706" s="196" t="s">
        <v>19</v>
      </c>
      <c r="F706" s="197" t="s">
        <v>1239</v>
      </c>
      <c r="G706" s="194"/>
      <c r="H706" s="198">
        <v>55.8</v>
      </c>
      <c r="I706" s="199"/>
      <c r="J706" s="194"/>
      <c r="K706" s="194"/>
      <c r="L706" s="200"/>
      <c r="M706" s="201"/>
      <c r="N706" s="202"/>
      <c r="O706" s="202"/>
      <c r="P706" s="202"/>
      <c r="Q706" s="202"/>
      <c r="R706" s="202"/>
      <c r="S706" s="202"/>
      <c r="T706" s="203"/>
      <c r="AT706" s="204" t="s">
        <v>217</v>
      </c>
      <c r="AU706" s="204" t="s">
        <v>82</v>
      </c>
      <c r="AV706" s="13" t="s">
        <v>82</v>
      </c>
      <c r="AW706" s="13" t="s">
        <v>33</v>
      </c>
      <c r="AX706" s="13" t="s">
        <v>71</v>
      </c>
      <c r="AY706" s="204" t="s">
        <v>208</v>
      </c>
    </row>
    <row r="707" spans="1:65" s="13" customFormat="1" ht="11.25">
      <c r="B707" s="193"/>
      <c r="C707" s="194"/>
      <c r="D707" s="195" t="s">
        <v>217</v>
      </c>
      <c r="E707" s="196" t="s">
        <v>19</v>
      </c>
      <c r="F707" s="197" t="s">
        <v>1240</v>
      </c>
      <c r="G707" s="194"/>
      <c r="H707" s="198">
        <v>100.8</v>
      </c>
      <c r="I707" s="199"/>
      <c r="J707" s="194"/>
      <c r="K707" s="194"/>
      <c r="L707" s="200"/>
      <c r="M707" s="201"/>
      <c r="N707" s="202"/>
      <c r="O707" s="202"/>
      <c r="P707" s="202"/>
      <c r="Q707" s="202"/>
      <c r="R707" s="202"/>
      <c r="S707" s="202"/>
      <c r="T707" s="203"/>
      <c r="AT707" s="204" t="s">
        <v>217</v>
      </c>
      <c r="AU707" s="204" t="s">
        <v>82</v>
      </c>
      <c r="AV707" s="13" t="s">
        <v>82</v>
      </c>
      <c r="AW707" s="13" t="s">
        <v>33</v>
      </c>
      <c r="AX707" s="13" t="s">
        <v>71</v>
      </c>
      <c r="AY707" s="204" t="s">
        <v>208</v>
      </c>
    </row>
    <row r="708" spans="1:65" s="13" customFormat="1" ht="11.25">
      <c r="B708" s="193"/>
      <c r="C708" s="194"/>
      <c r="D708" s="195" t="s">
        <v>217</v>
      </c>
      <c r="E708" s="196" t="s">
        <v>19</v>
      </c>
      <c r="F708" s="197" t="s">
        <v>1241</v>
      </c>
      <c r="G708" s="194"/>
      <c r="H708" s="198">
        <v>54.45</v>
      </c>
      <c r="I708" s="199"/>
      <c r="J708" s="194"/>
      <c r="K708" s="194"/>
      <c r="L708" s="200"/>
      <c r="M708" s="201"/>
      <c r="N708" s="202"/>
      <c r="O708" s="202"/>
      <c r="P708" s="202"/>
      <c r="Q708" s="202"/>
      <c r="R708" s="202"/>
      <c r="S708" s="202"/>
      <c r="T708" s="203"/>
      <c r="AT708" s="204" t="s">
        <v>217</v>
      </c>
      <c r="AU708" s="204" t="s">
        <v>82</v>
      </c>
      <c r="AV708" s="13" t="s">
        <v>82</v>
      </c>
      <c r="AW708" s="13" t="s">
        <v>33</v>
      </c>
      <c r="AX708" s="13" t="s">
        <v>71</v>
      </c>
      <c r="AY708" s="204" t="s">
        <v>208</v>
      </c>
    </row>
    <row r="709" spans="1:65" s="13" customFormat="1" ht="11.25">
      <c r="B709" s="193"/>
      <c r="C709" s="194"/>
      <c r="D709" s="195" t="s">
        <v>217</v>
      </c>
      <c r="E709" s="196" t="s">
        <v>19</v>
      </c>
      <c r="F709" s="197" t="s">
        <v>1242</v>
      </c>
      <c r="G709" s="194"/>
      <c r="H709" s="198">
        <v>38.799999999999997</v>
      </c>
      <c r="I709" s="199"/>
      <c r="J709" s="194"/>
      <c r="K709" s="194"/>
      <c r="L709" s="200"/>
      <c r="M709" s="201"/>
      <c r="N709" s="202"/>
      <c r="O709" s="202"/>
      <c r="P709" s="202"/>
      <c r="Q709" s="202"/>
      <c r="R709" s="202"/>
      <c r="S709" s="202"/>
      <c r="T709" s="203"/>
      <c r="AT709" s="204" t="s">
        <v>217</v>
      </c>
      <c r="AU709" s="204" t="s">
        <v>82</v>
      </c>
      <c r="AV709" s="13" t="s">
        <v>82</v>
      </c>
      <c r="AW709" s="13" t="s">
        <v>33</v>
      </c>
      <c r="AX709" s="13" t="s">
        <v>71</v>
      </c>
      <c r="AY709" s="204" t="s">
        <v>208</v>
      </c>
    </row>
    <row r="710" spans="1:65" s="13" customFormat="1" ht="11.25">
      <c r="B710" s="193"/>
      <c r="C710" s="194"/>
      <c r="D710" s="195" t="s">
        <v>217</v>
      </c>
      <c r="E710" s="196" t="s">
        <v>19</v>
      </c>
      <c r="F710" s="197" t="s">
        <v>1243</v>
      </c>
      <c r="G710" s="194"/>
      <c r="H710" s="198">
        <v>57.6</v>
      </c>
      <c r="I710" s="199"/>
      <c r="J710" s="194"/>
      <c r="K710" s="194"/>
      <c r="L710" s="200"/>
      <c r="M710" s="201"/>
      <c r="N710" s="202"/>
      <c r="O710" s="202"/>
      <c r="P710" s="202"/>
      <c r="Q710" s="202"/>
      <c r="R710" s="202"/>
      <c r="S710" s="202"/>
      <c r="T710" s="203"/>
      <c r="AT710" s="204" t="s">
        <v>217</v>
      </c>
      <c r="AU710" s="204" t="s">
        <v>82</v>
      </c>
      <c r="AV710" s="13" t="s">
        <v>82</v>
      </c>
      <c r="AW710" s="13" t="s">
        <v>33</v>
      </c>
      <c r="AX710" s="13" t="s">
        <v>71</v>
      </c>
      <c r="AY710" s="204" t="s">
        <v>208</v>
      </c>
    </row>
    <row r="711" spans="1:65" s="13" customFormat="1" ht="11.25">
      <c r="B711" s="193"/>
      <c r="C711" s="194"/>
      <c r="D711" s="195" t="s">
        <v>217</v>
      </c>
      <c r="E711" s="196" t="s">
        <v>19</v>
      </c>
      <c r="F711" s="197" t="s">
        <v>1244</v>
      </c>
      <c r="G711" s="194"/>
      <c r="H711" s="198">
        <v>122.55</v>
      </c>
      <c r="I711" s="199"/>
      <c r="J711" s="194"/>
      <c r="K711" s="194"/>
      <c r="L711" s="200"/>
      <c r="M711" s="201"/>
      <c r="N711" s="202"/>
      <c r="O711" s="202"/>
      <c r="P711" s="202"/>
      <c r="Q711" s="202"/>
      <c r="R711" s="202"/>
      <c r="S711" s="202"/>
      <c r="T711" s="203"/>
      <c r="AT711" s="204" t="s">
        <v>217</v>
      </c>
      <c r="AU711" s="204" t="s">
        <v>82</v>
      </c>
      <c r="AV711" s="13" t="s">
        <v>82</v>
      </c>
      <c r="AW711" s="13" t="s">
        <v>33</v>
      </c>
      <c r="AX711" s="13" t="s">
        <v>71</v>
      </c>
      <c r="AY711" s="204" t="s">
        <v>208</v>
      </c>
    </row>
    <row r="712" spans="1:65" s="13" customFormat="1" ht="11.25">
      <c r="B712" s="193"/>
      <c r="C712" s="194"/>
      <c r="D712" s="195" t="s">
        <v>217</v>
      </c>
      <c r="E712" s="196" t="s">
        <v>19</v>
      </c>
      <c r="F712" s="197" t="s">
        <v>1245</v>
      </c>
      <c r="G712" s="194"/>
      <c r="H712" s="198">
        <v>57.15</v>
      </c>
      <c r="I712" s="199"/>
      <c r="J712" s="194"/>
      <c r="K712" s="194"/>
      <c r="L712" s="200"/>
      <c r="M712" s="201"/>
      <c r="N712" s="202"/>
      <c r="O712" s="202"/>
      <c r="P712" s="202"/>
      <c r="Q712" s="202"/>
      <c r="R712" s="202"/>
      <c r="S712" s="202"/>
      <c r="T712" s="203"/>
      <c r="AT712" s="204" t="s">
        <v>217</v>
      </c>
      <c r="AU712" s="204" t="s">
        <v>82</v>
      </c>
      <c r="AV712" s="13" t="s">
        <v>82</v>
      </c>
      <c r="AW712" s="13" t="s">
        <v>33</v>
      </c>
      <c r="AX712" s="13" t="s">
        <v>71</v>
      </c>
      <c r="AY712" s="204" t="s">
        <v>208</v>
      </c>
    </row>
    <row r="713" spans="1:65" s="13" customFormat="1" ht="11.25">
      <c r="B713" s="193"/>
      <c r="C713" s="194"/>
      <c r="D713" s="195" t="s">
        <v>217</v>
      </c>
      <c r="E713" s="196" t="s">
        <v>19</v>
      </c>
      <c r="F713" s="197" t="s">
        <v>1246</v>
      </c>
      <c r="G713" s="194"/>
      <c r="H713" s="198">
        <v>57.6</v>
      </c>
      <c r="I713" s="199"/>
      <c r="J713" s="194"/>
      <c r="K713" s="194"/>
      <c r="L713" s="200"/>
      <c r="M713" s="201"/>
      <c r="N713" s="202"/>
      <c r="O713" s="202"/>
      <c r="P713" s="202"/>
      <c r="Q713" s="202"/>
      <c r="R713" s="202"/>
      <c r="S713" s="202"/>
      <c r="T713" s="203"/>
      <c r="AT713" s="204" t="s">
        <v>217</v>
      </c>
      <c r="AU713" s="204" t="s">
        <v>82</v>
      </c>
      <c r="AV713" s="13" t="s">
        <v>82</v>
      </c>
      <c r="AW713" s="13" t="s">
        <v>33</v>
      </c>
      <c r="AX713" s="13" t="s">
        <v>71</v>
      </c>
      <c r="AY713" s="204" t="s">
        <v>208</v>
      </c>
    </row>
    <row r="714" spans="1:65" s="14" customFormat="1" ht="11.25">
      <c r="B714" s="205"/>
      <c r="C714" s="206"/>
      <c r="D714" s="195" t="s">
        <v>217</v>
      </c>
      <c r="E714" s="207" t="s">
        <v>19</v>
      </c>
      <c r="F714" s="208" t="s">
        <v>221</v>
      </c>
      <c r="G714" s="206"/>
      <c r="H714" s="209">
        <v>582.35</v>
      </c>
      <c r="I714" s="210"/>
      <c r="J714" s="206"/>
      <c r="K714" s="206"/>
      <c r="L714" s="211"/>
      <c r="M714" s="212"/>
      <c r="N714" s="213"/>
      <c r="O714" s="213"/>
      <c r="P714" s="213"/>
      <c r="Q714" s="213"/>
      <c r="R714" s="213"/>
      <c r="S714" s="213"/>
      <c r="T714" s="214"/>
      <c r="AT714" s="215" t="s">
        <v>217</v>
      </c>
      <c r="AU714" s="215" t="s">
        <v>82</v>
      </c>
      <c r="AV714" s="14" t="s">
        <v>215</v>
      </c>
      <c r="AW714" s="14" t="s">
        <v>33</v>
      </c>
      <c r="AX714" s="14" t="s">
        <v>78</v>
      </c>
      <c r="AY714" s="215" t="s">
        <v>208</v>
      </c>
    </row>
    <row r="715" spans="1:65" s="2" customFormat="1" ht="14.45" customHeight="1">
      <c r="A715" s="36"/>
      <c r="B715" s="37"/>
      <c r="C715" s="226" t="s">
        <v>1247</v>
      </c>
      <c r="D715" s="226" t="s">
        <v>370</v>
      </c>
      <c r="E715" s="227" t="s">
        <v>1248</v>
      </c>
      <c r="F715" s="228" t="s">
        <v>1249</v>
      </c>
      <c r="G715" s="229" t="s">
        <v>225</v>
      </c>
      <c r="H715" s="230">
        <v>13.044</v>
      </c>
      <c r="I715" s="231"/>
      <c r="J715" s="232">
        <f>ROUND(I715*H715,2)</f>
        <v>0</v>
      </c>
      <c r="K715" s="228" t="s">
        <v>214</v>
      </c>
      <c r="L715" s="233"/>
      <c r="M715" s="234" t="s">
        <v>19</v>
      </c>
      <c r="N715" s="235" t="s">
        <v>43</v>
      </c>
      <c r="O715" s="66"/>
      <c r="P715" s="189">
        <f>O715*H715</f>
        <v>0</v>
      </c>
      <c r="Q715" s="189">
        <v>0.55000000000000004</v>
      </c>
      <c r="R715" s="189">
        <f>Q715*H715</f>
        <v>7.1742000000000008</v>
      </c>
      <c r="S715" s="189">
        <v>0</v>
      </c>
      <c r="T715" s="190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91" t="s">
        <v>829</v>
      </c>
      <c r="AT715" s="191" t="s">
        <v>370</v>
      </c>
      <c r="AU715" s="191" t="s">
        <v>82</v>
      </c>
      <c r="AY715" s="19" t="s">
        <v>208</v>
      </c>
      <c r="BE715" s="192">
        <f>IF(N715="základní",J715,0)</f>
        <v>0</v>
      </c>
      <c r="BF715" s="192">
        <f>IF(N715="snížená",J715,0)</f>
        <v>0</v>
      </c>
      <c r="BG715" s="192">
        <f>IF(N715="zákl. přenesená",J715,0)</f>
        <v>0</v>
      </c>
      <c r="BH715" s="192">
        <f>IF(N715="sníž. přenesená",J715,0)</f>
        <v>0</v>
      </c>
      <c r="BI715" s="192">
        <f>IF(N715="nulová",J715,0)</f>
        <v>0</v>
      </c>
      <c r="BJ715" s="19" t="s">
        <v>82</v>
      </c>
      <c r="BK715" s="192">
        <f>ROUND(I715*H715,2)</f>
        <v>0</v>
      </c>
      <c r="BL715" s="19" t="s">
        <v>1034</v>
      </c>
      <c r="BM715" s="191" t="s">
        <v>1250</v>
      </c>
    </row>
    <row r="716" spans="1:65" s="13" customFormat="1" ht="11.25">
      <c r="B716" s="193"/>
      <c r="C716" s="194"/>
      <c r="D716" s="195" t="s">
        <v>217</v>
      </c>
      <c r="E716" s="196" t="s">
        <v>19</v>
      </c>
      <c r="F716" s="197" t="s">
        <v>1251</v>
      </c>
      <c r="G716" s="194"/>
      <c r="H716" s="198">
        <v>0.84199999999999997</v>
      </c>
      <c r="I716" s="199"/>
      <c r="J716" s="194"/>
      <c r="K716" s="194"/>
      <c r="L716" s="200"/>
      <c r="M716" s="201"/>
      <c r="N716" s="202"/>
      <c r="O716" s="202"/>
      <c r="P716" s="202"/>
      <c r="Q716" s="202"/>
      <c r="R716" s="202"/>
      <c r="S716" s="202"/>
      <c r="T716" s="203"/>
      <c r="AT716" s="204" t="s">
        <v>217</v>
      </c>
      <c r="AU716" s="204" t="s">
        <v>82</v>
      </c>
      <c r="AV716" s="13" t="s">
        <v>82</v>
      </c>
      <c r="AW716" s="13" t="s">
        <v>33</v>
      </c>
      <c r="AX716" s="13" t="s">
        <v>71</v>
      </c>
      <c r="AY716" s="204" t="s">
        <v>208</v>
      </c>
    </row>
    <row r="717" spans="1:65" s="13" customFormat="1" ht="11.25">
      <c r="B717" s="193"/>
      <c r="C717" s="194"/>
      <c r="D717" s="195" t="s">
        <v>217</v>
      </c>
      <c r="E717" s="196" t="s">
        <v>19</v>
      </c>
      <c r="F717" s="197" t="s">
        <v>1252</v>
      </c>
      <c r="G717" s="194"/>
      <c r="H717" s="198">
        <v>1.25</v>
      </c>
      <c r="I717" s="199"/>
      <c r="J717" s="194"/>
      <c r="K717" s="194"/>
      <c r="L717" s="200"/>
      <c r="M717" s="201"/>
      <c r="N717" s="202"/>
      <c r="O717" s="202"/>
      <c r="P717" s="202"/>
      <c r="Q717" s="202"/>
      <c r="R717" s="202"/>
      <c r="S717" s="202"/>
      <c r="T717" s="203"/>
      <c r="AT717" s="204" t="s">
        <v>217</v>
      </c>
      <c r="AU717" s="204" t="s">
        <v>82</v>
      </c>
      <c r="AV717" s="13" t="s">
        <v>82</v>
      </c>
      <c r="AW717" s="13" t="s">
        <v>33</v>
      </c>
      <c r="AX717" s="13" t="s">
        <v>71</v>
      </c>
      <c r="AY717" s="204" t="s">
        <v>208</v>
      </c>
    </row>
    <row r="718" spans="1:65" s="13" customFormat="1" ht="11.25">
      <c r="B718" s="193"/>
      <c r="C718" s="194"/>
      <c r="D718" s="195" t="s">
        <v>217</v>
      </c>
      <c r="E718" s="196" t="s">
        <v>19</v>
      </c>
      <c r="F718" s="197" t="s">
        <v>1253</v>
      </c>
      <c r="G718" s="194"/>
      <c r="H718" s="198">
        <v>2.258</v>
      </c>
      <c r="I718" s="199"/>
      <c r="J718" s="194"/>
      <c r="K718" s="194"/>
      <c r="L718" s="200"/>
      <c r="M718" s="201"/>
      <c r="N718" s="202"/>
      <c r="O718" s="202"/>
      <c r="P718" s="202"/>
      <c r="Q718" s="202"/>
      <c r="R718" s="202"/>
      <c r="S718" s="202"/>
      <c r="T718" s="203"/>
      <c r="AT718" s="204" t="s">
        <v>217</v>
      </c>
      <c r="AU718" s="204" t="s">
        <v>82</v>
      </c>
      <c r="AV718" s="13" t="s">
        <v>82</v>
      </c>
      <c r="AW718" s="13" t="s">
        <v>33</v>
      </c>
      <c r="AX718" s="13" t="s">
        <v>71</v>
      </c>
      <c r="AY718" s="204" t="s">
        <v>208</v>
      </c>
    </row>
    <row r="719" spans="1:65" s="13" customFormat="1" ht="11.25">
      <c r="B719" s="193"/>
      <c r="C719" s="194"/>
      <c r="D719" s="195" t="s">
        <v>217</v>
      </c>
      <c r="E719" s="196" t="s">
        <v>19</v>
      </c>
      <c r="F719" s="197" t="s">
        <v>1254</v>
      </c>
      <c r="G719" s="194"/>
      <c r="H719" s="198">
        <v>1.22</v>
      </c>
      <c r="I719" s="199"/>
      <c r="J719" s="194"/>
      <c r="K719" s="194"/>
      <c r="L719" s="200"/>
      <c r="M719" s="201"/>
      <c r="N719" s="202"/>
      <c r="O719" s="202"/>
      <c r="P719" s="202"/>
      <c r="Q719" s="202"/>
      <c r="R719" s="202"/>
      <c r="S719" s="202"/>
      <c r="T719" s="203"/>
      <c r="AT719" s="204" t="s">
        <v>217</v>
      </c>
      <c r="AU719" s="204" t="s">
        <v>82</v>
      </c>
      <c r="AV719" s="13" t="s">
        <v>82</v>
      </c>
      <c r="AW719" s="13" t="s">
        <v>33</v>
      </c>
      <c r="AX719" s="13" t="s">
        <v>71</v>
      </c>
      <c r="AY719" s="204" t="s">
        <v>208</v>
      </c>
    </row>
    <row r="720" spans="1:65" s="13" customFormat="1" ht="11.25">
      <c r="B720" s="193"/>
      <c r="C720" s="194"/>
      <c r="D720" s="195" t="s">
        <v>217</v>
      </c>
      <c r="E720" s="196" t="s">
        <v>19</v>
      </c>
      <c r="F720" s="197" t="s">
        <v>1255</v>
      </c>
      <c r="G720" s="194"/>
      <c r="H720" s="198">
        <v>0.86899999999999999</v>
      </c>
      <c r="I720" s="199"/>
      <c r="J720" s="194"/>
      <c r="K720" s="194"/>
      <c r="L720" s="200"/>
      <c r="M720" s="201"/>
      <c r="N720" s="202"/>
      <c r="O720" s="202"/>
      <c r="P720" s="202"/>
      <c r="Q720" s="202"/>
      <c r="R720" s="202"/>
      <c r="S720" s="202"/>
      <c r="T720" s="203"/>
      <c r="AT720" s="204" t="s">
        <v>217</v>
      </c>
      <c r="AU720" s="204" t="s">
        <v>82</v>
      </c>
      <c r="AV720" s="13" t="s">
        <v>82</v>
      </c>
      <c r="AW720" s="13" t="s">
        <v>33</v>
      </c>
      <c r="AX720" s="13" t="s">
        <v>71</v>
      </c>
      <c r="AY720" s="204" t="s">
        <v>208</v>
      </c>
    </row>
    <row r="721" spans="1:65" s="13" customFormat="1" ht="11.25">
      <c r="B721" s="193"/>
      <c r="C721" s="194"/>
      <c r="D721" s="195" t="s">
        <v>217</v>
      </c>
      <c r="E721" s="196" t="s">
        <v>19</v>
      </c>
      <c r="F721" s="197" t="s">
        <v>1256</v>
      </c>
      <c r="G721" s="194"/>
      <c r="H721" s="198">
        <v>1.29</v>
      </c>
      <c r="I721" s="199"/>
      <c r="J721" s="194"/>
      <c r="K721" s="194"/>
      <c r="L721" s="200"/>
      <c r="M721" s="201"/>
      <c r="N721" s="202"/>
      <c r="O721" s="202"/>
      <c r="P721" s="202"/>
      <c r="Q721" s="202"/>
      <c r="R721" s="202"/>
      <c r="S721" s="202"/>
      <c r="T721" s="203"/>
      <c r="AT721" s="204" t="s">
        <v>217</v>
      </c>
      <c r="AU721" s="204" t="s">
        <v>82</v>
      </c>
      <c r="AV721" s="13" t="s">
        <v>82</v>
      </c>
      <c r="AW721" s="13" t="s">
        <v>33</v>
      </c>
      <c r="AX721" s="13" t="s">
        <v>71</v>
      </c>
      <c r="AY721" s="204" t="s">
        <v>208</v>
      </c>
    </row>
    <row r="722" spans="1:65" s="13" customFormat="1" ht="11.25">
      <c r="B722" s="193"/>
      <c r="C722" s="194"/>
      <c r="D722" s="195" t="s">
        <v>217</v>
      </c>
      <c r="E722" s="196" t="s">
        <v>19</v>
      </c>
      <c r="F722" s="197" t="s">
        <v>1257</v>
      </c>
      <c r="G722" s="194"/>
      <c r="H722" s="198">
        <v>2.7450000000000001</v>
      </c>
      <c r="I722" s="199"/>
      <c r="J722" s="194"/>
      <c r="K722" s="194"/>
      <c r="L722" s="200"/>
      <c r="M722" s="201"/>
      <c r="N722" s="202"/>
      <c r="O722" s="202"/>
      <c r="P722" s="202"/>
      <c r="Q722" s="202"/>
      <c r="R722" s="202"/>
      <c r="S722" s="202"/>
      <c r="T722" s="203"/>
      <c r="AT722" s="204" t="s">
        <v>217</v>
      </c>
      <c r="AU722" s="204" t="s">
        <v>82</v>
      </c>
      <c r="AV722" s="13" t="s">
        <v>82</v>
      </c>
      <c r="AW722" s="13" t="s">
        <v>33</v>
      </c>
      <c r="AX722" s="13" t="s">
        <v>71</v>
      </c>
      <c r="AY722" s="204" t="s">
        <v>208</v>
      </c>
    </row>
    <row r="723" spans="1:65" s="13" customFormat="1" ht="11.25">
      <c r="B723" s="193"/>
      <c r="C723" s="194"/>
      <c r="D723" s="195" t="s">
        <v>217</v>
      </c>
      <c r="E723" s="196" t="s">
        <v>19</v>
      </c>
      <c r="F723" s="197" t="s">
        <v>1258</v>
      </c>
      <c r="G723" s="194"/>
      <c r="H723" s="198">
        <v>1.28</v>
      </c>
      <c r="I723" s="199"/>
      <c r="J723" s="194"/>
      <c r="K723" s="194"/>
      <c r="L723" s="200"/>
      <c r="M723" s="201"/>
      <c r="N723" s="202"/>
      <c r="O723" s="202"/>
      <c r="P723" s="202"/>
      <c r="Q723" s="202"/>
      <c r="R723" s="202"/>
      <c r="S723" s="202"/>
      <c r="T723" s="203"/>
      <c r="AT723" s="204" t="s">
        <v>217</v>
      </c>
      <c r="AU723" s="204" t="s">
        <v>82</v>
      </c>
      <c r="AV723" s="13" t="s">
        <v>82</v>
      </c>
      <c r="AW723" s="13" t="s">
        <v>33</v>
      </c>
      <c r="AX723" s="13" t="s">
        <v>71</v>
      </c>
      <c r="AY723" s="204" t="s">
        <v>208</v>
      </c>
    </row>
    <row r="724" spans="1:65" s="13" customFormat="1" ht="11.25">
      <c r="B724" s="193"/>
      <c r="C724" s="194"/>
      <c r="D724" s="195" t="s">
        <v>217</v>
      </c>
      <c r="E724" s="196" t="s">
        <v>19</v>
      </c>
      <c r="F724" s="197" t="s">
        <v>1259</v>
      </c>
      <c r="G724" s="194"/>
      <c r="H724" s="198">
        <v>1.29</v>
      </c>
      <c r="I724" s="199"/>
      <c r="J724" s="194"/>
      <c r="K724" s="194"/>
      <c r="L724" s="200"/>
      <c r="M724" s="201"/>
      <c r="N724" s="202"/>
      <c r="O724" s="202"/>
      <c r="P724" s="202"/>
      <c r="Q724" s="202"/>
      <c r="R724" s="202"/>
      <c r="S724" s="202"/>
      <c r="T724" s="203"/>
      <c r="AT724" s="204" t="s">
        <v>217</v>
      </c>
      <c r="AU724" s="204" t="s">
        <v>82</v>
      </c>
      <c r="AV724" s="13" t="s">
        <v>82</v>
      </c>
      <c r="AW724" s="13" t="s">
        <v>33</v>
      </c>
      <c r="AX724" s="13" t="s">
        <v>71</v>
      </c>
      <c r="AY724" s="204" t="s">
        <v>208</v>
      </c>
    </row>
    <row r="725" spans="1:65" s="14" customFormat="1" ht="11.25">
      <c r="B725" s="205"/>
      <c r="C725" s="206"/>
      <c r="D725" s="195" t="s">
        <v>217</v>
      </c>
      <c r="E725" s="207" t="s">
        <v>19</v>
      </c>
      <c r="F725" s="208" t="s">
        <v>221</v>
      </c>
      <c r="G725" s="206"/>
      <c r="H725" s="209">
        <v>13.044</v>
      </c>
      <c r="I725" s="210"/>
      <c r="J725" s="206"/>
      <c r="K725" s="206"/>
      <c r="L725" s="211"/>
      <c r="M725" s="212"/>
      <c r="N725" s="213"/>
      <c r="O725" s="213"/>
      <c r="P725" s="213"/>
      <c r="Q725" s="213"/>
      <c r="R725" s="213"/>
      <c r="S725" s="213"/>
      <c r="T725" s="214"/>
      <c r="AT725" s="215" t="s">
        <v>217</v>
      </c>
      <c r="AU725" s="215" t="s">
        <v>82</v>
      </c>
      <c r="AV725" s="14" t="s">
        <v>215</v>
      </c>
      <c r="AW725" s="14" t="s">
        <v>33</v>
      </c>
      <c r="AX725" s="14" t="s">
        <v>78</v>
      </c>
      <c r="AY725" s="215" t="s">
        <v>208</v>
      </c>
    </row>
    <row r="726" spans="1:65" s="2" customFormat="1" ht="24.2" customHeight="1">
      <c r="A726" s="36"/>
      <c r="B726" s="37"/>
      <c r="C726" s="180" t="s">
        <v>1260</v>
      </c>
      <c r="D726" s="180" t="s">
        <v>210</v>
      </c>
      <c r="E726" s="181" t="s">
        <v>1261</v>
      </c>
      <c r="F726" s="182" t="s">
        <v>1262</v>
      </c>
      <c r="G726" s="183" t="s">
        <v>213</v>
      </c>
      <c r="H726" s="184">
        <v>1.9450000000000001</v>
      </c>
      <c r="I726" s="185"/>
      <c r="J726" s="186">
        <f>ROUND(I726*H726,2)</f>
        <v>0</v>
      </c>
      <c r="K726" s="182" t="s">
        <v>214</v>
      </c>
      <c r="L726" s="41"/>
      <c r="M726" s="187" t="s">
        <v>19</v>
      </c>
      <c r="N726" s="188" t="s">
        <v>43</v>
      </c>
      <c r="O726" s="66"/>
      <c r="P726" s="189">
        <f>O726*H726</f>
        <v>0</v>
      </c>
      <c r="Q726" s="189">
        <v>0</v>
      </c>
      <c r="R726" s="189">
        <f>Q726*H726</f>
        <v>0</v>
      </c>
      <c r="S726" s="189">
        <v>0</v>
      </c>
      <c r="T726" s="190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191" t="s">
        <v>1034</v>
      </c>
      <c r="AT726" s="191" t="s">
        <v>210</v>
      </c>
      <c r="AU726" s="191" t="s">
        <v>82</v>
      </c>
      <c r="AY726" s="19" t="s">
        <v>208</v>
      </c>
      <c r="BE726" s="192">
        <f>IF(N726="základní",J726,0)</f>
        <v>0</v>
      </c>
      <c r="BF726" s="192">
        <f>IF(N726="snížená",J726,0)</f>
        <v>0</v>
      </c>
      <c r="BG726" s="192">
        <f>IF(N726="zákl. přenesená",J726,0)</f>
        <v>0</v>
      </c>
      <c r="BH726" s="192">
        <f>IF(N726="sníž. přenesená",J726,0)</f>
        <v>0</v>
      </c>
      <c r="BI726" s="192">
        <f>IF(N726="nulová",J726,0)</f>
        <v>0</v>
      </c>
      <c r="BJ726" s="19" t="s">
        <v>82</v>
      </c>
      <c r="BK726" s="192">
        <f>ROUND(I726*H726,2)</f>
        <v>0</v>
      </c>
      <c r="BL726" s="19" t="s">
        <v>1034</v>
      </c>
      <c r="BM726" s="191" t="s">
        <v>1263</v>
      </c>
    </row>
    <row r="727" spans="1:65" s="13" customFormat="1" ht="11.25">
      <c r="B727" s="193"/>
      <c r="C727" s="194"/>
      <c r="D727" s="195" t="s">
        <v>217</v>
      </c>
      <c r="E727" s="196" t="s">
        <v>19</v>
      </c>
      <c r="F727" s="197" t="s">
        <v>1264</v>
      </c>
      <c r="G727" s="194"/>
      <c r="H727" s="198">
        <v>1.9450000000000001</v>
      </c>
      <c r="I727" s="199"/>
      <c r="J727" s="194"/>
      <c r="K727" s="194"/>
      <c r="L727" s="200"/>
      <c r="M727" s="201"/>
      <c r="N727" s="202"/>
      <c r="O727" s="202"/>
      <c r="P727" s="202"/>
      <c r="Q727" s="202"/>
      <c r="R727" s="202"/>
      <c r="S727" s="202"/>
      <c r="T727" s="203"/>
      <c r="AT727" s="204" t="s">
        <v>217</v>
      </c>
      <c r="AU727" s="204" t="s">
        <v>82</v>
      </c>
      <c r="AV727" s="13" t="s">
        <v>82</v>
      </c>
      <c r="AW727" s="13" t="s">
        <v>33</v>
      </c>
      <c r="AX727" s="13" t="s">
        <v>78</v>
      </c>
      <c r="AY727" s="204" t="s">
        <v>208</v>
      </c>
    </row>
    <row r="728" spans="1:65" s="2" customFormat="1" ht="14.45" customHeight="1">
      <c r="A728" s="36"/>
      <c r="B728" s="37"/>
      <c r="C728" s="226" t="s">
        <v>1265</v>
      </c>
      <c r="D728" s="226" t="s">
        <v>370</v>
      </c>
      <c r="E728" s="227" t="s">
        <v>1266</v>
      </c>
      <c r="F728" s="228" t="s">
        <v>1267</v>
      </c>
      <c r="G728" s="229" t="s">
        <v>225</v>
      </c>
      <c r="H728" s="230">
        <v>6.2E-2</v>
      </c>
      <c r="I728" s="231"/>
      <c r="J728" s="232">
        <f>ROUND(I728*H728,2)</f>
        <v>0</v>
      </c>
      <c r="K728" s="228" t="s">
        <v>214</v>
      </c>
      <c r="L728" s="233"/>
      <c r="M728" s="234" t="s">
        <v>19</v>
      </c>
      <c r="N728" s="235" t="s">
        <v>43</v>
      </c>
      <c r="O728" s="66"/>
      <c r="P728" s="189">
        <f>O728*H728</f>
        <v>0</v>
      </c>
      <c r="Q728" s="189">
        <v>0.55000000000000004</v>
      </c>
      <c r="R728" s="189">
        <f>Q728*H728</f>
        <v>3.4100000000000005E-2</v>
      </c>
      <c r="S728" s="189">
        <v>0</v>
      </c>
      <c r="T728" s="190">
        <f>S728*H728</f>
        <v>0</v>
      </c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R728" s="191" t="s">
        <v>829</v>
      </c>
      <c r="AT728" s="191" t="s">
        <v>370</v>
      </c>
      <c r="AU728" s="191" t="s">
        <v>82</v>
      </c>
      <c r="AY728" s="19" t="s">
        <v>208</v>
      </c>
      <c r="BE728" s="192">
        <f>IF(N728="základní",J728,0)</f>
        <v>0</v>
      </c>
      <c r="BF728" s="192">
        <f>IF(N728="snížená",J728,0)</f>
        <v>0</v>
      </c>
      <c r="BG728" s="192">
        <f>IF(N728="zákl. přenesená",J728,0)</f>
        <v>0</v>
      </c>
      <c r="BH728" s="192">
        <f>IF(N728="sníž. přenesená",J728,0)</f>
        <v>0</v>
      </c>
      <c r="BI728" s="192">
        <f>IF(N728="nulová",J728,0)</f>
        <v>0</v>
      </c>
      <c r="BJ728" s="19" t="s">
        <v>82</v>
      </c>
      <c r="BK728" s="192">
        <f>ROUND(I728*H728,2)</f>
        <v>0</v>
      </c>
      <c r="BL728" s="19" t="s">
        <v>1034</v>
      </c>
      <c r="BM728" s="191" t="s">
        <v>1268</v>
      </c>
    </row>
    <row r="729" spans="1:65" s="13" customFormat="1" ht="11.25">
      <c r="B729" s="193"/>
      <c r="C729" s="194"/>
      <c r="D729" s="195" t="s">
        <v>217</v>
      </c>
      <c r="E729" s="196" t="s">
        <v>19</v>
      </c>
      <c r="F729" s="197" t="s">
        <v>1269</v>
      </c>
      <c r="G729" s="194"/>
      <c r="H729" s="198">
        <v>6.2E-2</v>
      </c>
      <c r="I729" s="199"/>
      <c r="J729" s="194"/>
      <c r="K729" s="194"/>
      <c r="L729" s="200"/>
      <c r="M729" s="201"/>
      <c r="N729" s="202"/>
      <c r="O729" s="202"/>
      <c r="P729" s="202"/>
      <c r="Q729" s="202"/>
      <c r="R729" s="202"/>
      <c r="S729" s="202"/>
      <c r="T729" s="203"/>
      <c r="AT729" s="204" t="s">
        <v>217</v>
      </c>
      <c r="AU729" s="204" t="s">
        <v>82</v>
      </c>
      <c r="AV729" s="13" t="s">
        <v>82</v>
      </c>
      <c r="AW729" s="13" t="s">
        <v>33</v>
      </c>
      <c r="AX729" s="13" t="s">
        <v>78</v>
      </c>
      <c r="AY729" s="204" t="s">
        <v>208</v>
      </c>
    </row>
    <row r="730" spans="1:65" s="2" customFormat="1" ht="24.2" customHeight="1">
      <c r="A730" s="36"/>
      <c r="B730" s="37"/>
      <c r="C730" s="180" t="s">
        <v>1270</v>
      </c>
      <c r="D730" s="180" t="s">
        <v>210</v>
      </c>
      <c r="E730" s="181" t="s">
        <v>1271</v>
      </c>
      <c r="F730" s="182" t="s">
        <v>1272</v>
      </c>
      <c r="G730" s="183" t="s">
        <v>213</v>
      </c>
      <c r="H730" s="184">
        <v>33.381</v>
      </c>
      <c r="I730" s="185"/>
      <c r="J730" s="186">
        <f>ROUND(I730*H730,2)</f>
        <v>0</v>
      </c>
      <c r="K730" s="182" t="s">
        <v>214</v>
      </c>
      <c r="L730" s="41"/>
      <c r="M730" s="187" t="s">
        <v>19</v>
      </c>
      <c r="N730" s="188" t="s">
        <v>43</v>
      </c>
      <c r="O730" s="66"/>
      <c r="P730" s="189">
        <f>O730*H730</f>
        <v>0</v>
      </c>
      <c r="Q730" s="189">
        <v>0</v>
      </c>
      <c r="R730" s="189">
        <f>Q730*H730</f>
        <v>0</v>
      </c>
      <c r="S730" s="189">
        <v>1.4999999999999999E-2</v>
      </c>
      <c r="T730" s="190">
        <f>S730*H730</f>
        <v>0.50071500000000002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191" t="s">
        <v>1034</v>
      </c>
      <c r="AT730" s="191" t="s">
        <v>210</v>
      </c>
      <c r="AU730" s="191" t="s">
        <v>82</v>
      </c>
      <c r="AY730" s="19" t="s">
        <v>208</v>
      </c>
      <c r="BE730" s="192">
        <f>IF(N730="základní",J730,0)</f>
        <v>0</v>
      </c>
      <c r="BF730" s="192">
        <f>IF(N730="snížená",J730,0)</f>
        <v>0</v>
      </c>
      <c r="BG730" s="192">
        <f>IF(N730="zákl. přenesená",J730,0)</f>
        <v>0</v>
      </c>
      <c r="BH730" s="192">
        <f>IF(N730="sníž. přenesená",J730,0)</f>
        <v>0</v>
      </c>
      <c r="BI730" s="192">
        <f>IF(N730="nulová",J730,0)</f>
        <v>0</v>
      </c>
      <c r="BJ730" s="19" t="s">
        <v>82</v>
      </c>
      <c r="BK730" s="192">
        <f>ROUND(I730*H730,2)</f>
        <v>0</v>
      </c>
      <c r="BL730" s="19" t="s">
        <v>1034</v>
      </c>
      <c r="BM730" s="191" t="s">
        <v>1273</v>
      </c>
    </row>
    <row r="731" spans="1:65" s="13" customFormat="1" ht="11.25">
      <c r="B731" s="193"/>
      <c r="C731" s="194"/>
      <c r="D731" s="195" t="s">
        <v>217</v>
      </c>
      <c r="E731" s="196" t="s">
        <v>19</v>
      </c>
      <c r="F731" s="197" t="s">
        <v>1274</v>
      </c>
      <c r="G731" s="194"/>
      <c r="H731" s="198">
        <v>33.381</v>
      </c>
      <c r="I731" s="199"/>
      <c r="J731" s="194"/>
      <c r="K731" s="194"/>
      <c r="L731" s="200"/>
      <c r="M731" s="201"/>
      <c r="N731" s="202"/>
      <c r="O731" s="202"/>
      <c r="P731" s="202"/>
      <c r="Q731" s="202"/>
      <c r="R731" s="202"/>
      <c r="S731" s="202"/>
      <c r="T731" s="203"/>
      <c r="AT731" s="204" t="s">
        <v>217</v>
      </c>
      <c r="AU731" s="204" t="s">
        <v>82</v>
      </c>
      <c r="AV731" s="13" t="s">
        <v>82</v>
      </c>
      <c r="AW731" s="13" t="s">
        <v>33</v>
      </c>
      <c r="AX731" s="13" t="s">
        <v>78</v>
      </c>
      <c r="AY731" s="204" t="s">
        <v>208</v>
      </c>
    </row>
    <row r="732" spans="1:65" s="2" customFormat="1" ht="24.2" customHeight="1">
      <c r="A732" s="36"/>
      <c r="B732" s="37"/>
      <c r="C732" s="180" t="s">
        <v>1275</v>
      </c>
      <c r="D732" s="180" t="s">
        <v>210</v>
      </c>
      <c r="E732" s="181" t="s">
        <v>1276</v>
      </c>
      <c r="F732" s="182" t="s">
        <v>1277</v>
      </c>
      <c r="G732" s="183" t="s">
        <v>213</v>
      </c>
      <c r="H732" s="184">
        <v>1.9450000000000001</v>
      </c>
      <c r="I732" s="185"/>
      <c r="J732" s="186">
        <f>ROUND(I732*H732,2)</f>
        <v>0</v>
      </c>
      <c r="K732" s="182" t="s">
        <v>214</v>
      </c>
      <c r="L732" s="41"/>
      <c r="M732" s="187" t="s">
        <v>19</v>
      </c>
      <c r="N732" s="188" t="s">
        <v>43</v>
      </c>
      <c r="O732" s="66"/>
      <c r="P732" s="189">
        <f>O732*H732</f>
        <v>0</v>
      </c>
      <c r="Q732" s="189">
        <v>0</v>
      </c>
      <c r="R732" s="189">
        <f>Q732*H732</f>
        <v>0</v>
      </c>
      <c r="S732" s="189">
        <v>0</v>
      </c>
      <c r="T732" s="190">
        <f>S732*H732</f>
        <v>0</v>
      </c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R732" s="191" t="s">
        <v>1034</v>
      </c>
      <c r="AT732" s="191" t="s">
        <v>210</v>
      </c>
      <c r="AU732" s="191" t="s">
        <v>82</v>
      </c>
      <c r="AY732" s="19" t="s">
        <v>208</v>
      </c>
      <c r="BE732" s="192">
        <f>IF(N732="základní",J732,0)</f>
        <v>0</v>
      </c>
      <c r="BF732" s="192">
        <f>IF(N732="snížená",J732,0)</f>
        <v>0</v>
      </c>
      <c r="BG732" s="192">
        <f>IF(N732="zákl. přenesená",J732,0)</f>
        <v>0</v>
      </c>
      <c r="BH732" s="192">
        <f>IF(N732="sníž. přenesená",J732,0)</f>
        <v>0</v>
      </c>
      <c r="BI732" s="192">
        <f>IF(N732="nulová",J732,0)</f>
        <v>0</v>
      </c>
      <c r="BJ732" s="19" t="s">
        <v>82</v>
      </c>
      <c r="BK732" s="192">
        <f>ROUND(I732*H732,2)</f>
        <v>0</v>
      </c>
      <c r="BL732" s="19" t="s">
        <v>1034</v>
      </c>
      <c r="BM732" s="191" t="s">
        <v>1278</v>
      </c>
    </row>
    <row r="733" spans="1:65" s="13" customFormat="1" ht="11.25">
      <c r="B733" s="193"/>
      <c r="C733" s="194"/>
      <c r="D733" s="195" t="s">
        <v>217</v>
      </c>
      <c r="E733" s="196" t="s">
        <v>19</v>
      </c>
      <c r="F733" s="197" t="s">
        <v>1279</v>
      </c>
      <c r="G733" s="194"/>
      <c r="H733" s="198">
        <v>1.9450000000000001</v>
      </c>
      <c r="I733" s="199"/>
      <c r="J733" s="194"/>
      <c r="K733" s="194"/>
      <c r="L733" s="200"/>
      <c r="M733" s="201"/>
      <c r="N733" s="202"/>
      <c r="O733" s="202"/>
      <c r="P733" s="202"/>
      <c r="Q733" s="202"/>
      <c r="R733" s="202"/>
      <c r="S733" s="202"/>
      <c r="T733" s="203"/>
      <c r="AT733" s="204" t="s">
        <v>217</v>
      </c>
      <c r="AU733" s="204" t="s">
        <v>82</v>
      </c>
      <c r="AV733" s="13" t="s">
        <v>82</v>
      </c>
      <c r="AW733" s="13" t="s">
        <v>33</v>
      </c>
      <c r="AX733" s="13" t="s">
        <v>78</v>
      </c>
      <c r="AY733" s="204" t="s">
        <v>208</v>
      </c>
    </row>
    <row r="734" spans="1:65" s="2" customFormat="1" ht="14.45" customHeight="1">
      <c r="A734" s="36"/>
      <c r="B734" s="37"/>
      <c r="C734" s="226" t="s">
        <v>1280</v>
      </c>
      <c r="D734" s="226" t="s">
        <v>370</v>
      </c>
      <c r="E734" s="227" t="s">
        <v>1281</v>
      </c>
      <c r="F734" s="228" t="s">
        <v>1282</v>
      </c>
      <c r="G734" s="229" t="s">
        <v>225</v>
      </c>
      <c r="H734" s="230">
        <v>2.7E-2</v>
      </c>
      <c r="I734" s="231"/>
      <c r="J734" s="232">
        <f>ROUND(I734*H734,2)</f>
        <v>0</v>
      </c>
      <c r="K734" s="228" t="s">
        <v>214</v>
      </c>
      <c r="L734" s="233"/>
      <c r="M734" s="234" t="s">
        <v>19</v>
      </c>
      <c r="N734" s="235" t="s">
        <v>43</v>
      </c>
      <c r="O734" s="66"/>
      <c r="P734" s="189">
        <f>O734*H734</f>
        <v>0</v>
      </c>
      <c r="Q734" s="189">
        <v>0.55000000000000004</v>
      </c>
      <c r="R734" s="189">
        <f>Q734*H734</f>
        <v>1.485E-2</v>
      </c>
      <c r="S734" s="189">
        <v>0</v>
      </c>
      <c r="T734" s="190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91" t="s">
        <v>829</v>
      </c>
      <c r="AT734" s="191" t="s">
        <v>370</v>
      </c>
      <c r="AU734" s="191" t="s">
        <v>82</v>
      </c>
      <c r="AY734" s="19" t="s">
        <v>208</v>
      </c>
      <c r="BE734" s="192">
        <f>IF(N734="základní",J734,0)</f>
        <v>0</v>
      </c>
      <c r="BF734" s="192">
        <f>IF(N734="snížená",J734,0)</f>
        <v>0</v>
      </c>
      <c r="BG734" s="192">
        <f>IF(N734="zákl. přenesená",J734,0)</f>
        <v>0</v>
      </c>
      <c r="BH734" s="192">
        <f>IF(N734="sníž. přenesená",J734,0)</f>
        <v>0</v>
      </c>
      <c r="BI734" s="192">
        <f>IF(N734="nulová",J734,0)</f>
        <v>0</v>
      </c>
      <c r="BJ734" s="19" t="s">
        <v>82</v>
      </c>
      <c r="BK734" s="192">
        <f>ROUND(I734*H734,2)</f>
        <v>0</v>
      </c>
      <c r="BL734" s="19" t="s">
        <v>1034</v>
      </c>
      <c r="BM734" s="191" t="s">
        <v>1283</v>
      </c>
    </row>
    <row r="735" spans="1:65" s="13" customFormat="1" ht="11.25">
      <c r="B735" s="193"/>
      <c r="C735" s="194"/>
      <c r="D735" s="195" t="s">
        <v>217</v>
      </c>
      <c r="E735" s="196" t="s">
        <v>19</v>
      </c>
      <c r="F735" s="197" t="s">
        <v>1284</v>
      </c>
      <c r="G735" s="194"/>
      <c r="H735" s="198">
        <v>2.7E-2</v>
      </c>
      <c r="I735" s="199"/>
      <c r="J735" s="194"/>
      <c r="K735" s="194"/>
      <c r="L735" s="200"/>
      <c r="M735" s="201"/>
      <c r="N735" s="202"/>
      <c r="O735" s="202"/>
      <c r="P735" s="202"/>
      <c r="Q735" s="202"/>
      <c r="R735" s="202"/>
      <c r="S735" s="202"/>
      <c r="T735" s="203"/>
      <c r="AT735" s="204" t="s">
        <v>217</v>
      </c>
      <c r="AU735" s="204" t="s">
        <v>82</v>
      </c>
      <c r="AV735" s="13" t="s">
        <v>82</v>
      </c>
      <c r="AW735" s="13" t="s">
        <v>33</v>
      </c>
      <c r="AX735" s="13" t="s">
        <v>78</v>
      </c>
      <c r="AY735" s="204" t="s">
        <v>208</v>
      </c>
    </row>
    <row r="736" spans="1:65" s="2" customFormat="1" ht="14.45" customHeight="1">
      <c r="A736" s="36"/>
      <c r="B736" s="37"/>
      <c r="C736" s="180" t="s">
        <v>1285</v>
      </c>
      <c r="D736" s="180" t="s">
        <v>210</v>
      </c>
      <c r="E736" s="181" t="s">
        <v>1286</v>
      </c>
      <c r="F736" s="182" t="s">
        <v>1287</v>
      </c>
      <c r="G736" s="183" t="s">
        <v>225</v>
      </c>
      <c r="H736" s="184">
        <v>0.311</v>
      </c>
      <c r="I736" s="185"/>
      <c r="J736" s="186">
        <f>ROUND(I736*H736,2)</f>
        <v>0</v>
      </c>
      <c r="K736" s="182" t="s">
        <v>214</v>
      </c>
      <c r="L736" s="41"/>
      <c r="M736" s="187" t="s">
        <v>19</v>
      </c>
      <c r="N736" s="188" t="s">
        <v>43</v>
      </c>
      <c r="O736" s="66"/>
      <c r="P736" s="189">
        <f>O736*H736</f>
        <v>0</v>
      </c>
      <c r="Q736" s="189">
        <v>2.3369999999999998E-2</v>
      </c>
      <c r="R736" s="189">
        <f>Q736*H736</f>
        <v>7.2680699999999997E-3</v>
      </c>
      <c r="S736" s="189">
        <v>0</v>
      </c>
      <c r="T736" s="190">
        <f>S736*H736</f>
        <v>0</v>
      </c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R736" s="191" t="s">
        <v>1034</v>
      </c>
      <c r="AT736" s="191" t="s">
        <v>210</v>
      </c>
      <c r="AU736" s="191" t="s">
        <v>82</v>
      </c>
      <c r="AY736" s="19" t="s">
        <v>208</v>
      </c>
      <c r="BE736" s="192">
        <f>IF(N736="základní",J736,0)</f>
        <v>0</v>
      </c>
      <c r="BF736" s="192">
        <f>IF(N736="snížená",J736,0)</f>
        <v>0</v>
      </c>
      <c r="BG736" s="192">
        <f>IF(N736="zákl. přenesená",J736,0)</f>
        <v>0</v>
      </c>
      <c r="BH736" s="192">
        <f>IF(N736="sníž. přenesená",J736,0)</f>
        <v>0</v>
      </c>
      <c r="BI736" s="192">
        <f>IF(N736="nulová",J736,0)</f>
        <v>0</v>
      </c>
      <c r="BJ736" s="19" t="s">
        <v>82</v>
      </c>
      <c r="BK736" s="192">
        <f>ROUND(I736*H736,2)</f>
        <v>0</v>
      </c>
      <c r="BL736" s="19" t="s">
        <v>1034</v>
      </c>
      <c r="BM736" s="191" t="s">
        <v>1288</v>
      </c>
    </row>
    <row r="737" spans="1:65" s="13" customFormat="1" ht="11.25">
      <c r="B737" s="193"/>
      <c r="C737" s="194"/>
      <c r="D737" s="195" t="s">
        <v>217</v>
      </c>
      <c r="E737" s="196" t="s">
        <v>19</v>
      </c>
      <c r="F737" s="197" t="s">
        <v>1289</v>
      </c>
      <c r="G737" s="194"/>
      <c r="H737" s="198">
        <v>0.311</v>
      </c>
      <c r="I737" s="199"/>
      <c r="J737" s="194"/>
      <c r="K737" s="194"/>
      <c r="L737" s="200"/>
      <c r="M737" s="201"/>
      <c r="N737" s="202"/>
      <c r="O737" s="202"/>
      <c r="P737" s="202"/>
      <c r="Q737" s="202"/>
      <c r="R737" s="202"/>
      <c r="S737" s="202"/>
      <c r="T737" s="203"/>
      <c r="AT737" s="204" t="s">
        <v>217</v>
      </c>
      <c r="AU737" s="204" t="s">
        <v>82</v>
      </c>
      <c r="AV737" s="13" t="s">
        <v>82</v>
      </c>
      <c r="AW737" s="13" t="s">
        <v>33</v>
      </c>
      <c r="AX737" s="13" t="s">
        <v>78</v>
      </c>
      <c r="AY737" s="204" t="s">
        <v>208</v>
      </c>
    </row>
    <row r="738" spans="1:65" s="2" customFormat="1" ht="24.2" customHeight="1">
      <c r="A738" s="36"/>
      <c r="B738" s="37"/>
      <c r="C738" s="180" t="s">
        <v>1290</v>
      </c>
      <c r="D738" s="180" t="s">
        <v>210</v>
      </c>
      <c r="E738" s="181" t="s">
        <v>1291</v>
      </c>
      <c r="F738" s="182" t="s">
        <v>1292</v>
      </c>
      <c r="G738" s="183" t="s">
        <v>213</v>
      </c>
      <c r="H738" s="184">
        <v>7.3840000000000003</v>
      </c>
      <c r="I738" s="185"/>
      <c r="J738" s="186">
        <f>ROUND(I738*H738,2)</f>
        <v>0</v>
      </c>
      <c r="K738" s="182" t="s">
        <v>214</v>
      </c>
      <c r="L738" s="41"/>
      <c r="M738" s="187" t="s">
        <v>19</v>
      </c>
      <c r="N738" s="188" t="s">
        <v>43</v>
      </c>
      <c r="O738" s="66"/>
      <c r="P738" s="189">
        <f>O738*H738</f>
        <v>0</v>
      </c>
      <c r="Q738" s="189">
        <v>2.6710000000000001E-2</v>
      </c>
      <c r="R738" s="189">
        <f>Q738*H738</f>
        <v>0.19722664000000001</v>
      </c>
      <c r="S738" s="189">
        <v>0</v>
      </c>
      <c r="T738" s="190">
        <f>S738*H738</f>
        <v>0</v>
      </c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R738" s="191" t="s">
        <v>1034</v>
      </c>
      <c r="AT738" s="191" t="s">
        <v>210</v>
      </c>
      <c r="AU738" s="191" t="s">
        <v>82</v>
      </c>
      <c r="AY738" s="19" t="s">
        <v>208</v>
      </c>
      <c r="BE738" s="192">
        <f>IF(N738="základní",J738,0)</f>
        <v>0</v>
      </c>
      <c r="BF738" s="192">
        <f>IF(N738="snížená",J738,0)</f>
        <v>0</v>
      </c>
      <c r="BG738" s="192">
        <f>IF(N738="zákl. přenesená",J738,0)</f>
        <v>0</v>
      </c>
      <c r="BH738" s="192">
        <f>IF(N738="sníž. přenesená",J738,0)</f>
        <v>0</v>
      </c>
      <c r="BI738" s="192">
        <f>IF(N738="nulová",J738,0)</f>
        <v>0</v>
      </c>
      <c r="BJ738" s="19" t="s">
        <v>82</v>
      </c>
      <c r="BK738" s="192">
        <f>ROUND(I738*H738,2)</f>
        <v>0</v>
      </c>
      <c r="BL738" s="19" t="s">
        <v>1034</v>
      </c>
      <c r="BM738" s="191" t="s">
        <v>1293</v>
      </c>
    </row>
    <row r="739" spans="1:65" s="13" customFormat="1" ht="11.25">
      <c r="B739" s="193"/>
      <c r="C739" s="194"/>
      <c r="D739" s="195" t="s">
        <v>217</v>
      </c>
      <c r="E739" s="196" t="s">
        <v>19</v>
      </c>
      <c r="F739" s="197" t="s">
        <v>447</v>
      </c>
      <c r="G739" s="194"/>
      <c r="H739" s="198">
        <v>7.3840000000000003</v>
      </c>
      <c r="I739" s="199"/>
      <c r="J739" s="194"/>
      <c r="K739" s="194"/>
      <c r="L739" s="200"/>
      <c r="M739" s="201"/>
      <c r="N739" s="202"/>
      <c r="O739" s="202"/>
      <c r="P739" s="202"/>
      <c r="Q739" s="202"/>
      <c r="R739" s="202"/>
      <c r="S739" s="202"/>
      <c r="T739" s="203"/>
      <c r="AT739" s="204" t="s">
        <v>217</v>
      </c>
      <c r="AU739" s="204" t="s">
        <v>82</v>
      </c>
      <c r="AV739" s="13" t="s">
        <v>82</v>
      </c>
      <c r="AW739" s="13" t="s">
        <v>33</v>
      </c>
      <c r="AX739" s="13" t="s">
        <v>78</v>
      </c>
      <c r="AY739" s="204" t="s">
        <v>208</v>
      </c>
    </row>
    <row r="740" spans="1:65" s="2" customFormat="1" ht="24.2" customHeight="1">
      <c r="A740" s="36"/>
      <c r="B740" s="37"/>
      <c r="C740" s="180" t="s">
        <v>1294</v>
      </c>
      <c r="D740" s="180" t="s">
        <v>210</v>
      </c>
      <c r="E740" s="181" t="s">
        <v>1295</v>
      </c>
      <c r="F740" s="182" t="s">
        <v>1296</v>
      </c>
      <c r="G740" s="183" t="s">
        <v>213</v>
      </c>
      <c r="H740" s="184">
        <v>135.66</v>
      </c>
      <c r="I740" s="185"/>
      <c r="J740" s="186">
        <f>ROUND(I740*H740,2)</f>
        <v>0</v>
      </c>
      <c r="K740" s="182" t="s">
        <v>214</v>
      </c>
      <c r="L740" s="41"/>
      <c r="M740" s="187" t="s">
        <v>19</v>
      </c>
      <c r="N740" s="188" t="s">
        <v>43</v>
      </c>
      <c r="O740" s="66"/>
      <c r="P740" s="189">
        <f>O740*H740</f>
        <v>0</v>
      </c>
      <c r="Q740" s="189">
        <v>1.567E-2</v>
      </c>
      <c r="R740" s="189">
        <f>Q740*H740</f>
        <v>2.1257921999999998</v>
      </c>
      <c r="S740" s="189">
        <v>0</v>
      </c>
      <c r="T740" s="190">
        <f>S740*H740</f>
        <v>0</v>
      </c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R740" s="191" t="s">
        <v>1034</v>
      </c>
      <c r="AT740" s="191" t="s">
        <v>210</v>
      </c>
      <c r="AU740" s="191" t="s">
        <v>82</v>
      </c>
      <c r="AY740" s="19" t="s">
        <v>208</v>
      </c>
      <c r="BE740" s="192">
        <f>IF(N740="základní",J740,0)</f>
        <v>0</v>
      </c>
      <c r="BF740" s="192">
        <f>IF(N740="snížená",J740,0)</f>
        <v>0</v>
      </c>
      <c r="BG740" s="192">
        <f>IF(N740="zákl. přenesená",J740,0)</f>
        <v>0</v>
      </c>
      <c r="BH740" s="192">
        <f>IF(N740="sníž. přenesená",J740,0)</f>
        <v>0</v>
      </c>
      <c r="BI740" s="192">
        <f>IF(N740="nulová",J740,0)</f>
        <v>0</v>
      </c>
      <c r="BJ740" s="19" t="s">
        <v>82</v>
      </c>
      <c r="BK740" s="192">
        <f>ROUND(I740*H740,2)</f>
        <v>0</v>
      </c>
      <c r="BL740" s="19" t="s">
        <v>1034</v>
      </c>
      <c r="BM740" s="191" t="s">
        <v>1297</v>
      </c>
    </row>
    <row r="741" spans="1:65" s="13" customFormat="1" ht="11.25">
      <c r="B741" s="193"/>
      <c r="C741" s="194"/>
      <c r="D741" s="195" t="s">
        <v>217</v>
      </c>
      <c r="E741" s="196" t="s">
        <v>19</v>
      </c>
      <c r="F741" s="197" t="s">
        <v>1171</v>
      </c>
      <c r="G741" s="194"/>
      <c r="H741" s="198">
        <v>135.66</v>
      </c>
      <c r="I741" s="199"/>
      <c r="J741" s="194"/>
      <c r="K741" s="194"/>
      <c r="L741" s="200"/>
      <c r="M741" s="201"/>
      <c r="N741" s="202"/>
      <c r="O741" s="202"/>
      <c r="P741" s="202"/>
      <c r="Q741" s="202"/>
      <c r="R741" s="202"/>
      <c r="S741" s="202"/>
      <c r="T741" s="203"/>
      <c r="AT741" s="204" t="s">
        <v>217</v>
      </c>
      <c r="AU741" s="204" t="s">
        <v>82</v>
      </c>
      <c r="AV741" s="13" t="s">
        <v>82</v>
      </c>
      <c r="AW741" s="13" t="s">
        <v>33</v>
      </c>
      <c r="AX741" s="13" t="s">
        <v>78</v>
      </c>
      <c r="AY741" s="204" t="s">
        <v>208</v>
      </c>
    </row>
    <row r="742" spans="1:65" s="2" customFormat="1" ht="14.45" customHeight="1">
      <c r="A742" s="36"/>
      <c r="B742" s="37"/>
      <c r="C742" s="180" t="s">
        <v>1298</v>
      </c>
      <c r="D742" s="180" t="s">
        <v>210</v>
      </c>
      <c r="E742" s="181" t="s">
        <v>1299</v>
      </c>
      <c r="F742" s="182" t="s">
        <v>1300</v>
      </c>
      <c r="G742" s="183" t="s">
        <v>213</v>
      </c>
      <c r="H742" s="184">
        <v>677.6</v>
      </c>
      <c r="I742" s="185"/>
      <c r="J742" s="186">
        <f>ROUND(I742*H742,2)</f>
        <v>0</v>
      </c>
      <c r="K742" s="182" t="s">
        <v>214</v>
      </c>
      <c r="L742" s="41"/>
      <c r="M742" s="187" t="s">
        <v>19</v>
      </c>
      <c r="N742" s="188" t="s">
        <v>43</v>
      </c>
      <c r="O742" s="66"/>
      <c r="P742" s="189">
        <f>O742*H742</f>
        <v>0</v>
      </c>
      <c r="Q742" s="189">
        <v>0</v>
      </c>
      <c r="R742" s="189">
        <f>Q742*H742</f>
        <v>0</v>
      </c>
      <c r="S742" s="189">
        <v>1.7999999999999999E-2</v>
      </c>
      <c r="T742" s="190">
        <f>S742*H742</f>
        <v>12.1968</v>
      </c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R742" s="191" t="s">
        <v>1034</v>
      </c>
      <c r="AT742" s="191" t="s">
        <v>210</v>
      </c>
      <c r="AU742" s="191" t="s">
        <v>82</v>
      </c>
      <c r="AY742" s="19" t="s">
        <v>208</v>
      </c>
      <c r="BE742" s="192">
        <f>IF(N742="základní",J742,0)</f>
        <v>0</v>
      </c>
      <c r="BF742" s="192">
        <f>IF(N742="snížená",J742,0)</f>
        <v>0</v>
      </c>
      <c r="BG742" s="192">
        <f>IF(N742="zákl. přenesená",J742,0)</f>
        <v>0</v>
      </c>
      <c r="BH742" s="192">
        <f>IF(N742="sníž. přenesená",J742,0)</f>
        <v>0</v>
      </c>
      <c r="BI742" s="192">
        <f>IF(N742="nulová",J742,0)</f>
        <v>0</v>
      </c>
      <c r="BJ742" s="19" t="s">
        <v>82</v>
      </c>
      <c r="BK742" s="192">
        <f>ROUND(I742*H742,2)</f>
        <v>0</v>
      </c>
      <c r="BL742" s="19" t="s">
        <v>1034</v>
      </c>
      <c r="BM742" s="191" t="s">
        <v>1301</v>
      </c>
    </row>
    <row r="743" spans="1:65" s="13" customFormat="1" ht="33.75">
      <c r="B743" s="193"/>
      <c r="C743" s="194"/>
      <c r="D743" s="195" t="s">
        <v>217</v>
      </c>
      <c r="E743" s="196" t="s">
        <v>19</v>
      </c>
      <c r="F743" s="197" t="s">
        <v>778</v>
      </c>
      <c r="G743" s="194"/>
      <c r="H743" s="198">
        <v>324.14</v>
      </c>
      <c r="I743" s="199"/>
      <c r="J743" s="194"/>
      <c r="K743" s="194"/>
      <c r="L743" s="200"/>
      <c r="M743" s="201"/>
      <c r="N743" s="202"/>
      <c r="O743" s="202"/>
      <c r="P743" s="202"/>
      <c r="Q743" s="202"/>
      <c r="R743" s="202"/>
      <c r="S743" s="202"/>
      <c r="T743" s="203"/>
      <c r="AT743" s="204" t="s">
        <v>217</v>
      </c>
      <c r="AU743" s="204" t="s">
        <v>82</v>
      </c>
      <c r="AV743" s="13" t="s">
        <v>82</v>
      </c>
      <c r="AW743" s="13" t="s">
        <v>33</v>
      </c>
      <c r="AX743" s="13" t="s">
        <v>71</v>
      </c>
      <c r="AY743" s="204" t="s">
        <v>208</v>
      </c>
    </row>
    <row r="744" spans="1:65" s="13" customFormat="1" ht="11.25">
      <c r="B744" s="193"/>
      <c r="C744" s="194"/>
      <c r="D744" s="195" t="s">
        <v>217</v>
      </c>
      <c r="E744" s="196" t="s">
        <v>19</v>
      </c>
      <c r="F744" s="197" t="s">
        <v>779</v>
      </c>
      <c r="G744" s="194"/>
      <c r="H744" s="198">
        <v>353.46</v>
      </c>
      <c r="I744" s="199"/>
      <c r="J744" s="194"/>
      <c r="K744" s="194"/>
      <c r="L744" s="200"/>
      <c r="M744" s="201"/>
      <c r="N744" s="202"/>
      <c r="O744" s="202"/>
      <c r="P744" s="202"/>
      <c r="Q744" s="202"/>
      <c r="R744" s="202"/>
      <c r="S744" s="202"/>
      <c r="T744" s="203"/>
      <c r="AT744" s="204" t="s">
        <v>217</v>
      </c>
      <c r="AU744" s="204" t="s">
        <v>82</v>
      </c>
      <c r="AV744" s="13" t="s">
        <v>82</v>
      </c>
      <c r="AW744" s="13" t="s">
        <v>33</v>
      </c>
      <c r="AX744" s="13" t="s">
        <v>71</v>
      </c>
      <c r="AY744" s="204" t="s">
        <v>208</v>
      </c>
    </row>
    <row r="745" spans="1:65" s="14" customFormat="1" ht="11.25">
      <c r="B745" s="205"/>
      <c r="C745" s="206"/>
      <c r="D745" s="195" t="s">
        <v>217</v>
      </c>
      <c r="E745" s="207" t="s">
        <v>19</v>
      </c>
      <c r="F745" s="208" t="s">
        <v>221</v>
      </c>
      <c r="G745" s="206"/>
      <c r="H745" s="209">
        <v>677.6</v>
      </c>
      <c r="I745" s="210"/>
      <c r="J745" s="206"/>
      <c r="K745" s="206"/>
      <c r="L745" s="211"/>
      <c r="M745" s="212"/>
      <c r="N745" s="213"/>
      <c r="O745" s="213"/>
      <c r="P745" s="213"/>
      <c r="Q745" s="213"/>
      <c r="R745" s="213"/>
      <c r="S745" s="213"/>
      <c r="T745" s="214"/>
      <c r="AT745" s="215" t="s">
        <v>217</v>
      </c>
      <c r="AU745" s="215" t="s">
        <v>82</v>
      </c>
      <c r="AV745" s="14" t="s">
        <v>215</v>
      </c>
      <c r="AW745" s="14" t="s">
        <v>33</v>
      </c>
      <c r="AX745" s="14" t="s">
        <v>78</v>
      </c>
      <c r="AY745" s="215" t="s">
        <v>208</v>
      </c>
    </row>
    <row r="746" spans="1:65" s="2" customFormat="1" ht="24.2" customHeight="1">
      <c r="A746" s="36"/>
      <c r="B746" s="37"/>
      <c r="C746" s="180" t="s">
        <v>1302</v>
      </c>
      <c r="D746" s="180" t="s">
        <v>210</v>
      </c>
      <c r="E746" s="181" t="s">
        <v>1303</v>
      </c>
      <c r="F746" s="182" t="s">
        <v>1304</v>
      </c>
      <c r="G746" s="183" t="s">
        <v>213</v>
      </c>
      <c r="H746" s="184">
        <v>706.67899999999997</v>
      </c>
      <c r="I746" s="185"/>
      <c r="J746" s="186">
        <f>ROUND(I746*H746,2)</f>
        <v>0</v>
      </c>
      <c r="K746" s="182" t="s">
        <v>214</v>
      </c>
      <c r="L746" s="41"/>
      <c r="M746" s="187" t="s">
        <v>19</v>
      </c>
      <c r="N746" s="188" t="s">
        <v>43</v>
      </c>
      <c r="O746" s="66"/>
      <c r="P746" s="189">
        <f>O746*H746</f>
        <v>0</v>
      </c>
      <c r="Q746" s="189">
        <v>0</v>
      </c>
      <c r="R746" s="189">
        <f>Q746*H746</f>
        <v>0</v>
      </c>
      <c r="S746" s="189">
        <v>0</v>
      </c>
      <c r="T746" s="190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191" t="s">
        <v>1034</v>
      </c>
      <c r="AT746" s="191" t="s">
        <v>210</v>
      </c>
      <c r="AU746" s="191" t="s">
        <v>82</v>
      </c>
      <c r="AY746" s="19" t="s">
        <v>208</v>
      </c>
      <c r="BE746" s="192">
        <f>IF(N746="základní",J746,0)</f>
        <v>0</v>
      </c>
      <c r="BF746" s="192">
        <f>IF(N746="snížená",J746,0)</f>
        <v>0</v>
      </c>
      <c r="BG746" s="192">
        <f>IF(N746="zákl. přenesená",J746,0)</f>
        <v>0</v>
      </c>
      <c r="BH746" s="192">
        <f>IF(N746="sníž. přenesená",J746,0)</f>
        <v>0</v>
      </c>
      <c r="BI746" s="192">
        <f>IF(N746="nulová",J746,0)</f>
        <v>0</v>
      </c>
      <c r="BJ746" s="19" t="s">
        <v>82</v>
      </c>
      <c r="BK746" s="192">
        <f>ROUND(I746*H746,2)</f>
        <v>0</v>
      </c>
      <c r="BL746" s="19" t="s">
        <v>1034</v>
      </c>
      <c r="BM746" s="191" t="s">
        <v>1305</v>
      </c>
    </row>
    <row r="747" spans="1:65" s="13" customFormat="1" ht="33.75">
      <c r="B747" s="193"/>
      <c r="C747" s="194"/>
      <c r="D747" s="195" t="s">
        <v>217</v>
      </c>
      <c r="E747" s="196" t="s">
        <v>19</v>
      </c>
      <c r="F747" s="197" t="s">
        <v>778</v>
      </c>
      <c r="G747" s="194"/>
      <c r="H747" s="198">
        <v>324.14</v>
      </c>
      <c r="I747" s="199"/>
      <c r="J747" s="194"/>
      <c r="K747" s="194"/>
      <c r="L747" s="200"/>
      <c r="M747" s="201"/>
      <c r="N747" s="202"/>
      <c r="O747" s="202"/>
      <c r="P747" s="202"/>
      <c r="Q747" s="202"/>
      <c r="R747" s="202"/>
      <c r="S747" s="202"/>
      <c r="T747" s="203"/>
      <c r="AT747" s="204" t="s">
        <v>217</v>
      </c>
      <c r="AU747" s="204" t="s">
        <v>82</v>
      </c>
      <c r="AV747" s="13" t="s">
        <v>82</v>
      </c>
      <c r="AW747" s="13" t="s">
        <v>33</v>
      </c>
      <c r="AX747" s="13" t="s">
        <v>71</v>
      </c>
      <c r="AY747" s="204" t="s">
        <v>208</v>
      </c>
    </row>
    <row r="748" spans="1:65" s="13" customFormat="1" ht="11.25">
      <c r="B748" s="193"/>
      <c r="C748" s="194"/>
      <c r="D748" s="195" t="s">
        <v>217</v>
      </c>
      <c r="E748" s="196" t="s">
        <v>19</v>
      </c>
      <c r="F748" s="197" t="s">
        <v>779</v>
      </c>
      <c r="G748" s="194"/>
      <c r="H748" s="198">
        <v>353.46</v>
      </c>
      <c r="I748" s="199"/>
      <c r="J748" s="194"/>
      <c r="K748" s="194"/>
      <c r="L748" s="200"/>
      <c r="M748" s="201"/>
      <c r="N748" s="202"/>
      <c r="O748" s="202"/>
      <c r="P748" s="202"/>
      <c r="Q748" s="202"/>
      <c r="R748" s="202"/>
      <c r="S748" s="202"/>
      <c r="T748" s="203"/>
      <c r="AT748" s="204" t="s">
        <v>217</v>
      </c>
      <c r="AU748" s="204" t="s">
        <v>82</v>
      </c>
      <c r="AV748" s="13" t="s">
        <v>82</v>
      </c>
      <c r="AW748" s="13" t="s">
        <v>33</v>
      </c>
      <c r="AX748" s="13" t="s">
        <v>71</v>
      </c>
      <c r="AY748" s="204" t="s">
        <v>208</v>
      </c>
    </row>
    <row r="749" spans="1:65" s="13" customFormat="1" ht="11.25">
      <c r="B749" s="193"/>
      <c r="C749" s="194"/>
      <c r="D749" s="195" t="s">
        <v>217</v>
      </c>
      <c r="E749" s="196" t="s">
        <v>19</v>
      </c>
      <c r="F749" s="197" t="s">
        <v>1306</v>
      </c>
      <c r="G749" s="194"/>
      <c r="H749" s="198">
        <v>29.079000000000001</v>
      </c>
      <c r="I749" s="199"/>
      <c r="J749" s="194"/>
      <c r="K749" s="194"/>
      <c r="L749" s="200"/>
      <c r="M749" s="201"/>
      <c r="N749" s="202"/>
      <c r="O749" s="202"/>
      <c r="P749" s="202"/>
      <c r="Q749" s="202"/>
      <c r="R749" s="202"/>
      <c r="S749" s="202"/>
      <c r="T749" s="203"/>
      <c r="AT749" s="204" t="s">
        <v>217</v>
      </c>
      <c r="AU749" s="204" t="s">
        <v>82</v>
      </c>
      <c r="AV749" s="13" t="s">
        <v>82</v>
      </c>
      <c r="AW749" s="13" t="s">
        <v>33</v>
      </c>
      <c r="AX749" s="13" t="s">
        <v>71</v>
      </c>
      <c r="AY749" s="204" t="s">
        <v>208</v>
      </c>
    </row>
    <row r="750" spans="1:65" s="14" customFormat="1" ht="11.25">
      <c r="B750" s="205"/>
      <c r="C750" s="206"/>
      <c r="D750" s="195" t="s">
        <v>217</v>
      </c>
      <c r="E750" s="207" t="s">
        <v>19</v>
      </c>
      <c r="F750" s="208" t="s">
        <v>221</v>
      </c>
      <c r="G750" s="206"/>
      <c r="H750" s="209">
        <v>706.67899999999997</v>
      </c>
      <c r="I750" s="210"/>
      <c r="J750" s="206"/>
      <c r="K750" s="206"/>
      <c r="L750" s="211"/>
      <c r="M750" s="212"/>
      <c r="N750" s="213"/>
      <c r="O750" s="213"/>
      <c r="P750" s="213"/>
      <c r="Q750" s="213"/>
      <c r="R750" s="213"/>
      <c r="S750" s="213"/>
      <c r="T750" s="214"/>
      <c r="AT750" s="215" t="s">
        <v>217</v>
      </c>
      <c r="AU750" s="215" t="s">
        <v>82</v>
      </c>
      <c r="AV750" s="14" t="s">
        <v>215</v>
      </c>
      <c r="AW750" s="14" t="s">
        <v>33</v>
      </c>
      <c r="AX750" s="14" t="s">
        <v>78</v>
      </c>
      <c r="AY750" s="215" t="s">
        <v>208</v>
      </c>
    </row>
    <row r="751" spans="1:65" s="2" customFormat="1" ht="14.45" customHeight="1">
      <c r="A751" s="36"/>
      <c r="B751" s="37"/>
      <c r="C751" s="226" t="s">
        <v>1307</v>
      </c>
      <c r="D751" s="226" t="s">
        <v>370</v>
      </c>
      <c r="E751" s="227" t="s">
        <v>1266</v>
      </c>
      <c r="F751" s="228" t="s">
        <v>1267</v>
      </c>
      <c r="G751" s="229" t="s">
        <v>225</v>
      </c>
      <c r="H751" s="230">
        <v>23.744</v>
      </c>
      <c r="I751" s="231"/>
      <c r="J751" s="232">
        <f>ROUND(I751*H751,2)</f>
        <v>0</v>
      </c>
      <c r="K751" s="228" t="s">
        <v>214</v>
      </c>
      <c r="L751" s="233"/>
      <c r="M751" s="234" t="s">
        <v>19</v>
      </c>
      <c r="N751" s="235" t="s">
        <v>43</v>
      </c>
      <c r="O751" s="66"/>
      <c r="P751" s="189">
        <f>O751*H751</f>
        <v>0</v>
      </c>
      <c r="Q751" s="189">
        <v>0.55000000000000004</v>
      </c>
      <c r="R751" s="189">
        <f>Q751*H751</f>
        <v>13.059200000000001</v>
      </c>
      <c r="S751" s="189">
        <v>0</v>
      </c>
      <c r="T751" s="190">
        <f>S751*H751</f>
        <v>0</v>
      </c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R751" s="191" t="s">
        <v>829</v>
      </c>
      <c r="AT751" s="191" t="s">
        <v>370</v>
      </c>
      <c r="AU751" s="191" t="s">
        <v>82</v>
      </c>
      <c r="AY751" s="19" t="s">
        <v>208</v>
      </c>
      <c r="BE751" s="192">
        <f>IF(N751="základní",J751,0)</f>
        <v>0</v>
      </c>
      <c r="BF751" s="192">
        <f>IF(N751="snížená",J751,0)</f>
        <v>0</v>
      </c>
      <c r="BG751" s="192">
        <f>IF(N751="zákl. přenesená",J751,0)</f>
        <v>0</v>
      </c>
      <c r="BH751" s="192">
        <f>IF(N751="sníž. přenesená",J751,0)</f>
        <v>0</v>
      </c>
      <c r="BI751" s="192">
        <f>IF(N751="nulová",J751,0)</f>
        <v>0</v>
      </c>
      <c r="BJ751" s="19" t="s">
        <v>82</v>
      </c>
      <c r="BK751" s="192">
        <f>ROUND(I751*H751,2)</f>
        <v>0</v>
      </c>
      <c r="BL751" s="19" t="s">
        <v>1034</v>
      </c>
      <c r="BM751" s="191" t="s">
        <v>1308</v>
      </c>
    </row>
    <row r="752" spans="1:65" s="13" customFormat="1" ht="11.25">
      <c r="B752" s="193"/>
      <c r="C752" s="194"/>
      <c r="D752" s="195" t="s">
        <v>217</v>
      </c>
      <c r="E752" s="196" t="s">
        <v>19</v>
      </c>
      <c r="F752" s="197" t="s">
        <v>1309</v>
      </c>
      <c r="G752" s="194"/>
      <c r="H752" s="198">
        <v>23.744</v>
      </c>
      <c r="I752" s="199"/>
      <c r="J752" s="194"/>
      <c r="K752" s="194"/>
      <c r="L752" s="200"/>
      <c r="M752" s="201"/>
      <c r="N752" s="202"/>
      <c r="O752" s="202"/>
      <c r="P752" s="202"/>
      <c r="Q752" s="202"/>
      <c r="R752" s="202"/>
      <c r="S752" s="202"/>
      <c r="T752" s="203"/>
      <c r="AT752" s="204" t="s">
        <v>217</v>
      </c>
      <c r="AU752" s="204" t="s">
        <v>82</v>
      </c>
      <c r="AV752" s="13" t="s">
        <v>82</v>
      </c>
      <c r="AW752" s="13" t="s">
        <v>33</v>
      </c>
      <c r="AX752" s="13" t="s">
        <v>78</v>
      </c>
      <c r="AY752" s="204" t="s">
        <v>208</v>
      </c>
    </row>
    <row r="753" spans="1:65" s="2" customFormat="1" ht="14.45" customHeight="1">
      <c r="A753" s="36"/>
      <c r="B753" s="37"/>
      <c r="C753" s="180" t="s">
        <v>1310</v>
      </c>
      <c r="D753" s="180" t="s">
        <v>210</v>
      </c>
      <c r="E753" s="181" t="s">
        <v>1311</v>
      </c>
      <c r="F753" s="182" t="s">
        <v>1312</v>
      </c>
      <c r="G753" s="183" t="s">
        <v>213</v>
      </c>
      <c r="H753" s="184">
        <v>848.16399999999999</v>
      </c>
      <c r="I753" s="185"/>
      <c r="J753" s="186">
        <f>ROUND(I753*H753,2)</f>
        <v>0</v>
      </c>
      <c r="K753" s="182" t="s">
        <v>214</v>
      </c>
      <c r="L753" s="41"/>
      <c r="M753" s="187" t="s">
        <v>19</v>
      </c>
      <c r="N753" s="188" t="s">
        <v>43</v>
      </c>
      <c r="O753" s="66"/>
      <c r="P753" s="189">
        <f>O753*H753</f>
        <v>0</v>
      </c>
      <c r="Q753" s="189">
        <v>0</v>
      </c>
      <c r="R753" s="189">
        <f>Q753*H753</f>
        <v>0</v>
      </c>
      <c r="S753" s="189">
        <v>1.4E-2</v>
      </c>
      <c r="T753" s="190">
        <f>S753*H753</f>
        <v>11.874295999999999</v>
      </c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R753" s="191" t="s">
        <v>1034</v>
      </c>
      <c r="AT753" s="191" t="s">
        <v>210</v>
      </c>
      <c r="AU753" s="191" t="s">
        <v>82</v>
      </c>
      <c r="AY753" s="19" t="s">
        <v>208</v>
      </c>
      <c r="BE753" s="192">
        <f>IF(N753="základní",J753,0)</f>
        <v>0</v>
      </c>
      <c r="BF753" s="192">
        <f>IF(N753="snížená",J753,0)</f>
        <v>0</v>
      </c>
      <c r="BG753" s="192">
        <f>IF(N753="zákl. přenesená",J753,0)</f>
        <v>0</v>
      </c>
      <c r="BH753" s="192">
        <f>IF(N753="sníž. přenesená",J753,0)</f>
        <v>0</v>
      </c>
      <c r="BI753" s="192">
        <f>IF(N753="nulová",J753,0)</f>
        <v>0</v>
      </c>
      <c r="BJ753" s="19" t="s">
        <v>82</v>
      </c>
      <c r="BK753" s="192">
        <f>ROUND(I753*H753,2)</f>
        <v>0</v>
      </c>
      <c r="BL753" s="19" t="s">
        <v>1034</v>
      </c>
      <c r="BM753" s="191" t="s">
        <v>1313</v>
      </c>
    </row>
    <row r="754" spans="1:65" s="13" customFormat="1" ht="33.75">
      <c r="B754" s="193"/>
      <c r="C754" s="194"/>
      <c r="D754" s="195" t="s">
        <v>217</v>
      </c>
      <c r="E754" s="196" t="s">
        <v>19</v>
      </c>
      <c r="F754" s="197" t="s">
        <v>778</v>
      </c>
      <c r="G754" s="194"/>
      <c r="H754" s="198">
        <v>324.14</v>
      </c>
      <c r="I754" s="199"/>
      <c r="J754" s="194"/>
      <c r="K754" s="194"/>
      <c r="L754" s="200"/>
      <c r="M754" s="201"/>
      <c r="N754" s="202"/>
      <c r="O754" s="202"/>
      <c r="P754" s="202"/>
      <c r="Q754" s="202"/>
      <c r="R754" s="202"/>
      <c r="S754" s="202"/>
      <c r="T754" s="203"/>
      <c r="AT754" s="204" t="s">
        <v>217</v>
      </c>
      <c r="AU754" s="204" t="s">
        <v>82</v>
      </c>
      <c r="AV754" s="13" t="s">
        <v>82</v>
      </c>
      <c r="AW754" s="13" t="s">
        <v>33</v>
      </c>
      <c r="AX754" s="13" t="s">
        <v>71</v>
      </c>
      <c r="AY754" s="204" t="s">
        <v>208</v>
      </c>
    </row>
    <row r="755" spans="1:65" s="13" customFormat="1" ht="11.25">
      <c r="B755" s="193"/>
      <c r="C755" s="194"/>
      <c r="D755" s="195" t="s">
        <v>217</v>
      </c>
      <c r="E755" s="196" t="s">
        <v>19</v>
      </c>
      <c r="F755" s="197" t="s">
        <v>779</v>
      </c>
      <c r="G755" s="194"/>
      <c r="H755" s="198">
        <v>353.46</v>
      </c>
      <c r="I755" s="199"/>
      <c r="J755" s="194"/>
      <c r="K755" s="194"/>
      <c r="L755" s="200"/>
      <c r="M755" s="201"/>
      <c r="N755" s="202"/>
      <c r="O755" s="202"/>
      <c r="P755" s="202"/>
      <c r="Q755" s="202"/>
      <c r="R755" s="202"/>
      <c r="S755" s="202"/>
      <c r="T755" s="203"/>
      <c r="AT755" s="204" t="s">
        <v>217</v>
      </c>
      <c r="AU755" s="204" t="s">
        <v>82</v>
      </c>
      <c r="AV755" s="13" t="s">
        <v>82</v>
      </c>
      <c r="AW755" s="13" t="s">
        <v>33</v>
      </c>
      <c r="AX755" s="13" t="s">
        <v>71</v>
      </c>
      <c r="AY755" s="204" t="s">
        <v>208</v>
      </c>
    </row>
    <row r="756" spans="1:65" s="13" customFormat="1" ht="11.25">
      <c r="B756" s="193"/>
      <c r="C756" s="194"/>
      <c r="D756" s="195" t="s">
        <v>217</v>
      </c>
      <c r="E756" s="196" t="s">
        <v>19</v>
      </c>
      <c r="F756" s="197" t="s">
        <v>1314</v>
      </c>
      <c r="G756" s="194"/>
      <c r="H756" s="198">
        <v>170.56399999999999</v>
      </c>
      <c r="I756" s="199"/>
      <c r="J756" s="194"/>
      <c r="K756" s="194"/>
      <c r="L756" s="200"/>
      <c r="M756" s="201"/>
      <c r="N756" s="202"/>
      <c r="O756" s="202"/>
      <c r="P756" s="202"/>
      <c r="Q756" s="202"/>
      <c r="R756" s="202"/>
      <c r="S756" s="202"/>
      <c r="T756" s="203"/>
      <c r="AT756" s="204" t="s">
        <v>217</v>
      </c>
      <c r="AU756" s="204" t="s">
        <v>82</v>
      </c>
      <c r="AV756" s="13" t="s">
        <v>82</v>
      </c>
      <c r="AW756" s="13" t="s">
        <v>33</v>
      </c>
      <c r="AX756" s="13" t="s">
        <v>71</v>
      </c>
      <c r="AY756" s="204" t="s">
        <v>208</v>
      </c>
    </row>
    <row r="757" spans="1:65" s="14" customFormat="1" ht="11.25">
      <c r="B757" s="205"/>
      <c r="C757" s="206"/>
      <c r="D757" s="195" t="s">
        <v>217</v>
      </c>
      <c r="E757" s="207" t="s">
        <v>19</v>
      </c>
      <c r="F757" s="208" t="s">
        <v>221</v>
      </c>
      <c r="G757" s="206"/>
      <c r="H757" s="209">
        <v>848.16399999999999</v>
      </c>
      <c r="I757" s="210"/>
      <c r="J757" s="206"/>
      <c r="K757" s="206"/>
      <c r="L757" s="211"/>
      <c r="M757" s="212"/>
      <c r="N757" s="213"/>
      <c r="O757" s="213"/>
      <c r="P757" s="213"/>
      <c r="Q757" s="213"/>
      <c r="R757" s="213"/>
      <c r="S757" s="213"/>
      <c r="T757" s="214"/>
      <c r="AT757" s="215" t="s">
        <v>217</v>
      </c>
      <c r="AU757" s="215" t="s">
        <v>82</v>
      </c>
      <c r="AV757" s="14" t="s">
        <v>215</v>
      </c>
      <c r="AW757" s="14" t="s">
        <v>33</v>
      </c>
      <c r="AX757" s="14" t="s">
        <v>78</v>
      </c>
      <c r="AY757" s="215" t="s">
        <v>208</v>
      </c>
    </row>
    <row r="758" spans="1:65" s="2" customFormat="1" ht="14.45" customHeight="1">
      <c r="A758" s="36"/>
      <c r="B758" s="37"/>
      <c r="C758" s="180" t="s">
        <v>1315</v>
      </c>
      <c r="D758" s="180" t="s">
        <v>210</v>
      </c>
      <c r="E758" s="181" t="s">
        <v>1316</v>
      </c>
      <c r="F758" s="182" t="s">
        <v>1317</v>
      </c>
      <c r="G758" s="183" t="s">
        <v>213</v>
      </c>
      <c r="H758" s="184">
        <v>677.6</v>
      </c>
      <c r="I758" s="185"/>
      <c r="J758" s="186">
        <f>ROUND(I758*H758,2)</f>
        <v>0</v>
      </c>
      <c r="K758" s="182" t="s">
        <v>214</v>
      </c>
      <c r="L758" s="41"/>
      <c r="M758" s="187" t="s">
        <v>19</v>
      </c>
      <c r="N758" s="188" t="s">
        <v>43</v>
      </c>
      <c r="O758" s="66"/>
      <c r="P758" s="189">
        <f>O758*H758</f>
        <v>0</v>
      </c>
      <c r="Q758" s="189">
        <v>0</v>
      </c>
      <c r="R758" s="189">
        <f>Q758*H758</f>
        <v>0</v>
      </c>
      <c r="S758" s="189">
        <v>0.04</v>
      </c>
      <c r="T758" s="190">
        <f>S758*H758</f>
        <v>27.104000000000003</v>
      </c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R758" s="191" t="s">
        <v>1034</v>
      </c>
      <c r="AT758" s="191" t="s">
        <v>210</v>
      </c>
      <c r="AU758" s="191" t="s">
        <v>82</v>
      </c>
      <c r="AY758" s="19" t="s">
        <v>208</v>
      </c>
      <c r="BE758" s="192">
        <f>IF(N758="základní",J758,0)</f>
        <v>0</v>
      </c>
      <c r="BF758" s="192">
        <f>IF(N758="snížená",J758,0)</f>
        <v>0</v>
      </c>
      <c r="BG758" s="192">
        <f>IF(N758="zákl. přenesená",J758,0)</f>
        <v>0</v>
      </c>
      <c r="BH758" s="192">
        <f>IF(N758="sníž. přenesená",J758,0)</f>
        <v>0</v>
      </c>
      <c r="BI758" s="192">
        <f>IF(N758="nulová",J758,0)</f>
        <v>0</v>
      </c>
      <c r="BJ758" s="19" t="s">
        <v>82</v>
      </c>
      <c r="BK758" s="192">
        <f>ROUND(I758*H758,2)</f>
        <v>0</v>
      </c>
      <c r="BL758" s="19" t="s">
        <v>1034</v>
      </c>
      <c r="BM758" s="191" t="s">
        <v>1318</v>
      </c>
    </row>
    <row r="759" spans="1:65" s="13" customFormat="1" ht="33.75">
      <c r="B759" s="193"/>
      <c r="C759" s="194"/>
      <c r="D759" s="195" t="s">
        <v>217</v>
      </c>
      <c r="E759" s="196" t="s">
        <v>19</v>
      </c>
      <c r="F759" s="197" t="s">
        <v>778</v>
      </c>
      <c r="G759" s="194"/>
      <c r="H759" s="198">
        <v>324.14</v>
      </c>
      <c r="I759" s="199"/>
      <c r="J759" s="194"/>
      <c r="K759" s="194"/>
      <c r="L759" s="200"/>
      <c r="M759" s="201"/>
      <c r="N759" s="202"/>
      <c r="O759" s="202"/>
      <c r="P759" s="202"/>
      <c r="Q759" s="202"/>
      <c r="R759" s="202"/>
      <c r="S759" s="202"/>
      <c r="T759" s="203"/>
      <c r="AT759" s="204" t="s">
        <v>217</v>
      </c>
      <c r="AU759" s="204" t="s">
        <v>82</v>
      </c>
      <c r="AV759" s="13" t="s">
        <v>82</v>
      </c>
      <c r="AW759" s="13" t="s">
        <v>33</v>
      </c>
      <c r="AX759" s="13" t="s">
        <v>71</v>
      </c>
      <c r="AY759" s="204" t="s">
        <v>208</v>
      </c>
    </row>
    <row r="760" spans="1:65" s="13" customFormat="1" ht="11.25">
      <c r="B760" s="193"/>
      <c r="C760" s="194"/>
      <c r="D760" s="195" t="s">
        <v>217</v>
      </c>
      <c r="E760" s="196" t="s">
        <v>19</v>
      </c>
      <c r="F760" s="197" t="s">
        <v>779</v>
      </c>
      <c r="G760" s="194"/>
      <c r="H760" s="198">
        <v>353.46</v>
      </c>
      <c r="I760" s="199"/>
      <c r="J760" s="194"/>
      <c r="K760" s="194"/>
      <c r="L760" s="200"/>
      <c r="M760" s="201"/>
      <c r="N760" s="202"/>
      <c r="O760" s="202"/>
      <c r="P760" s="202"/>
      <c r="Q760" s="202"/>
      <c r="R760" s="202"/>
      <c r="S760" s="202"/>
      <c r="T760" s="203"/>
      <c r="AT760" s="204" t="s">
        <v>217</v>
      </c>
      <c r="AU760" s="204" t="s">
        <v>82</v>
      </c>
      <c r="AV760" s="13" t="s">
        <v>82</v>
      </c>
      <c r="AW760" s="13" t="s">
        <v>33</v>
      </c>
      <c r="AX760" s="13" t="s">
        <v>71</v>
      </c>
      <c r="AY760" s="204" t="s">
        <v>208</v>
      </c>
    </row>
    <row r="761" spans="1:65" s="14" customFormat="1" ht="11.25">
      <c r="B761" s="205"/>
      <c r="C761" s="206"/>
      <c r="D761" s="195" t="s">
        <v>217</v>
      </c>
      <c r="E761" s="207" t="s">
        <v>19</v>
      </c>
      <c r="F761" s="208" t="s">
        <v>221</v>
      </c>
      <c r="G761" s="206"/>
      <c r="H761" s="209">
        <v>677.6</v>
      </c>
      <c r="I761" s="210"/>
      <c r="J761" s="206"/>
      <c r="K761" s="206"/>
      <c r="L761" s="211"/>
      <c r="M761" s="212"/>
      <c r="N761" s="213"/>
      <c r="O761" s="213"/>
      <c r="P761" s="213"/>
      <c r="Q761" s="213"/>
      <c r="R761" s="213"/>
      <c r="S761" s="213"/>
      <c r="T761" s="214"/>
      <c r="AT761" s="215" t="s">
        <v>217</v>
      </c>
      <c r="AU761" s="215" t="s">
        <v>82</v>
      </c>
      <c r="AV761" s="14" t="s">
        <v>215</v>
      </c>
      <c r="AW761" s="14" t="s">
        <v>33</v>
      </c>
      <c r="AX761" s="14" t="s">
        <v>78</v>
      </c>
      <c r="AY761" s="215" t="s">
        <v>208</v>
      </c>
    </row>
    <row r="762" spans="1:65" s="2" customFormat="1" ht="14.45" customHeight="1">
      <c r="A762" s="36"/>
      <c r="B762" s="37"/>
      <c r="C762" s="180" t="s">
        <v>1319</v>
      </c>
      <c r="D762" s="180" t="s">
        <v>210</v>
      </c>
      <c r="E762" s="181" t="s">
        <v>1320</v>
      </c>
      <c r="F762" s="182" t="s">
        <v>1321</v>
      </c>
      <c r="G762" s="183" t="s">
        <v>225</v>
      </c>
      <c r="H762" s="184">
        <v>23.744</v>
      </c>
      <c r="I762" s="185"/>
      <c r="J762" s="186">
        <f>ROUND(I762*H762,2)</f>
        <v>0</v>
      </c>
      <c r="K762" s="182" t="s">
        <v>214</v>
      </c>
      <c r="L762" s="41"/>
      <c r="M762" s="187" t="s">
        <v>19</v>
      </c>
      <c r="N762" s="188" t="s">
        <v>43</v>
      </c>
      <c r="O762" s="66"/>
      <c r="P762" s="189">
        <f>O762*H762</f>
        <v>0</v>
      </c>
      <c r="Q762" s="189">
        <v>2.81E-3</v>
      </c>
      <c r="R762" s="189">
        <f>Q762*H762</f>
        <v>6.6720639999999998E-2</v>
      </c>
      <c r="S762" s="189">
        <v>0</v>
      </c>
      <c r="T762" s="190">
        <f>S762*H762</f>
        <v>0</v>
      </c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R762" s="191" t="s">
        <v>1034</v>
      </c>
      <c r="AT762" s="191" t="s">
        <v>210</v>
      </c>
      <c r="AU762" s="191" t="s">
        <v>82</v>
      </c>
      <c r="AY762" s="19" t="s">
        <v>208</v>
      </c>
      <c r="BE762" s="192">
        <f>IF(N762="základní",J762,0)</f>
        <v>0</v>
      </c>
      <c r="BF762" s="192">
        <f>IF(N762="snížená",J762,0)</f>
        <v>0</v>
      </c>
      <c r="BG762" s="192">
        <f>IF(N762="zákl. přenesená",J762,0)</f>
        <v>0</v>
      </c>
      <c r="BH762" s="192">
        <f>IF(N762="sníž. přenesená",J762,0)</f>
        <v>0</v>
      </c>
      <c r="BI762" s="192">
        <f>IF(N762="nulová",J762,0)</f>
        <v>0</v>
      </c>
      <c r="BJ762" s="19" t="s">
        <v>82</v>
      </c>
      <c r="BK762" s="192">
        <f>ROUND(I762*H762,2)</f>
        <v>0</v>
      </c>
      <c r="BL762" s="19" t="s">
        <v>1034</v>
      </c>
      <c r="BM762" s="191" t="s">
        <v>1322</v>
      </c>
    </row>
    <row r="763" spans="1:65" s="13" customFormat="1" ht="11.25">
      <c r="B763" s="193"/>
      <c r="C763" s="194"/>
      <c r="D763" s="195" t="s">
        <v>217</v>
      </c>
      <c r="E763" s="196" t="s">
        <v>19</v>
      </c>
      <c r="F763" s="197" t="s">
        <v>1323</v>
      </c>
      <c r="G763" s="194"/>
      <c r="H763" s="198">
        <v>23.744</v>
      </c>
      <c r="I763" s="199"/>
      <c r="J763" s="194"/>
      <c r="K763" s="194"/>
      <c r="L763" s="200"/>
      <c r="M763" s="201"/>
      <c r="N763" s="202"/>
      <c r="O763" s="202"/>
      <c r="P763" s="202"/>
      <c r="Q763" s="202"/>
      <c r="R763" s="202"/>
      <c r="S763" s="202"/>
      <c r="T763" s="203"/>
      <c r="AT763" s="204" t="s">
        <v>217</v>
      </c>
      <c r="AU763" s="204" t="s">
        <v>82</v>
      </c>
      <c r="AV763" s="13" t="s">
        <v>82</v>
      </c>
      <c r="AW763" s="13" t="s">
        <v>33</v>
      </c>
      <c r="AX763" s="13" t="s">
        <v>78</v>
      </c>
      <c r="AY763" s="204" t="s">
        <v>208</v>
      </c>
    </row>
    <row r="764" spans="1:65" s="2" customFormat="1" ht="24.2" customHeight="1">
      <c r="A764" s="36"/>
      <c r="B764" s="37"/>
      <c r="C764" s="180" t="s">
        <v>1324</v>
      </c>
      <c r="D764" s="180" t="s">
        <v>210</v>
      </c>
      <c r="E764" s="181" t="s">
        <v>1325</v>
      </c>
      <c r="F764" s="182" t="s">
        <v>1326</v>
      </c>
      <c r="G764" s="183" t="s">
        <v>1091</v>
      </c>
      <c r="H764" s="240"/>
      <c r="I764" s="185"/>
      <c r="J764" s="186">
        <f>ROUND(I764*H764,2)</f>
        <v>0</v>
      </c>
      <c r="K764" s="182" t="s">
        <v>214</v>
      </c>
      <c r="L764" s="41"/>
      <c r="M764" s="187" t="s">
        <v>19</v>
      </c>
      <c r="N764" s="188" t="s">
        <v>43</v>
      </c>
      <c r="O764" s="66"/>
      <c r="P764" s="189">
        <f>O764*H764</f>
        <v>0</v>
      </c>
      <c r="Q764" s="189">
        <v>0</v>
      </c>
      <c r="R764" s="189">
        <f>Q764*H764</f>
        <v>0</v>
      </c>
      <c r="S764" s="189">
        <v>0</v>
      </c>
      <c r="T764" s="190">
        <f>S764*H764</f>
        <v>0</v>
      </c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R764" s="191" t="s">
        <v>1034</v>
      </c>
      <c r="AT764" s="191" t="s">
        <v>210</v>
      </c>
      <c r="AU764" s="191" t="s">
        <v>82</v>
      </c>
      <c r="AY764" s="19" t="s">
        <v>208</v>
      </c>
      <c r="BE764" s="192">
        <f>IF(N764="základní",J764,0)</f>
        <v>0</v>
      </c>
      <c r="BF764" s="192">
        <f>IF(N764="snížená",J764,0)</f>
        <v>0</v>
      </c>
      <c r="BG764" s="192">
        <f>IF(N764="zákl. přenesená",J764,0)</f>
        <v>0</v>
      </c>
      <c r="BH764" s="192">
        <f>IF(N764="sníž. přenesená",J764,0)</f>
        <v>0</v>
      </c>
      <c r="BI764" s="192">
        <f>IF(N764="nulová",J764,0)</f>
        <v>0</v>
      </c>
      <c r="BJ764" s="19" t="s">
        <v>82</v>
      </c>
      <c r="BK764" s="192">
        <f>ROUND(I764*H764,2)</f>
        <v>0</v>
      </c>
      <c r="BL764" s="19" t="s">
        <v>1034</v>
      </c>
      <c r="BM764" s="191" t="s">
        <v>1327</v>
      </c>
    </row>
    <row r="765" spans="1:65" s="12" customFormat="1" ht="22.9" customHeight="1">
      <c r="B765" s="164"/>
      <c r="C765" s="165"/>
      <c r="D765" s="166" t="s">
        <v>70</v>
      </c>
      <c r="E765" s="178" t="s">
        <v>1328</v>
      </c>
      <c r="F765" s="178" t="s">
        <v>1329</v>
      </c>
      <c r="G765" s="165"/>
      <c r="H765" s="165"/>
      <c r="I765" s="168"/>
      <c r="J765" s="179">
        <f>BK765</f>
        <v>0</v>
      </c>
      <c r="K765" s="165"/>
      <c r="L765" s="170"/>
      <c r="M765" s="171"/>
      <c r="N765" s="172"/>
      <c r="O765" s="172"/>
      <c r="P765" s="173">
        <f>SUM(P766:P833)</f>
        <v>0</v>
      </c>
      <c r="Q765" s="172"/>
      <c r="R765" s="173">
        <f>SUM(R766:R833)</f>
        <v>85.285148880000008</v>
      </c>
      <c r="S765" s="172"/>
      <c r="T765" s="174">
        <f>SUM(T766:T833)</f>
        <v>3.0002207599999999</v>
      </c>
      <c r="AR765" s="175" t="s">
        <v>82</v>
      </c>
      <c r="AT765" s="176" t="s">
        <v>70</v>
      </c>
      <c r="AU765" s="176" t="s">
        <v>78</v>
      </c>
      <c r="AY765" s="175" t="s">
        <v>208</v>
      </c>
      <c r="BK765" s="177">
        <f>SUM(BK766:BK833)</f>
        <v>0</v>
      </c>
    </row>
    <row r="766" spans="1:65" s="2" customFormat="1" ht="14.45" customHeight="1">
      <c r="A766" s="36"/>
      <c r="B766" s="37"/>
      <c r="C766" s="180" t="s">
        <v>1330</v>
      </c>
      <c r="D766" s="180" t="s">
        <v>210</v>
      </c>
      <c r="E766" s="181" t="s">
        <v>1331</v>
      </c>
      <c r="F766" s="182" t="s">
        <v>1332</v>
      </c>
      <c r="G766" s="183" t="s">
        <v>213</v>
      </c>
      <c r="H766" s="184">
        <v>706.92</v>
      </c>
      <c r="I766" s="185"/>
      <c r="J766" s="186">
        <f>ROUND(I766*H766,2)</f>
        <v>0</v>
      </c>
      <c r="K766" s="182" t="s">
        <v>19</v>
      </c>
      <c r="L766" s="41"/>
      <c r="M766" s="187" t="s">
        <v>19</v>
      </c>
      <c r="N766" s="188" t="s">
        <v>43</v>
      </c>
      <c r="O766" s="66"/>
      <c r="P766" s="189">
        <f>O766*H766</f>
        <v>0</v>
      </c>
      <c r="Q766" s="189">
        <v>2.5149999999999999E-2</v>
      </c>
      <c r="R766" s="189">
        <f>Q766*H766</f>
        <v>17.779037999999996</v>
      </c>
      <c r="S766" s="189">
        <v>0</v>
      </c>
      <c r="T766" s="190">
        <f>S766*H766</f>
        <v>0</v>
      </c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R766" s="191" t="s">
        <v>1034</v>
      </c>
      <c r="AT766" s="191" t="s">
        <v>210</v>
      </c>
      <c r="AU766" s="191" t="s">
        <v>82</v>
      </c>
      <c r="AY766" s="19" t="s">
        <v>208</v>
      </c>
      <c r="BE766" s="192">
        <f>IF(N766="základní",J766,0)</f>
        <v>0</v>
      </c>
      <c r="BF766" s="192">
        <f>IF(N766="snížená",J766,0)</f>
        <v>0</v>
      </c>
      <c r="BG766" s="192">
        <f>IF(N766="zákl. přenesená",J766,0)</f>
        <v>0</v>
      </c>
      <c r="BH766" s="192">
        <f>IF(N766="sníž. přenesená",J766,0)</f>
        <v>0</v>
      </c>
      <c r="BI766" s="192">
        <f>IF(N766="nulová",J766,0)</f>
        <v>0</v>
      </c>
      <c r="BJ766" s="19" t="s">
        <v>82</v>
      </c>
      <c r="BK766" s="192">
        <f>ROUND(I766*H766,2)</f>
        <v>0</v>
      </c>
      <c r="BL766" s="19" t="s">
        <v>1034</v>
      </c>
      <c r="BM766" s="191" t="s">
        <v>1333</v>
      </c>
    </row>
    <row r="767" spans="1:65" s="13" customFormat="1" ht="11.25">
      <c r="B767" s="193"/>
      <c r="C767" s="194"/>
      <c r="D767" s="195" t="s">
        <v>217</v>
      </c>
      <c r="E767" s="196" t="s">
        <v>19</v>
      </c>
      <c r="F767" s="197" t="s">
        <v>1334</v>
      </c>
      <c r="G767" s="194"/>
      <c r="H767" s="198">
        <v>706.92</v>
      </c>
      <c r="I767" s="199"/>
      <c r="J767" s="194"/>
      <c r="K767" s="194"/>
      <c r="L767" s="200"/>
      <c r="M767" s="201"/>
      <c r="N767" s="202"/>
      <c r="O767" s="202"/>
      <c r="P767" s="202"/>
      <c r="Q767" s="202"/>
      <c r="R767" s="202"/>
      <c r="S767" s="202"/>
      <c r="T767" s="203"/>
      <c r="AT767" s="204" t="s">
        <v>217</v>
      </c>
      <c r="AU767" s="204" t="s">
        <v>82</v>
      </c>
      <c r="AV767" s="13" t="s">
        <v>82</v>
      </c>
      <c r="AW767" s="13" t="s">
        <v>33</v>
      </c>
      <c r="AX767" s="13" t="s">
        <v>78</v>
      </c>
      <c r="AY767" s="204" t="s">
        <v>208</v>
      </c>
    </row>
    <row r="768" spans="1:65" s="2" customFormat="1" ht="24.2" customHeight="1">
      <c r="A768" s="36"/>
      <c r="B768" s="37"/>
      <c r="C768" s="180" t="s">
        <v>1335</v>
      </c>
      <c r="D768" s="180" t="s">
        <v>210</v>
      </c>
      <c r="E768" s="181" t="s">
        <v>1336</v>
      </c>
      <c r="F768" s="182" t="s">
        <v>1337</v>
      </c>
      <c r="G768" s="183" t="s">
        <v>213</v>
      </c>
      <c r="H768" s="184">
        <v>570.54300000000001</v>
      </c>
      <c r="I768" s="185"/>
      <c r="J768" s="186">
        <f>ROUND(I768*H768,2)</f>
        <v>0</v>
      </c>
      <c r="K768" s="182" t="s">
        <v>214</v>
      </c>
      <c r="L768" s="41"/>
      <c r="M768" s="187" t="s">
        <v>19</v>
      </c>
      <c r="N768" s="188" t="s">
        <v>43</v>
      </c>
      <c r="O768" s="66"/>
      <c r="P768" s="189">
        <f>O768*H768</f>
        <v>0</v>
      </c>
      <c r="Q768" s="189">
        <v>2.2450000000000001E-2</v>
      </c>
      <c r="R768" s="189">
        <f>Q768*H768</f>
        <v>12.808690350000001</v>
      </c>
      <c r="S768" s="189">
        <v>0</v>
      </c>
      <c r="T768" s="190">
        <f>S768*H768</f>
        <v>0</v>
      </c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R768" s="191" t="s">
        <v>1034</v>
      </c>
      <c r="AT768" s="191" t="s">
        <v>210</v>
      </c>
      <c r="AU768" s="191" t="s">
        <v>82</v>
      </c>
      <c r="AY768" s="19" t="s">
        <v>208</v>
      </c>
      <c r="BE768" s="192">
        <f>IF(N768="základní",J768,0)</f>
        <v>0</v>
      </c>
      <c r="BF768" s="192">
        <f>IF(N768="snížená",J768,0)</f>
        <v>0</v>
      </c>
      <c r="BG768" s="192">
        <f>IF(N768="zákl. přenesená",J768,0)</f>
        <v>0</v>
      </c>
      <c r="BH768" s="192">
        <f>IF(N768="sníž. přenesená",J768,0)</f>
        <v>0</v>
      </c>
      <c r="BI768" s="192">
        <f>IF(N768="nulová",J768,0)</f>
        <v>0</v>
      </c>
      <c r="BJ768" s="19" t="s">
        <v>82</v>
      </c>
      <c r="BK768" s="192">
        <f>ROUND(I768*H768,2)</f>
        <v>0</v>
      </c>
      <c r="BL768" s="19" t="s">
        <v>1034</v>
      </c>
      <c r="BM768" s="191" t="s">
        <v>1338</v>
      </c>
    </row>
    <row r="769" spans="1:65" s="13" customFormat="1" ht="22.5">
      <c r="B769" s="193"/>
      <c r="C769" s="194"/>
      <c r="D769" s="195" t="s">
        <v>217</v>
      </c>
      <c r="E769" s="196" t="s">
        <v>19</v>
      </c>
      <c r="F769" s="197" t="s">
        <v>1339</v>
      </c>
      <c r="G769" s="194"/>
      <c r="H769" s="198">
        <v>268.20499999999998</v>
      </c>
      <c r="I769" s="199"/>
      <c r="J769" s="194"/>
      <c r="K769" s="194"/>
      <c r="L769" s="200"/>
      <c r="M769" s="201"/>
      <c r="N769" s="202"/>
      <c r="O769" s="202"/>
      <c r="P769" s="202"/>
      <c r="Q769" s="202"/>
      <c r="R769" s="202"/>
      <c r="S769" s="202"/>
      <c r="T769" s="203"/>
      <c r="AT769" s="204" t="s">
        <v>217</v>
      </c>
      <c r="AU769" s="204" t="s">
        <v>82</v>
      </c>
      <c r="AV769" s="13" t="s">
        <v>82</v>
      </c>
      <c r="AW769" s="13" t="s">
        <v>33</v>
      </c>
      <c r="AX769" s="13" t="s">
        <v>71</v>
      </c>
      <c r="AY769" s="204" t="s">
        <v>208</v>
      </c>
    </row>
    <row r="770" spans="1:65" s="13" customFormat="1" ht="11.25">
      <c r="B770" s="193"/>
      <c r="C770" s="194"/>
      <c r="D770" s="195" t="s">
        <v>217</v>
      </c>
      <c r="E770" s="196" t="s">
        <v>19</v>
      </c>
      <c r="F770" s="197" t="s">
        <v>1340</v>
      </c>
      <c r="G770" s="194"/>
      <c r="H770" s="198">
        <v>-25.413</v>
      </c>
      <c r="I770" s="199"/>
      <c r="J770" s="194"/>
      <c r="K770" s="194"/>
      <c r="L770" s="200"/>
      <c r="M770" s="201"/>
      <c r="N770" s="202"/>
      <c r="O770" s="202"/>
      <c r="P770" s="202"/>
      <c r="Q770" s="202"/>
      <c r="R770" s="202"/>
      <c r="S770" s="202"/>
      <c r="T770" s="203"/>
      <c r="AT770" s="204" t="s">
        <v>217</v>
      </c>
      <c r="AU770" s="204" t="s">
        <v>82</v>
      </c>
      <c r="AV770" s="13" t="s">
        <v>82</v>
      </c>
      <c r="AW770" s="13" t="s">
        <v>33</v>
      </c>
      <c r="AX770" s="13" t="s">
        <v>71</v>
      </c>
      <c r="AY770" s="204" t="s">
        <v>208</v>
      </c>
    </row>
    <row r="771" spans="1:65" s="13" customFormat="1" ht="22.5">
      <c r="B771" s="193"/>
      <c r="C771" s="194"/>
      <c r="D771" s="195" t="s">
        <v>217</v>
      </c>
      <c r="E771" s="196" t="s">
        <v>19</v>
      </c>
      <c r="F771" s="197" t="s">
        <v>1341</v>
      </c>
      <c r="G771" s="194"/>
      <c r="H771" s="198">
        <v>360.25599999999997</v>
      </c>
      <c r="I771" s="199"/>
      <c r="J771" s="194"/>
      <c r="K771" s="194"/>
      <c r="L771" s="200"/>
      <c r="M771" s="201"/>
      <c r="N771" s="202"/>
      <c r="O771" s="202"/>
      <c r="P771" s="202"/>
      <c r="Q771" s="202"/>
      <c r="R771" s="202"/>
      <c r="S771" s="202"/>
      <c r="T771" s="203"/>
      <c r="AT771" s="204" t="s">
        <v>217</v>
      </c>
      <c r="AU771" s="204" t="s">
        <v>82</v>
      </c>
      <c r="AV771" s="13" t="s">
        <v>82</v>
      </c>
      <c r="AW771" s="13" t="s">
        <v>33</v>
      </c>
      <c r="AX771" s="13" t="s">
        <v>71</v>
      </c>
      <c r="AY771" s="204" t="s">
        <v>208</v>
      </c>
    </row>
    <row r="772" spans="1:65" s="13" customFormat="1" ht="11.25">
      <c r="B772" s="193"/>
      <c r="C772" s="194"/>
      <c r="D772" s="195" t="s">
        <v>217</v>
      </c>
      <c r="E772" s="196" t="s">
        <v>19</v>
      </c>
      <c r="F772" s="197" t="s">
        <v>1342</v>
      </c>
      <c r="G772" s="194"/>
      <c r="H772" s="198">
        <v>-32.505000000000003</v>
      </c>
      <c r="I772" s="199"/>
      <c r="J772" s="194"/>
      <c r="K772" s="194"/>
      <c r="L772" s="200"/>
      <c r="M772" s="201"/>
      <c r="N772" s="202"/>
      <c r="O772" s="202"/>
      <c r="P772" s="202"/>
      <c r="Q772" s="202"/>
      <c r="R772" s="202"/>
      <c r="S772" s="202"/>
      <c r="T772" s="203"/>
      <c r="AT772" s="204" t="s">
        <v>217</v>
      </c>
      <c r="AU772" s="204" t="s">
        <v>82</v>
      </c>
      <c r="AV772" s="13" t="s">
        <v>82</v>
      </c>
      <c r="AW772" s="13" t="s">
        <v>33</v>
      </c>
      <c r="AX772" s="13" t="s">
        <v>71</v>
      </c>
      <c r="AY772" s="204" t="s">
        <v>208</v>
      </c>
    </row>
    <row r="773" spans="1:65" s="14" customFormat="1" ht="11.25">
      <c r="B773" s="205"/>
      <c r="C773" s="206"/>
      <c r="D773" s="195" t="s">
        <v>217</v>
      </c>
      <c r="E773" s="207" t="s">
        <v>19</v>
      </c>
      <c r="F773" s="208" t="s">
        <v>221</v>
      </c>
      <c r="G773" s="206"/>
      <c r="H773" s="209">
        <v>570.54300000000001</v>
      </c>
      <c r="I773" s="210"/>
      <c r="J773" s="206"/>
      <c r="K773" s="206"/>
      <c r="L773" s="211"/>
      <c r="M773" s="212"/>
      <c r="N773" s="213"/>
      <c r="O773" s="213"/>
      <c r="P773" s="213"/>
      <c r="Q773" s="213"/>
      <c r="R773" s="213"/>
      <c r="S773" s="213"/>
      <c r="T773" s="214"/>
      <c r="AT773" s="215" t="s">
        <v>217</v>
      </c>
      <c r="AU773" s="215" t="s">
        <v>82</v>
      </c>
      <c r="AV773" s="14" t="s">
        <v>215</v>
      </c>
      <c r="AW773" s="14" t="s">
        <v>33</v>
      </c>
      <c r="AX773" s="14" t="s">
        <v>78</v>
      </c>
      <c r="AY773" s="215" t="s">
        <v>208</v>
      </c>
    </row>
    <row r="774" spans="1:65" s="2" customFormat="1" ht="24.2" customHeight="1">
      <c r="A774" s="36"/>
      <c r="B774" s="37"/>
      <c r="C774" s="180" t="s">
        <v>1343</v>
      </c>
      <c r="D774" s="180" t="s">
        <v>210</v>
      </c>
      <c r="E774" s="181" t="s">
        <v>1344</v>
      </c>
      <c r="F774" s="182" t="s">
        <v>1345</v>
      </c>
      <c r="G774" s="183" t="s">
        <v>213</v>
      </c>
      <c r="H774" s="184">
        <v>593.36699999999996</v>
      </c>
      <c r="I774" s="185"/>
      <c r="J774" s="186">
        <f>ROUND(I774*H774,2)</f>
        <v>0</v>
      </c>
      <c r="K774" s="182" t="s">
        <v>214</v>
      </c>
      <c r="L774" s="41"/>
      <c r="M774" s="187" t="s">
        <v>19</v>
      </c>
      <c r="N774" s="188" t="s">
        <v>43</v>
      </c>
      <c r="O774" s="66"/>
      <c r="P774" s="189">
        <f>O774*H774</f>
        <v>0</v>
      </c>
      <c r="Q774" s="189">
        <v>2.0000000000000001E-4</v>
      </c>
      <c r="R774" s="189">
        <f>Q774*H774</f>
        <v>0.1186734</v>
      </c>
      <c r="S774" s="189">
        <v>0</v>
      </c>
      <c r="T774" s="190">
        <f>S774*H774</f>
        <v>0</v>
      </c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R774" s="191" t="s">
        <v>1034</v>
      </c>
      <c r="AT774" s="191" t="s">
        <v>210</v>
      </c>
      <c r="AU774" s="191" t="s">
        <v>82</v>
      </c>
      <c r="AY774" s="19" t="s">
        <v>208</v>
      </c>
      <c r="BE774" s="192">
        <f>IF(N774="základní",J774,0)</f>
        <v>0</v>
      </c>
      <c r="BF774" s="192">
        <f>IF(N774="snížená",J774,0)</f>
        <v>0</v>
      </c>
      <c r="BG774" s="192">
        <f>IF(N774="zákl. přenesená",J774,0)</f>
        <v>0</v>
      </c>
      <c r="BH774" s="192">
        <f>IF(N774="sníž. přenesená",J774,0)</f>
        <v>0</v>
      </c>
      <c r="BI774" s="192">
        <f>IF(N774="nulová",J774,0)</f>
        <v>0</v>
      </c>
      <c r="BJ774" s="19" t="s">
        <v>82</v>
      </c>
      <c r="BK774" s="192">
        <f>ROUND(I774*H774,2)</f>
        <v>0</v>
      </c>
      <c r="BL774" s="19" t="s">
        <v>1034</v>
      </c>
      <c r="BM774" s="191" t="s">
        <v>1346</v>
      </c>
    </row>
    <row r="775" spans="1:65" s="13" customFormat="1" ht="11.25">
      <c r="B775" s="193"/>
      <c r="C775" s="194"/>
      <c r="D775" s="195" t="s">
        <v>217</v>
      </c>
      <c r="E775" s="196" t="s">
        <v>19</v>
      </c>
      <c r="F775" s="197" t="s">
        <v>1347</v>
      </c>
      <c r="G775" s="194"/>
      <c r="H775" s="198">
        <v>593.36699999999996</v>
      </c>
      <c r="I775" s="199"/>
      <c r="J775" s="194"/>
      <c r="K775" s="194"/>
      <c r="L775" s="200"/>
      <c r="M775" s="201"/>
      <c r="N775" s="202"/>
      <c r="O775" s="202"/>
      <c r="P775" s="202"/>
      <c r="Q775" s="202"/>
      <c r="R775" s="202"/>
      <c r="S775" s="202"/>
      <c r="T775" s="203"/>
      <c r="AT775" s="204" t="s">
        <v>217</v>
      </c>
      <c r="AU775" s="204" t="s">
        <v>82</v>
      </c>
      <c r="AV775" s="13" t="s">
        <v>82</v>
      </c>
      <c r="AW775" s="13" t="s">
        <v>33</v>
      </c>
      <c r="AX775" s="13" t="s">
        <v>78</v>
      </c>
      <c r="AY775" s="204" t="s">
        <v>208</v>
      </c>
    </row>
    <row r="776" spans="1:65" s="2" customFormat="1" ht="24.2" customHeight="1">
      <c r="A776" s="36"/>
      <c r="B776" s="37"/>
      <c r="C776" s="180" t="s">
        <v>1348</v>
      </c>
      <c r="D776" s="180" t="s">
        <v>210</v>
      </c>
      <c r="E776" s="181" t="s">
        <v>1349</v>
      </c>
      <c r="F776" s="182" t="s">
        <v>1350</v>
      </c>
      <c r="G776" s="183" t="s">
        <v>395</v>
      </c>
      <c r="H776" s="184">
        <v>166.04</v>
      </c>
      <c r="I776" s="185"/>
      <c r="J776" s="186">
        <f>ROUND(I776*H776,2)</f>
        <v>0</v>
      </c>
      <c r="K776" s="182" t="s">
        <v>214</v>
      </c>
      <c r="L776" s="41"/>
      <c r="M776" s="187" t="s">
        <v>19</v>
      </c>
      <c r="N776" s="188" t="s">
        <v>43</v>
      </c>
      <c r="O776" s="66"/>
      <c r="P776" s="189">
        <f>O776*H776</f>
        <v>0</v>
      </c>
      <c r="Q776" s="189">
        <v>2.0000000000000001E-4</v>
      </c>
      <c r="R776" s="189">
        <f>Q776*H776</f>
        <v>3.3208000000000001E-2</v>
      </c>
      <c r="S776" s="189">
        <v>0</v>
      </c>
      <c r="T776" s="190">
        <f>S776*H776</f>
        <v>0</v>
      </c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R776" s="191" t="s">
        <v>1034</v>
      </c>
      <c r="AT776" s="191" t="s">
        <v>210</v>
      </c>
      <c r="AU776" s="191" t="s">
        <v>82</v>
      </c>
      <c r="AY776" s="19" t="s">
        <v>208</v>
      </c>
      <c r="BE776" s="192">
        <f>IF(N776="základní",J776,0)</f>
        <v>0</v>
      </c>
      <c r="BF776" s="192">
        <f>IF(N776="snížená",J776,0)</f>
        <v>0</v>
      </c>
      <c r="BG776" s="192">
        <f>IF(N776="zákl. přenesená",J776,0)</f>
        <v>0</v>
      </c>
      <c r="BH776" s="192">
        <f>IF(N776="sníž. přenesená",J776,0)</f>
        <v>0</v>
      </c>
      <c r="BI776" s="192">
        <f>IF(N776="nulová",J776,0)</f>
        <v>0</v>
      </c>
      <c r="BJ776" s="19" t="s">
        <v>82</v>
      </c>
      <c r="BK776" s="192">
        <f>ROUND(I776*H776,2)</f>
        <v>0</v>
      </c>
      <c r="BL776" s="19" t="s">
        <v>1034</v>
      </c>
      <c r="BM776" s="191" t="s">
        <v>1351</v>
      </c>
    </row>
    <row r="777" spans="1:65" s="13" customFormat="1" ht="22.5">
      <c r="B777" s="193"/>
      <c r="C777" s="194"/>
      <c r="D777" s="195" t="s">
        <v>217</v>
      </c>
      <c r="E777" s="196" t="s">
        <v>19</v>
      </c>
      <c r="F777" s="197" t="s">
        <v>1352</v>
      </c>
      <c r="G777" s="194"/>
      <c r="H777" s="198">
        <v>70.86</v>
      </c>
      <c r="I777" s="199"/>
      <c r="J777" s="194"/>
      <c r="K777" s="194"/>
      <c r="L777" s="200"/>
      <c r="M777" s="201"/>
      <c r="N777" s="202"/>
      <c r="O777" s="202"/>
      <c r="P777" s="202"/>
      <c r="Q777" s="202"/>
      <c r="R777" s="202"/>
      <c r="S777" s="202"/>
      <c r="T777" s="203"/>
      <c r="AT777" s="204" t="s">
        <v>217</v>
      </c>
      <c r="AU777" s="204" t="s">
        <v>82</v>
      </c>
      <c r="AV777" s="13" t="s">
        <v>82</v>
      </c>
      <c r="AW777" s="13" t="s">
        <v>33</v>
      </c>
      <c r="AX777" s="13" t="s">
        <v>71</v>
      </c>
      <c r="AY777" s="204" t="s">
        <v>208</v>
      </c>
    </row>
    <row r="778" spans="1:65" s="13" customFormat="1" ht="22.5">
      <c r="B778" s="193"/>
      <c r="C778" s="194"/>
      <c r="D778" s="195" t="s">
        <v>217</v>
      </c>
      <c r="E778" s="196" t="s">
        <v>19</v>
      </c>
      <c r="F778" s="197" t="s">
        <v>1353</v>
      </c>
      <c r="G778" s="194"/>
      <c r="H778" s="198">
        <v>95.18</v>
      </c>
      <c r="I778" s="199"/>
      <c r="J778" s="194"/>
      <c r="K778" s="194"/>
      <c r="L778" s="200"/>
      <c r="M778" s="201"/>
      <c r="N778" s="202"/>
      <c r="O778" s="202"/>
      <c r="P778" s="202"/>
      <c r="Q778" s="202"/>
      <c r="R778" s="202"/>
      <c r="S778" s="202"/>
      <c r="T778" s="203"/>
      <c r="AT778" s="204" t="s">
        <v>217</v>
      </c>
      <c r="AU778" s="204" t="s">
        <v>82</v>
      </c>
      <c r="AV778" s="13" t="s">
        <v>82</v>
      </c>
      <c r="AW778" s="13" t="s">
        <v>33</v>
      </c>
      <c r="AX778" s="13" t="s">
        <v>71</v>
      </c>
      <c r="AY778" s="204" t="s">
        <v>208</v>
      </c>
    </row>
    <row r="779" spans="1:65" s="14" customFormat="1" ht="11.25">
      <c r="B779" s="205"/>
      <c r="C779" s="206"/>
      <c r="D779" s="195" t="s">
        <v>217</v>
      </c>
      <c r="E779" s="207" t="s">
        <v>19</v>
      </c>
      <c r="F779" s="208" t="s">
        <v>221</v>
      </c>
      <c r="G779" s="206"/>
      <c r="H779" s="209">
        <v>166.04</v>
      </c>
      <c r="I779" s="210"/>
      <c r="J779" s="206"/>
      <c r="K779" s="206"/>
      <c r="L779" s="211"/>
      <c r="M779" s="212"/>
      <c r="N779" s="213"/>
      <c r="O779" s="213"/>
      <c r="P779" s="213"/>
      <c r="Q779" s="213"/>
      <c r="R779" s="213"/>
      <c r="S779" s="213"/>
      <c r="T779" s="214"/>
      <c r="AT779" s="215" t="s">
        <v>217</v>
      </c>
      <c r="AU779" s="215" t="s">
        <v>82</v>
      </c>
      <c r="AV779" s="14" t="s">
        <v>215</v>
      </c>
      <c r="AW779" s="14" t="s">
        <v>33</v>
      </c>
      <c r="AX779" s="14" t="s">
        <v>78</v>
      </c>
      <c r="AY779" s="215" t="s">
        <v>208</v>
      </c>
    </row>
    <row r="780" spans="1:65" s="2" customFormat="1" ht="24.2" customHeight="1">
      <c r="A780" s="36"/>
      <c r="B780" s="37"/>
      <c r="C780" s="180" t="s">
        <v>1354</v>
      </c>
      <c r="D780" s="180" t="s">
        <v>210</v>
      </c>
      <c r="E780" s="181" t="s">
        <v>1355</v>
      </c>
      <c r="F780" s="182" t="s">
        <v>1356</v>
      </c>
      <c r="G780" s="183" t="s">
        <v>395</v>
      </c>
      <c r="H780" s="184">
        <v>54.25</v>
      </c>
      <c r="I780" s="185"/>
      <c r="J780" s="186">
        <f>ROUND(I780*H780,2)</f>
        <v>0</v>
      </c>
      <c r="K780" s="182" t="s">
        <v>214</v>
      </c>
      <c r="L780" s="41"/>
      <c r="M780" s="187" t="s">
        <v>19</v>
      </c>
      <c r="N780" s="188" t="s">
        <v>43</v>
      </c>
      <c r="O780" s="66"/>
      <c r="P780" s="189">
        <f>O780*H780</f>
        <v>0</v>
      </c>
      <c r="Q780" s="189">
        <v>3.6000000000000002E-4</v>
      </c>
      <c r="R780" s="189">
        <f>Q780*H780</f>
        <v>1.9530000000000002E-2</v>
      </c>
      <c r="S780" s="189">
        <v>0</v>
      </c>
      <c r="T780" s="190">
        <f>S780*H780</f>
        <v>0</v>
      </c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R780" s="191" t="s">
        <v>1034</v>
      </c>
      <c r="AT780" s="191" t="s">
        <v>210</v>
      </c>
      <c r="AU780" s="191" t="s">
        <v>82</v>
      </c>
      <c r="AY780" s="19" t="s">
        <v>208</v>
      </c>
      <c r="BE780" s="192">
        <f>IF(N780="základní",J780,0)</f>
        <v>0</v>
      </c>
      <c r="BF780" s="192">
        <f>IF(N780="snížená",J780,0)</f>
        <v>0</v>
      </c>
      <c r="BG780" s="192">
        <f>IF(N780="zákl. přenesená",J780,0)</f>
        <v>0</v>
      </c>
      <c r="BH780" s="192">
        <f>IF(N780="sníž. přenesená",J780,0)</f>
        <v>0</v>
      </c>
      <c r="BI780" s="192">
        <f>IF(N780="nulová",J780,0)</f>
        <v>0</v>
      </c>
      <c r="BJ780" s="19" t="s">
        <v>82</v>
      </c>
      <c r="BK780" s="192">
        <f>ROUND(I780*H780,2)</f>
        <v>0</v>
      </c>
      <c r="BL780" s="19" t="s">
        <v>1034</v>
      </c>
      <c r="BM780" s="191" t="s">
        <v>1357</v>
      </c>
    </row>
    <row r="781" spans="1:65" s="13" customFormat="1" ht="11.25">
      <c r="B781" s="193"/>
      <c r="C781" s="194"/>
      <c r="D781" s="195" t="s">
        <v>217</v>
      </c>
      <c r="E781" s="196" t="s">
        <v>19</v>
      </c>
      <c r="F781" s="197" t="s">
        <v>1358</v>
      </c>
      <c r="G781" s="194"/>
      <c r="H781" s="198">
        <v>27.125</v>
      </c>
      <c r="I781" s="199"/>
      <c r="J781" s="194"/>
      <c r="K781" s="194"/>
      <c r="L781" s="200"/>
      <c r="M781" s="201"/>
      <c r="N781" s="202"/>
      <c r="O781" s="202"/>
      <c r="P781" s="202"/>
      <c r="Q781" s="202"/>
      <c r="R781" s="202"/>
      <c r="S781" s="202"/>
      <c r="T781" s="203"/>
      <c r="AT781" s="204" t="s">
        <v>217</v>
      </c>
      <c r="AU781" s="204" t="s">
        <v>82</v>
      </c>
      <c r="AV781" s="13" t="s">
        <v>82</v>
      </c>
      <c r="AW781" s="13" t="s">
        <v>33</v>
      </c>
      <c r="AX781" s="13" t="s">
        <v>71</v>
      </c>
      <c r="AY781" s="204" t="s">
        <v>208</v>
      </c>
    </row>
    <row r="782" spans="1:65" s="13" customFormat="1" ht="11.25">
      <c r="B782" s="193"/>
      <c r="C782" s="194"/>
      <c r="D782" s="195" t="s">
        <v>217</v>
      </c>
      <c r="E782" s="196" t="s">
        <v>19</v>
      </c>
      <c r="F782" s="197" t="s">
        <v>1359</v>
      </c>
      <c r="G782" s="194"/>
      <c r="H782" s="198">
        <v>27.125</v>
      </c>
      <c r="I782" s="199"/>
      <c r="J782" s="194"/>
      <c r="K782" s="194"/>
      <c r="L782" s="200"/>
      <c r="M782" s="201"/>
      <c r="N782" s="202"/>
      <c r="O782" s="202"/>
      <c r="P782" s="202"/>
      <c r="Q782" s="202"/>
      <c r="R782" s="202"/>
      <c r="S782" s="202"/>
      <c r="T782" s="203"/>
      <c r="AT782" s="204" t="s">
        <v>217</v>
      </c>
      <c r="AU782" s="204" t="s">
        <v>82</v>
      </c>
      <c r="AV782" s="13" t="s">
        <v>82</v>
      </c>
      <c r="AW782" s="13" t="s">
        <v>33</v>
      </c>
      <c r="AX782" s="13" t="s">
        <v>71</v>
      </c>
      <c r="AY782" s="204" t="s">
        <v>208</v>
      </c>
    </row>
    <row r="783" spans="1:65" s="14" customFormat="1" ht="11.25">
      <c r="B783" s="205"/>
      <c r="C783" s="206"/>
      <c r="D783" s="195" t="s">
        <v>217</v>
      </c>
      <c r="E783" s="207" t="s">
        <v>19</v>
      </c>
      <c r="F783" s="208" t="s">
        <v>221</v>
      </c>
      <c r="G783" s="206"/>
      <c r="H783" s="209">
        <v>54.25</v>
      </c>
      <c r="I783" s="210"/>
      <c r="J783" s="206"/>
      <c r="K783" s="206"/>
      <c r="L783" s="211"/>
      <c r="M783" s="212"/>
      <c r="N783" s="213"/>
      <c r="O783" s="213"/>
      <c r="P783" s="213"/>
      <c r="Q783" s="213"/>
      <c r="R783" s="213"/>
      <c r="S783" s="213"/>
      <c r="T783" s="214"/>
      <c r="AT783" s="215" t="s">
        <v>217</v>
      </c>
      <c r="AU783" s="215" t="s">
        <v>82</v>
      </c>
      <c r="AV783" s="14" t="s">
        <v>215</v>
      </c>
      <c r="AW783" s="14" t="s">
        <v>33</v>
      </c>
      <c r="AX783" s="14" t="s">
        <v>78</v>
      </c>
      <c r="AY783" s="215" t="s">
        <v>208</v>
      </c>
    </row>
    <row r="784" spans="1:65" s="2" customFormat="1" ht="37.9" customHeight="1">
      <c r="A784" s="36"/>
      <c r="B784" s="37"/>
      <c r="C784" s="180" t="s">
        <v>1360</v>
      </c>
      <c r="D784" s="180" t="s">
        <v>210</v>
      </c>
      <c r="E784" s="181" t="s">
        <v>1361</v>
      </c>
      <c r="F784" s="182" t="s">
        <v>1362</v>
      </c>
      <c r="G784" s="183" t="s">
        <v>213</v>
      </c>
      <c r="H784" s="184">
        <v>22.824000000000002</v>
      </c>
      <c r="I784" s="185"/>
      <c r="J784" s="186">
        <f>ROUND(I784*H784,2)</f>
        <v>0</v>
      </c>
      <c r="K784" s="182" t="s">
        <v>214</v>
      </c>
      <c r="L784" s="41"/>
      <c r="M784" s="187" t="s">
        <v>19</v>
      </c>
      <c r="N784" s="188" t="s">
        <v>43</v>
      </c>
      <c r="O784" s="66"/>
      <c r="P784" s="189">
        <f>O784*H784</f>
        <v>0</v>
      </c>
      <c r="Q784" s="189">
        <v>5.5750000000000001E-2</v>
      </c>
      <c r="R784" s="189">
        <f>Q784*H784</f>
        <v>1.2724380000000002</v>
      </c>
      <c r="S784" s="189">
        <v>0</v>
      </c>
      <c r="T784" s="190">
        <f>S784*H784</f>
        <v>0</v>
      </c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R784" s="191" t="s">
        <v>1034</v>
      </c>
      <c r="AT784" s="191" t="s">
        <v>210</v>
      </c>
      <c r="AU784" s="191" t="s">
        <v>82</v>
      </c>
      <c r="AY784" s="19" t="s">
        <v>208</v>
      </c>
      <c r="BE784" s="192">
        <f>IF(N784="základní",J784,0)</f>
        <v>0</v>
      </c>
      <c r="BF784" s="192">
        <f>IF(N784="snížená",J784,0)</f>
        <v>0</v>
      </c>
      <c r="BG784" s="192">
        <f>IF(N784="zákl. přenesená",J784,0)</f>
        <v>0</v>
      </c>
      <c r="BH784" s="192">
        <f>IF(N784="sníž. přenesená",J784,0)</f>
        <v>0</v>
      </c>
      <c r="BI784" s="192">
        <f>IF(N784="nulová",J784,0)</f>
        <v>0</v>
      </c>
      <c r="BJ784" s="19" t="s">
        <v>82</v>
      </c>
      <c r="BK784" s="192">
        <f>ROUND(I784*H784,2)</f>
        <v>0</v>
      </c>
      <c r="BL784" s="19" t="s">
        <v>1034</v>
      </c>
      <c r="BM784" s="191" t="s">
        <v>1363</v>
      </c>
    </row>
    <row r="785" spans="1:65" s="13" customFormat="1" ht="11.25">
      <c r="B785" s="193"/>
      <c r="C785" s="194"/>
      <c r="D785" s="195" t="s">
        <v>217</v>
      </c>
      <c r="E785" s="196" t="s">
        <v>19</v>
      </c>
      <c r="F785" s="197" t="s">
        <v>1364</v>
      </c>
      <c r="G785" s="194"/>
      <c r="H785" s="198">
        <v>22.824000000000002</v>
      </c>
      <c r="I785" s="199"/>
      <c r="J785" s="194"/>
      <c r="K785" s="194"/>
      <c r="L785" s="200"/>
      <c r="M785" s="201"/>
      <c r="N785" s="202"/>
      <c r="O785" s="202"/>
      <c r="P785" s="202"/>
      <c r="Q785" s="202"/>
      <c r="R785" s="202"/>
      <c r="S785" s="202"/>
      <c r="T785" s="203"/>
      <c r="AT785" s="204" t="s">
        <v>217</v>
      </c>
      <c r="AU785" s="204" t="s">
        <v>82</v>
      </c>
      <c r="AV785" s="13" t="s">
        <v>82</v>
      </c>
      <c r="AW785" s="13" t="s">
        <v>33</v>
      </c>
      <c r="AX785" s="13" t="s">
        <v>78</v>
      </c>
      <c r="AY785" s="204" t="s">
        <v>208</v>
      </c>
    </row>
    <row r="786" spans="1:65" s="2" customFormat="1" ht="24.2" customHeight="1">
      <c r="A786" s="36"/>
      <c r="B786" s="37"/>
      <c r="C786" s="180" t="s">
        <v>1365</v>
      </c>
      <c r="D786" s="180" t="s">
        <v>210</v>
      </c>
      <c r="E786" s="181" t="s">
        <v>1366</v>
      </c>
      <c r="F786" s="182" t="s">
        <v>1367</v>
      </c>
      <c r="G786" s="183" t="s">
        <v>213</v>
      </c>
      <c r="H786" s="184">
        <v>56.642000000000003</v>
      </c>
      <c r="I786" s="185"/>
      <c r="J786" s="186">
        <f>ROUND(I786*H786,2)</f>
        <v>0</v>
      </c>
      <c r="K786" s="182" t="s">
        <v>214</v>
      </c>
      <c r="L786" s="41"/>
      <c r="M786" s="187" t="s">
        <v>19</v>
      </c>
      <c r="N786" s="188" t="s">
        <v>43</v>
      </c>
      <c r="O786" s="66"/>
      <c r="P786" s="189">
        <f>O786*H786</f>
        <v>0</v>
      </c>
      <c r="Q786" s="189">
        <v>1.355E-2</v>
      </c>
      <c r="R786" s="189">
        <f>Q786*H786</f>
        <v>0.76749909999999999</v>
      </c>
      <c r="S786" s="189">
        <v>0</v>
      </c>
      <c r="T786" s="190">
        <f>S786*H786</f>
        <v>0</v>
      </c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R786" s="191" t="s">
        <v>1034</v>
      </c>
      <c r="AT786" s="191" t="s">
        <v>210</v>
      </c>
      <c r="AU786" s="191" t="s">
        <v>82</v>
      </c>
      <c r="AY786" s="19" t="s">
        <v>208</v>
      </c>
      <c r="BE786" s="192">
        <f>IF(N786="základní",J786,0)</f>
        <v>0</v>
      </c>
      <c r="BF786" s="192">
        <f>IF(N786="snížená",J786,0)</f>
        <v>0</v>
      </c>
      <c r="BG786" s="192">
        <f>IF(N786="zákl. přenesená",J786,0)</f>
        <v>0</v>
      </c>
      <c r="BH786" s="192">
        <f>IF(N786="sníž. přenesená",J786,0)</f>
        <v>0</v>
      </c>
      <c r="BI786" s="192">
        <f>IF(N786="nulová",J786,0)</f>
        <v>0</v>
      </c>
      <c r="BJ786" s="19" t="s">
        <v>82</v>
      </c>
      <c r="BK786" s="192">
        <f>ROUND(I786*H786,2)</f>
        <v>0</v>
      </c>
      <c r="BL786" s="19" t="s">
        <v>1034</v>
      </c>
      <c r="BM786" s="191" t="s">
        <v>1368</v>
      </c>
    </row>
    <row r="787" spans="1:65" s="13" customFormat="1" ht="11.25">
      <c r="B787" s="193"/>
      <c r="C787" s="194"/>
      <c r="D787" s="195" t="s">
        <v>217</v>
      </c>
      <c r="E787" s="196" t="s">
        <v>19</v>
      </c>
      <c r="F787" s="197" t="s">
        <v>1369</v>
      </c>
      <c r="G787" s="194"/>
      <c r="H787" s="198">
        <v>16.058</v>
      </c>
      <c r="I787" s="199"/>
      <c r="J787" s="194"/>
      <c r="K787" s="194"/>
      <c r="L787" s="200"/>
      <c r="M787" s="201"/>
      <c r="N787" s="202"/>
      <c r="O787" s="202"/>
      <c r="P787" s="202"/>
      <c r="Q787" s="202"/>
      <c r="R787" s="202"/>
      <c r="S787" s="202"/>
      <c r="T787" s="203"/>
      <c r="AT787" s="204" t="s">
        <v>217</v>
      </c>
      <c r="AU787" s="204" t="s">
        <v>82</v>
      </c>
      <c r="AV787" s="13" t="s">
        <v>82</v>
      </c>
      <c r="AW787" s="13" t="s">
        <v>33</v>
      </c>
      <c r="AX787" s="13" t="s">
        <v>71</v>
      </c>
      <c r="AY787" s="204" t="s">
        <v>208</v>
      </c>
    </row>
    <row r="788" spans="1:65" s="13" customFormat="1" ht="11.25">
      <c r="B788" s="193"/>
      <c r="C788" s="194"/>
      <c r="D788" s="195" t="s">
        <v>217</v>
      </c>
      <c r="E788" s="196" t="s">
        <v>19</v>
      </c>
      <c r="F788" s="197" t="s">
        <v>1370</v>
      </c>
      <c r="G788" s="194"/>
      <c r="H788" s="198">
        <v>12.025</v>
      </c>
      <c r="I788" s="199"/>
      <c r="J788" s="194"/>
      <c r="K788" s="194"/>
      <c r="L788" s="200"/>
      <c r="M788" s="201"/>
      <c r="N788" s="202"/>
      <c r="O788" s="202"/>
      <c r="P788" s="202"/>
      <c r="Q788" s="202"/>
      <c r="R788" s="202"/>
      <c r="S788" s="202"/>
      <c r="T788" s="203"/>
      <c r="AT788" s="204" t="s">
        <v>217</v>
      </c>
      <c r="AU788" s="204" t="s">
        <v>82</v>
      </c>
      <c r="AV788" s="13" t="s">
        <v>82</v>
      </c>
      <c r="AW788" s="13" t="s">
        <v>33</v>
      </c>
      <c r="AX788" s="13" t="s">
        <v>71</v>
      </c>
      <c r="AY788" s="204" t="s">
        <v>208</v>
      </c>
    </row>
    <row r="789" spans="1:65" s="13" customFormat="1" ht="11.25">
      <c r="B789" s="193"/>
      <c r="C789" s="194"/>
      <c r="D789" s="195" t="s">
        <v>217</v>
      </c>
      <c r="E789" s="196" t="s">
        <v>19</v>
      </c>
      <c r="F789" s="197" t="s">
        <v>1371</v>
      </c>
      <c r="G789" s="194"/>
      <c r="H789" s="198">
        <v>16.533999999999999</v>
      </c>
      <c r="I789" s="199"/>
      <c r="J789" s="194"/>
      <c r="K789" s="194"/>
      <c r="L789" s="200"/>
      <c r="M789" s="201"/>
      <c r="N789" s="202"/>
      <c r="O789" s="202"/>
      <c r="P789" s="202"/>
      <c r="Q789" s="202"/>
      <c r="R789" s="202"/>
      <c r="S789" s="202"/>
      <c r="T789" s="203"/>
      <c r="AT789" s="204" t="s">
        <v>217</v>
      </c>
      <c r="AU789" s="204" t="s">
        <v>82</v>
      </c>
      <c r="AV789" s="13" t="s">
        <v>82</v>
      </c>
      <c r="AW789" s="13" t="s">
        <v>33</v>
      </c>
      <c r="AX789" s="13" t="s">
        <v>71</v>
      </c>
      <c r="AY789" s="204" t="s">
        <v>208</v>
      </c>
    </row>
    <row r="790" spans="1:65" s="13" customFormat="1" ht="11.25">
      <c r="B790" s="193"/>
      <c r="C790" s="194"/>
      <c r="D790" s="195" t="s">
        <v>217</v>
      </c>
      <c r="E790" s="196" t="s">
        <v>19</v>
      </c>
      <c r="F790" s="197" t="s">
        <v>1370</v>
      </c>
      <c r="G790" s="194"/>
      <c r="H790" s="198">
        <v>12.025</v>
      </c>
      <c r="I790" s="199"/>
      <c r="J790" s="194"/>
      <c r="K790" s="194"/>
      <c r="L790" s="200"/>
      <c r="M790" s="201"/>
      <c r="N790" s="202"/>
      <c r="O790" s="202"/>
      <c r="P790" s="202"/>
      <c r="Q790" s="202"/>
      <c r="R790" s="202"/>
      <c r="S790" s="202"/>
      <c r="T790" s="203"/>
      <c r="AT790" s="204" t="s">
        <v>217</v>
      </c>
      <c r="AU790" s="204" t="s">
        <v>82</v>
      </c>
      <c r="AV790" s="13" t="s">
        <v>82</v>
      </c>
      <c r="AW790" s="13" t="s">
        <v>33</v>
      </c>
      <c r="AX790" s="13" t="s">
        <v>71</v>
      </c>
      <c r="AY790" s="204" t="s">
        <v>208</v>
      </c>
    </row>
    <row r="791" spans="1:65" s="14" customFormat="1" ht="11.25">
      <c r="B791" s="205"/>
      <c r="C791" s="206"/>
      <c r="D791" s="195" t="s">
        <v>217</v>
      </c>
      <c r="E791" s="207" t="s">
        <v>19</v>
      </c>
      <c r="F791" s="208" t="s">
        <v>221</v>
      </c>
      <c r="G791" s="206"/>
      <c r="H791" s="209">
        <v>56.642000000000003</v>
      </c>
      <c r="I791" s="210"/>
      <c r="J791" s="206"/>
      <c r="K791" s="206"/>
      <c r="L791" s="211"/>
      <c r="M791" s="212"/>
      <c r="N791" s="213"/>
      <c r="O791" s="213"/>
      <c r="P791" s="213"/>
      <c r="Q791" s="213"/>
      <c r="R791" s="213"/>
      <c r="S791" s="213"/>
      <c r="T791" s="214"/>
      <c r="AT791" s="215" t="s">
        <v>217</v>
      </c>
      <c r="AU791" s="215" t="s">
        <v>82</v>
      </c>
      <c r="AV791" s="14" t="s">
        <v>215</v>
      </c>
      <c r="AW791" s="14" t="s">
        <v>33</v>
      </c>
      <c r="AX791" s="14" t="s">
        <v>78</v>
      </c>
      <c r="AY791" s="215" t="s">
        <v>208</v>
      </c>
    </row>
    <row r="792" spans="1:65" s="2" customFormat="1" ht="24.2" customHeight="1">
      <c r="A792" s="36"/>
      <c r="B792" s="37"/>
      <c r="C792" s="180" t="s">
        <v>1372</v>
      </c>
      <c r="D792" s="180" t="s">
        <v>210</v>
      </c>
      <c r="E792" s="181" t="s">
        <v>1373</v>
      </c>
      <c r="F792" s="182" t="s">
        <v>1374</v>
      </c>
      <c r="G792" s="183" t="s">
        <v>213</v>
      </c>
      <c r="H792" s="184">
        <v>153.916</v>
      </c>
      <c r="I792" s="185"/>
      <c r="J792" s="186">
        <f>ROUND(I792*H792,2)</f>
        <v>0</v>
      </c>
      <c r="K792" s="182" t="s">
        <v>214</v>
      </c>
      <c r="L792" s="41"/>
      <c r="M792" s="187" t="s">
        <v>19</v>
      </c>
      <c r="N792" s="188" t="s">
        <v>43</v>
      </c>
      <c r="O792" s="66"/>
      <c r="P792" s="189">
        <f>O792*H792</f>
        <v>0</v>
      </c>
      <c r="Q792" s="189">
        <v>1E-4</v>
      </c>
      <c r="R792" s="189">
        <f>Q792*H792</f>
        <v>1.53916E-2</v>
      </c>
      <c r="S792" s="189">
        <v>0</v>
      </c>
      <c r="T792" s="190">
        <f>S792*H792</f>
        <v>0</v>
      </c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R792" s="191" t="s">
        <v>1034</v>
      </c>
      <c r="AT792" s="191" t="s">
        <v>210</v>
      </c>
      <c r="AU792" s="191" t="s">
        <v>82</v>
      </c>
      <c r="AY792" s="19" t="s">
        <v>208</v>
      </c>
      <c r="BE792" s="192">
        <f>IF(N792="základní",J792,0)</f>
        <v>0</v>
      </c>
      <c r="BF792" s="192">
        <f>IF(N792="snížená",J792,0)</f>
        <v>0</v>
      </c>
      <c r="BG792" s="192">
        <f>IF(N792="zákl. přenesená",J792,0)</f>
        <v>0</v>
      </c>
      <c r="BH792" s="192">
        <f>IF(N792="sníž. přenesená",J792,0)</f>
        <v>0</v>
      </c>
      <c r="BI792" s="192">
        <f>IF(N792="nulová",J792,0)</f>
        <v>0</v>
      </c>
      <c r="BJ792" s="19" t="s">
        <v>82</v>
      </c>
      <c r="BK792" s="192">
        <f>ROUND(I792*H792,2)</f>
        <v>0</v>
      </c>
      <c r="BL792" s="19" t="s">
        <v>1034</v>
      </c>
      <c r="BM792" s="191" t="s">
        <v>1375</v>
      </c>
    </row>
    <row r="793" spans="1:65" s="13" customFormat="1" ht="11.25">
      <c r="B793" s="193"/>
      <c r="C793" s="194"/>
      <c r="D793" s="195" t="s">
        <v>217</v>
      </c>
      <c r="E793" s="196" t="s">
        <v>19</v>
      </c>
      <c r="F793" s="197" t="s">
        <v>1376</v>
      </c>
      <c r="G793" s="194"/>
      <c r="H793" s="198">
        <v>153.916</v>
      </c>
      <c r="I793" s="199"/>
      <c r="J793" s="194"/>
      <c r="K793" s="194"/>
      <c r="L793" s="200"/>
      <c r="M793" s="201"/>
      <c r="N793" s="202"/>
      <c r="O793" s="202"/>
      <c r="P793" s="202"/>
      <c r="Q793" s="202"/>
      <c r="R793" s="202"/>
      <c r="S793" s="202"/>
      <c r="T793" s="203"/>
      <c r="AT793" s="204" t="s">
        <v>217</v>
      </c>
      <c r="AU793" s="204" t="s">
        <v>82</v>
      </c>
      <c r="AV793" s="13" t="s">
        <v>82</v>
      </c>
      <c r="AW793" s="13" t="s">
        <v>33</v>
      </c>
      <c r="AX793" s="13" t="s">
        <v>78</v>
      </c>
      <c r="AY793" s="204" t="s">
        <v>208</v>
      </c>
    </row>
    <row r="794" spans="1:65" s="2" customFormat="1" ht="24.2" customHeight="1">
      <c r="A794" s="36"/>
      <c r="B794" s="37"/>
      <c r="C794" s="180" t="s">
        <v>1377</v>
      </c>
      <c r="D794" s="180" t="s">
        <v>210</v>
      </c>
      <c r="E794" s="181" t="s">
        <v>1378</v>
      </c>
      <c r="F794" s="182" t="s">
        <v>1379</v>
      </c>
      <c r="G794" s="183" t="s">
        <v>213</v>
      </c>
      <c r="H794" s="184">
        <v>97.274000000000001</v>
      </c>
      <c r="I794" s="185"/>
      <c r="J794" s="186">
        <f>ROUND(I794*H794,2)</f>
        <v>0</v>
      </c>
      <c r="K794" s="182" t="s">
        <v>214</v>
      </c>
      <c r="L794" s="41"/>
      <c r="M794" s="187" t="s">
        <v>19</v>
      </c>
      <c r="N794" s="188" t="s">
        <v>43</v>
      </c>
      <c r="O794" s="66"/>
      <c r="P794" s="189">
        <f>O794*H794</f>
        <v>0</v>
      </c>
      <c r="Q794" s="189">
        <v>2.0670000000000001E-2</v>
      </c>
      <c r="R794" s="189">
        <f>Q794*H794</f>
        <v>2.0106535800000001</v>
      </c>
      <c r="S794" s="189">
        <v>0</v>
      </c>
      <c r="T794" s="190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191" t="s">
        <v>1034</v>
      </c>
      <c r="AT794" s="191" t="s">
        <v>210</v>
      </c>
      <c r="AU794" s="191" t="s">
        <v>82</v>
      </c>
      <c r="AY794" s="19" t="s">
        <v>208</v>
      </c>
      <c r="BE794" s="192">
        <f>IF(N794="základní",J794,0)</f>
        <v>0</v>
      </c>
      <c r="BF794" s="192">
        <f>IF(N794="snížená",J794,0)</f>
        <v>0</v>
      </c>
      <c r="BG794" s="192">
        <f>IF(N794="zákl. přenesená",J794,0)</f>
        <v>0</v>
      </c>
      <c r="BH794" s="192">
        <f>IF(N794="sníž. přenesená",J794,0)</f>
        <v>0</v>
      </c>
      <c r="BI794" s="192">
        <f>IF(N794="nulová",J794,0)</f>
        <v>0</v>
      </c>
      <c r="BJ794" s="19" t="s">
        <v>82</v>
      </c>
      <c r="BK794" s="192">
        <f>ROUND(I794*H794,2)</f>
        <v>0</v>
      </c>
      <c r="BL794" s="19" t="s">
        <v>1034</v>
      </c>
      <c r="BM794" s="191" t="s">
        <v>1380</v>
      </c>
    </row>
    <row r="795" spans="1:65" s="13" customFormat="1" ht="11.25">
      <c r="B795" s="193"/>
      <c r="C795" s="194"/>
      <c r="D795" s="195" t="s">
        <v>217</v>
      </c>
      <c r="E795" s="196" t="s">
        <v>19</v>
      </c>
      <c r="F795" s="197" t="s">
        <v>1381</v>
      </c>
      <c r="G795" s="194"/>
      <c r="H795" s="198">
        <v>48.637</v>
      </c>
      <c r="I795" s="199"/>
      <c r="J795" s="194"/>
      <c r="K795" s="194"/>
      <c r="L795" s="200"/>
      <c r="M795" s="201"/>
      <c r="N795" s="202"/>
      <c r="O795" s="202"/>
      <c r="P795" s="202"/>
      <c r="Q795" s="202"/>
      <c r="R795" s="202"/>
      <c r="S795" s="202"/>
      <c r="T795" s="203"/>
      <c r="AT795" s="204" t="s">
        <v>217</v>
      </c>
      <c r="AU795" s="204" t="s">
        <v>82</v>
      </c>
      <c r="AV795" s="13" t="s">
        <v>82</v>
      </c>
      <c r="AW795" s="13" t="s">
        <v>33</v>
      </c>
      <c r="AX795" s="13" t="s">
        <v>71</v>
      </c>
      <c r="AY795" s="204" t="s">
        <v>208</v>
      </c>
    </row>
    <row r="796" spans="1:65" s="13" customFormat="1" ht="11.25">
      <c r="B796" s="193"/>
      <c r="C796" s="194"/>
      <c r="D796" s="195" t="s">
        <v>217</v>
      </c>
      <c r="E796" s="196" t="s">
        <v>19</v>
      </c>
      <c r="F796" s="197" t="s">
        <v>1382</v>
      </c>
      <c r="G796" s="194"/>
      <c r="H796" s="198">
        <v>48.637</v>
      </c>
      <c r="I796" s="199"/>
      <c r="J796" s="194"/>
      <c r="K796" s="194"/>
      <c r="L796" s="200"/>
      <c r="M796" s="201"/>
      <c r="N796" s="202"/>
      <c r="O796" s="202"/>
      <c r="P796" s="202"/>
      <c r="Q796" s="202"/>
      <c r="R796" s="202"/>
      <c r="S796" s="202"/>
      <c r="T796" s="203"/>
      <c r="AT796" s="204" t="s">
        <v>217</v>
      </c>
      <c r="AU796" s="204" t="s">
        <v>82</v>
      </c>
      <c r="AV796" s="13" t="s">
        <v>82</v>
      </c>
      <c r="AW796" s="13" t="s">
        <v>33</v>
      </c>
      <c r="AX796" s="13" t="s">
        <v>71</v>
      </c>
      <c r="AY796" s="204" t="s">
        <v>208</v>
      </c>
    </row>
    <row r="797" spans="1:65" s="14" customFormat="1" ht="11.25">
      <c r="B797" s="205"/>
      <c r="C797" s="206"/>
      <c r="D797" s="195" t="s">
        <v>217</v>
      </c>
      <c r="E797" s="207" t="s">
        <v>19</v>
      </c>
      <c r="F797" s="208" t="s">
        <v>221</v>
      </c>
      <c r="G797" s="206"/>
      <c r="H797" s="209">
        <v>97.274000000000001</v>
      </c>
      <c r="I797" s="210"/>
      <c r="J797" s="206"/>
      <c r="K797" s="206"/>
      <c r="L797" s="211"/>
      <c r="M797" s="212"/>
      <c r="N797" s="213"/>
      <c r="O797" s="213"/>
      <c r="P797" s="213"/>
      <c r="Q797" s="213"/>
      <c r="R797" s="213"/>
      <c r="S797" s="213"/>
      <c r="T797" s="214"/>
      <c r="AT797" s="215" t="s">
        <v>217</v>
      </c>
      <c r="AU797" s="215" t="s">
        <v>82</v>
      </c>
      <c r="AV797" s="14" t="s">
        <v>215</v>
      </c>
      <c r="AW797" s="14" t="s">
        <v>33</v>
      </c>
      <c r="AX797" s="14" t="s">
        <v>78</v>
      </c>
      <c r="AY797" s="215" t="s">
        <v>208</v>
      </c>
    </row>
    <row r="798" spans="1:65" s="2" customFormat="1" ht="24.2" customHeight="1">
      <c r="A798" s="36"/>
      <c r="B798" s="37"/>
      <c r="C798" s="180" t="s">
        <v>1383</v>
      </c>
      <c r="D798" s="180" t="s">
        <v>210</v>
      </c>
      <c r="E798" s="181" t="s">
        <v>1384</v>
      </c>
      <c r="F798" s="182" t="s">
        <v>1385</v>
      </c>
      <c r="G798" s="183" t="s">
        <v>213</v>
      </c>
      <c r="H798" s="184">
        <v>550.75</v>
      </c>
      <c r="I798" s="185"/>
      <c r="J798" s="186">
        <f>ROUND(I798*H798,2)</f>
        <v>0</v>
      </c>
      <c r="K798" s="182" t="s">
        <v>214</v>
      </c>
      <c r="L798" s="41"/>
      <c r="M798" s="187" t="s">
        <v>19</v>
      </c>
      <c r="N798" s="188" t="s">
        <v>43</v>
      </c>
      <c r="O798" s="66"/>
      <c r="P798" s="189">
        <f>O798*H798</f>
        <v>0</v>
      </c>
      <c r="Q798" s="189">
        <v>2.487E-2</v>
      </c>
      <c r="R798" s="189">
        <f>Q798*H798</f>
        <v>13.6971525</v>
      </c>
      <c r="S798" s="189">
        <v>0</v>
      </c>
      <c r="T798" s="190">
        <f>S798*H798</f>
        <v>0</v>
      </c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R798" s="191" t="s">
        <v>1034</v>
      </c>
      <c r="AT798" s="191" t="s">
        <v>210</v>
      </c>
      <c r="AU798" s="191" t="s">
        <v>82</v>
      </c>
      <c r="AY798" s="19" t="s">
        <v>208</v>
      </c>
      <c r="BE798" s="192">
        <f>IF(N798="základní",J798,0)</f>
        <v>0</v>
      </c>
      <c r="BF798" s="192">
        <f>IF(N798="snížená",J798,0)</f>
        <v>0</v>
      </c>
      <c r="BG798" s="192">
        <f>IF(N798="zákl. přenesená",J798,0)</f>
        <v>0</v>
      </c>
      <c r="BH798" s="192">
        <f>IF(N798="sníž. přenesená",J798,0)</f>
        <v>0</v>
      </c>
      <c r="BI798" s="192">
        <f>IF(N798="nulová",J798,0)</f>
        <v>0</v>
      </c>
      <c r="BJ798" s="19" t="s">
        <v>82</v>
      </c>
      <c r="BK798" s="192">
        <f>ROUND(I798*H798,2)</f>
        <v>0</v>
      </c>
      <c r="BL798" s="19" t="s">
        <v>1034</v>
      </c>
      <c r="BM798" s="191" t="s">
        <v>1386</v>
      </c>
    </row>
    <row r="799" spans="1:65" s="13" customFormat="1" ht="22.5">
      <c r="B799" s="193"/>
      <c r="C799" s="194"/>
      <c r="D799" s="195" t="s">
        <v>217</v>
      </c>
      <c r="E799" s="196" t="s">
        <v>19</v>
      </c>
      <c r="F799" s="197" t="s">
        <v>1387</v>
      </c>
      <c r="G799" s="194"/>
      <c r="H799" s="198">
        <v>236.9</v>
      </c>
      <c r="I799" s="199"/>
      <c r="J799" s="194"/>
      <c r="K799" s="194"/>
      <c r="L799" s="200"/>
      <c r="M799" s="201"/>
      <c r="N799" s="202"/>
      <c r="O799" s="202"/>
      <c r="P799" s="202"/>
      <c r="Q799" s="202"/>
      <c r="R799" s="202"/>
      <c r="S799" s="202"/>
      <c r="T799" s="203"/>
      <c r="AT799" s="204" t="s">
        <v>217</v>
      </c>
      <c r="AU799" s="204" t="s">
        <v>82</v>
      </c>
      <c r="AV799" s="13" t="s">
        <v>82</v>
      </c>
      <c r="AW799" s="13" t="s">
        <v>33</v>
      </c>
      <c r="AX799" s="13" t="s">
        <v>71</v>
      </c>
      <c r="AY799" s="204" t="s">
        <v>208</v>
      </c>
    </row>
    <row r="800" spans="1:65" s="13" customFormat="1" ht="11.25">
      <c r="B800" s="193"/>
      <c r="C800" s="194"/>
      <c r="D800" s="195" t="s">
        <v>217</v>
      </c>
      <c r="E800" s="196" t="s">
        <v>19</v>
      </c>
      <c r="F800" s="197" t="s">
        <v>1388</v>
      </c>
      <c r="G800" s="194"/>
      <c r="H800" s="198">
        <v>21.08</v>
      </c>
      <c r="I800" s="199"/>
      <c r="J800" s="194"/>
      <c r="K800" s="194"/>
      <c r="L800" s="200"/>
      <c r="M800" s="201"/>
      <c r="N800" s="202"/>
      <c r="O800" s="202"/>
      <c r="P800" s="202"/>
      <c r="Q800" s="202"/>
      <c r="R800" s="202"/>
      <c r="S800" s="202"/>
      <c r="T800" s="203"/>
      <c r="AT800" s="204" t="s">
        <v>217</v>
      </c>
      <c r="AU800" s="204" t="s">
        <v>82</v>
      </c>
      <c r="AV800" s="13" t="s">
        <v>82</v>
      </c>
      <c r="AW800" s="13" t="s">
        <v>33</v>
      </c>
      <c r="AX800" s="13" t="s">
        <v>71</v>
      </c>
      <c r="AY800" s="204" t="s">
        <v>208</v>
      </c>
    </row>
    <row r="801" spans="1:65" s="13" customFormat="1" ht="22.5">
      <c r="B801" s="193"/>
      <c r="C801" s="194"/>
      <c r="D801" s="195" t="s">
        <v>217</v>
      </c>
      <c r="E801" s="196" t="s">
        <v>19</v>
      </c>
      <c r="F801" s="197" t="s">
        <v>1389</v>
      </c>
      <c r="G801" s="194"/>
      <c r="H801" s="198">
        <v>246.44</v>
      </c>
      <c r="I801" s="199"/>
      <c r="J801" s="194"/>
      <c r="K801" s="194"/>
      <c r="L801" s="200"/>
      <c r="M801" s="201"/>
      <c r="N801" s="202"/>
      <c r="O801" s="202"/>
      <c r="P801" s="202"/>
      <c r="Q801" s="202"/>
      <c r="R801" s="202"/>
      <c r="S801" s="202"/>
      <c r="T801" s="203"/>
      <c r="AT801" s="204" t="s">
        <v>217</v>
      </c>
      <c r="AU801" s="204" t="s">
        <v>82</v>
      </c>
      <c r="AV801" s="13" t="s">
        <v>82</v>
      </c>
      <c r="AW801" s="13" t="s">
        <v>33</v>
      </c>
      <c r="AX801" s="13" t="s">
        <v>71</v>
      </c>
      <c r="AY801" s="204" t="s">
        <v>208</v>
      </c>
    </row>
    <row r="802" spans="1:65" s="13" customFormat="1" ht="11.25">
      <c r="B802" s="193"/>
      <c r="C802" s="194"/>
      <c r="D802" s="195" t="s">
        <v>217</v>
      </c>
      <c r="E802" s="196" t="s">
        <v>19</v>
      </c>
      <c r="F802" s="197" t="s">
        <v>1390</v>
      </c>
      <c r="G802" s="194"/>
      <c r="H802" s="198">
        <v>46.33</v>
      </c>
      <c r="I802" s="199"/>
      <c r="J802" s="194"/>
      <c r="K802" s="194"/>
      <c r="L802" s="200"/>
      <c r="M802" s="201"/>
      <c r="N802" s="202"/>
      <c r="O802" s="202"/>
      <c r="P802" s="202"/>
      <c r="Q802" s="202"/>
      <c r="R802" s="202"/>
      <c r="S802" s="202"/>
      <c r="T802" s="203"/>
      <c r="AT802" s="204" t="s">
        <v>217</v>
      </c>
      <c r="AU802" s="204" t="s">
        <v>82</v>
      </c>
      <c r="AV802" s="13" t="s">
        <v>82</v>
      </c>
      <c r="AW802" s="13" t="s">
        <v>33</v>
      </c>
      <c r="AX802" s="13" t="s">
        <v>71</v>
      </c>
      <c r="AY802" s="204" t="s">
        <v>208</v>
      </c>
    </row>
    <row r="803" spans="1:65" s="14" customFormat="1" ht="11.25">
      <c r="B803" s="205"/>
      <c r="C803" s="206"/>
      <c r="D803" s="195" t="s">
        <v>217</v>
      </c>
      <c r="E803" s="207" t="s">
        <v>19</v>
      </c>
      <c r="F803" s="208" t="s">
        <v>221</v>
      </c>
      <c r="G803" s="206"/>
      <c r="H803" s="209">
        <v>550.75</v>
      </c>
      <c r="I803" s="210"/>
      <c r="J803" s="206"/>
      <c r="K803" s="206"/>
      <c r="L803" s="211"/>
      <c r="M803" s="212"/>
      <c r="N803" s="213"/>
      <c r="O803" s="213"/>
      <c r="P803" s="213"/>
      <c r="Q803" s="213"/>
      <c r="R803" s="213"/>
      <c r="S803" s="213"/>
      <c r="T803" s="214"/>
      <c r="AT803" s="215" t="s">
        <v>217</v>
      </c>
      <c r="AU803" s="215" t="s">
        <v>82</v>
      </c>
      <c r="AV803" s="14" t="s">
        <v>215</v>
      </c>
      <c r="AW803" s="14" t="s">
        <v>33</v>
      </c>
      <c r="AX803" s="14" t="s">
        <v>78</v>
      </c>
      <c r="AY803" s="215" t="s">
        <v>208</v>
      </c>
    </row>
    <row r="804" spans="1:65" s="2" customFormat="1" ht="14.45" customHeight="1">
      <c r="A804" s="36"/>
      <c r="B804" s="37"/>
      <c r="C804" s="180" t="s">
        <v>1391</v>
      </c>
      <c r="D804" s="180" t="s">
        <v>210</v>
      </c>
      <c r="E804" s="181" t="s">
        <v>1392</v>
      </c>
      <c r="F804" s="182" t="s">
        <v>1393</v>
      </c>
      <c r="G804" s="183" t="s">
        <v>213</v>
      </c>
      <c r="H804" s="184">
        <v>249.41800000000001</v>
      </c>
      <c r="I804" s="185"/>
      <c r="J804" s="186">
        <f>ROUND(I804*H804,2)</f>
        <v>0</v>
      </c>
      <c r="K804" s="182" t="s">
        <v>19</v>
      </c>
      <c r="L804" s="41"/>
      <c r="M804" s="187" t="s">
        <v>19</v>
      </c>
      <c r="N804" s="188" t="s">
        <v>43</v>
      </c>
      <c r="O804" s="66"/>
      <c r="P804" s="189">
        <f>O804*H804</f>
        <v>0</v>
      </c>
      <c r="Q804" s="189">
        <v>8.8999999999999995E-4</v>
      </c>
      <c r="R804" s="189">
        <f>Q804*H804</f>
        <v>0.22198202</v>
      </c>
      <c r="S804" s="189">
        <v>0</v>
      </c>
      <c r="T804" s="190">
        <f>S804*H804</f>
        <v>0</v>
      </c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R804" s="191" t="s">
        <v>1034</v>
      </c>
      <c r="AT804" s="191" t="s">
        <v>210</v>
      </c>
      <c r="AU804" s="191" t="s">
        <v>82</v>
      </c>
      <c r="AY804" s="19" t="s">
        <v>208</v>
      </c>
      <c r="BE804" s="192">
        <f>IF(N804="základní",J804,0)</f>
        <v>0</v>
      </c>
      <c r="BF804" s="192">
        <f>IF(N804="snížená",J804,0)</f>
        <v>0</v>
      </c>
      <c r="BG804" s="192">
        <f>IF(N804="zákl. přenesená",J804,0)</f>
        <v>0</v>
      </c>
      <c r="BH804" s="192">
        <f>IF(N804="sníž. přenesená",J804,0)</f>
        <v>0</v>
      </c>
      <c r="BI804" s="192">
        <f>IF(N804="nulová",J804,0)</f>
        <v>0</v>
      </c>
      <c r="BJ804" s="19" t="s">
        <v>82</v>
      </c>
      <c r="BK804" s="192">
        <f>ROUND(I804*H804,2)</f>
        <v>0</v>
      </c>
      <c r="BL804" s="19" t="s">
        <v>1034</v>
      </c>
      <c r="BM804" s="191" t="s">
        <v>1394</v>
      </c>
    </row>
    <row r="805" spans="1:65" s="13" customFormat="1" ht="11.25">
      <c r="B805" s="193"/>
      <c r="C805" s="194"/>
      <c r="D805" s="195" t="s">
        <v>217</v>
      </c>
      <c r="E805" s="196" t="s">
        <v>19</v>
      </c>
      <c r="F805" s="197" t="s">
        <v>1395</v>
      </c>
      <c r="G805" s="194"/>
      <c r="H805" s="198">
        <v>100.595</v>
      </c>
      <c r="I805" s="199"/>
      <c r="J805" s="194"/>
      <c r="K805" s="194"/>
      <c r="L805" s="200"/>
      <c r="M805" s="201"/>
      <c r="N805" s="202"/>
      <c r="O805" s="202"/>
      <c r="P805" s="202"/>
      <c r="Q805" s="202"/>
      <c r="R805" s="202"/>
      <c r="S805" s="202"/>
      <c r="T805" s="203"/>
      <c r="AT805" s="204" t="s">
        <v>217</v>
      </c>
      <c r="AU805" s="204" t="s">
        <v>82</v>
      </c>
      <c r="AV805" s="13" t="s">
        <v>82</v>
      </c>
      <c r="AW805" s="13" t="s">
        <v>33</v>
      </c>
      <c r="AX805" s="13" t="s">
        <v>71</v>
      </c>
      <c r="AY805" s="204" t="s">
        <v>208</v>
      </c>
    </row>
    <row r="806" spans="1:65" s="13" customFormat="1" ht="11.25">
      <c r="B806" s="193"/>
      <c r="C806" s="194"/>
      <c r="D806" s="195" t="s">
        <v>217</v>
      </c>
      <c r="E806" s="196" t="s">
        <v>19</v>
      </c>
      <c r="F806" s="197" t="s">
        <v>1396</v>
      </c>
      <c r="G806" s="194"/>
      <c r="H806" s="198">
        <v>95.712999999999994</v>
      </c>
      <c r="I806" s="199"/>
      <c r="J806" s="194"/>
      <c r="K806" s="194"/>
      <c r="L806" s="200"/>
      <c r="M806" s="201"/>
      <c r="N806" s="202"/>
      <c r="O806" s="202"/>
      <c r="P806" s="202"/>
      <c r="Q806" s="202"/>
      <c r="R806" s="202"/>
      <c r="S806" s="202"/>
      <c r="T806" s="203"/>
      <c r="AT806" s="204" t="s">
        <v>217</v>
      </c>
      <c r="AU806" s="204" t="s">
        <v>82</v>
      </c>
      <c r="AV806" s="13" t="s">
        <v>82</v>
      </c>
      <c r="AW806" s="13" t="s">
        <v>33</v>
      </c>
      <c r="AX806" s="13" t="s">
        <v>71</v>
      </c>
      <c r="AY806" s="204" t="s">
        <v>208</v>
      </c>
    </row>
    <row r="807" spans="1:65" s="13" customFormat="1" ht="11.25">
      <c r="B807" s="193"/>
      <c r="C807" s="194"/>
      <c r="D807" s="195" t="s">
        <v>217</v>
      </c>
      <c r="E807" s="196" t="s">
        <v>19</v>
      </c>
      <c r="F807" s="197" t="s">
        <v>1397</v>
      </c>
      <c r="G807" s="194"/>
      <c r="H807" s="198">
        <v>25.64</v>
      </c>
      <c r="I807" s="199"/>
      <c r="J807" s="194"/>
      <c r="K807" s="194"/>
      <c r="L807" s="200"/>
      <c r="M807" s="201"/>
      <c r="N807" s="202"/>
      <c r="O807" s="202"/>
      <c r="P807" s="202"/>
      <c r="Q807" s="202"/>
      <c r="R807" s="202"/>
      <c r="S807" s="202"/>
      <c r="T807" s="203"/>
      <c r="AT807" s="204" t="s">
        <v>217</v>
      </c>
      <c r="AU807" s="204" t="s">
        <v>82</v>
      </c>
      <c r="AV807" s="13" t="s">
        <v>82</v>
      </c>
      <c r="AW807" s="13" t="s">
        <v>33</v>
      </c>
      <c r="AX807" s="13" t="s">
        <v>71</v>
      </c>
      <c r="AY807" s="204" t="s">
        <v>208</v>
      </c>
    </row>
    <row r="808" spans="1:65" s="13" customFormat="1" ht="11.25">
      <c r="B808" s="193"/>
      <c r="C808" s="194"/>
      <c r="D808" s="195" t="s">
        <v>217</v>
      </c>
      <c r="E808" s="196" t="s">
        <v>19</v>
      </c>
      <c r="F808" s="197" t="s">
        <v>1398</v>
      </c>
      <c r="G808" s="194"/>
      <c r="H808" s="198">
        <v>27.47</v>
      </c>
      <c r="I808" s="199"/>
      <c r="J808" s="194"/>
      <c r="K808" s="194"/>
      <c r="L808" s="200"/>
      <c r="M808" s="201"/>
      <c r="N808" s="202"/>
      <c r="O808" s="202"/>
      <c r="P808" s="202"/>
      <c r="Q808" s="202"/>
      <c r="R808" s="202"/>
      <c r="S808" s="202"/>
      <c r="T808" s="203"/>
      <c r="AT808" s="204" t="s">
        <v>217</v>
      </c>
      <c r="AU808" s="204" t="s">
        <v>82</v>
      </c>
      <c r="AV808" s="13" t="s">
        <v>82</v>
      </c>
      <c r="AW808" s="13" t="s">
        <v>33</v>
      </c>
      <c r="AX808" s="13" t="s">
        <v>71</v>
      </c>
      <c r="AY808" s="204" t="s">
        <v>208</v>
      </c>
    </row>
    <row r="809" spans="1:65" s="14" customFormat="1" ht="11.25">
      <c r="B809" s="205"/>
      <c r="C809" s="206"/>
      <c r="D809" s="195" t="s">
        <v>217</v>
      </c>
      <c r="E809" s="207" t="s">
        <v>19</v>
      </c>
      <c r="F809" s="208" t="s">
        <v>221</v>
      </c>
      <c r="G809" s="206"/>
      <c r="H809" s="209">
        <v>249.41800000000001</v>
      </c>
      <c r="I809" s="210"/>
      <c r="J809" s="206"/>
      <c r="K809" s="206"/>
      <c r="L809" s="211"/>
      <c r="M809" s="212"/>
      <c r="N809" s="213"/>
      <c r="O809" s="213"/>
      <c r="P809" s="213"/>
      <c r="Q809" s="213"/>
      <c r="R809" s="213"/>
      <c r="S809" s="213"/>
      <c r="T809" s="214"/>
      <c r="AT809" s="215" t="s">
        <v>217</v>
      </c>
      <c r="AU809" s="215" t="s">
        <v>82</v>
      </c>
      <c r="AV809" s="14" t="s">
        <v>215</v>
      </c>
      <c r="AW809" s="14" t="s">
        <v>33</v>
      </c>
      <c r="AX809" s="14" t="s">
        <v>78</v>
      </c>
      <c r="AY809" s="215" t="s">
        <v>208</v>
      </c>
    </row>
    <row r="810" spans="1:65" s="2" customFormat="1" ht="24.2" customHeight="1">
      <c r="A810" s="36"/>
      <c r="B810" s="37"/>
      <c r="C810" s="180" t="s">
        <v>1399</v>
      </c>
      <c r="D810" s="180" t="s">
        <v>210</v>
      </c>
      <c r="E810" s="181" t="s">
        <v>1400</v>
      </c>
      <c r="F810" s="182" t="s">
        <v>1401</v>
      </c>
      <c r="G810" s="183" t="s">
        <v>213</v>
      </c>
      <c r="H810" s="184">
        <v>21.216000000000001</v>
      </c>
      <c r="I810" s="185"/>
      <c r="J810" s="186">
        <f>ROUND(I810*H810,2)</f>
        <v>0</v>
      </c>
      <c r="K810" s="182" t="s">
        <v>214</v>
      </c>
      <c r="L810" s="41"/>
      <c r="M810" s="187" t="s">
        <v>19</v>
      </c>
      <c r="N810" s="188" t="s">
        <v>43</v>
      </c>
      <c r="O810" s="66"/>
      <c r="P810" s="189">
        <f>O810*H810</f>
        <v>0</v>
      </c>
      <c r="Q810" s="189">
        <v>2.92E-2</v>
      </c>
      <c r="R810" s="189">
        <f>Q810*H810</f>
        <v>0.61950720000000004</v>
      </c>
      <c r="S810" s="189">
        <v>0</v>
      </c>
      <c r="T810" s="190">
        <f>S810*H810</f>
        <v>0</v>
      </c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R810" s="191" t="s">
        <v>1034</v>
      </c>
      <c r="AT810" s="191" t="s">
        <v>210</v>
      </c>
      <c r="AU810" s="191" t="s">
        <v>82</v>
      </c>
      <c r="AY810" s="19" t="s">
        <v>208</v>
      </c>
      <c r="BE810" s="192">
        <f>IF(N810="základní",J810,0)</f>
        <v>0</v>
      </c>
      <c r="BF810" s="192">
        <f>IF(N810="snížená",J810,0)</f>
        <v>0</v>
      </c>
      <c r="BG810" s="192">
        <f>IF(N810="zákl. přenesená",J810,0)</f>
        <v>0</v>
      </c>
      <c r="BH810" s="192">
        <f>IF(N810="sníž. přenesená",J810,0)</f>
        <v>0</v>
      </c>
      <c r="BI810" s="192">
        <f>IF(N810="nulová",J810,0)</f>
        <v>0</v>
      </c>
      <c r="BJ810" s="19" t="s">
        <v>82</v>
      </c>
      <c r="BK810" s="192">
        <f>ROUND(I810*H810,2)</f>
        <v>0</v>
      </c>
      <c r="BL810" s="19" t="s">
        <v>1034</v>
      </c>
      <c r="BM810" s="191" t="s">
        <v>1402</v>
      </c>
    </row>
    <row r="811" spans="1:65" s="13" customFormat="1" ht="11.25">
      <c r="B811" s="193"/>
      <c r="C811" s="194"/>
      <c r="D811" s="195" t="s">
        <v>217</v>
      </c>
      <c r="E811" s="196" t="s">
        <v>19</v>
      </c>
      <c r="F811" s="197" t="s">
        <v>1403</v>
      </c>
      <c r="G811" s="194"/>
      <c r="H811" s="198">
        <v>21.216000000000001</v>
      </c>
      <c r="I811" s="199"/>
      <c r="J811" s="194"/>
      <c r="K811" s="194"/>
      <c r="L811" s="200"/>
      <c r="M811" s="201"/>
      <c r="N811" s="202"/>
      <c r="O811" s="202"/>
      <c r="P811" s="202"/>
      <c r="Q811" s="202"/>
      <c r="R811" s="202"/>
      <c r="S811" s="202"/>
      <c r="T811" s="203"/>
      <c r="AT811" s="204" t="s">
        <v>217</v>
      </c>
      <c r="AU811" s="204" t="s">
        <v>82</v>
      </c>
      <c r="AV811" s="13" t="s">
        <v>82</v>
      </c>
      <c r="AW811" s="13" t="s">
        <v>33</v>
      </c>
      <c r="AX811" s="13" t="s">
        <v>78</v>
      </c>
      <c r="AY811" s="204" t="s">
        <v>208</v>
      </c>
    </row>
    <row r="812" spans="1:65" s="2" customFormat="1" ht="24.2" customHeight="1">
      <c r="A812" s="36"/>
      <c r="B812" s="37"/>
      <c r="C812" s="180" t="s">
        <v>1404</v>
      </c>
      <c r="D812" s="180" t="s">
        <v>210</v>
      </c>
      <c r="E812" s="181" t="s">
        <v>1405</v>
      </c>
      <c r="F812" s="182" t="s">
        <v>1406</v>
      </c>
      <c r="G812" s="183" t="s">
        <v>213</v>
      </c>
      <c r="H812" s="184">
        <v>550.75</v>
      </c>
      <c r="I812" s="185"/>
      <c r="J812" s="186">
        <f>ROUND(I812*H812,2)</f>
        <v>0</v>
      </c>
      <c r="K812" s="182" t="s">
        <v>214</v>
      </c>
      <c r="L812" s="41"/>
      <c r="M812" s="187" t="s">
        <v>19</v>
      </c>
      <c r="N812" s="188" t="s">
        <v>43</v>
      </c>
      <c r="O812" s="66"/>
      <c r="P812" s="189">
        <f>O812*H812</f>
        <v>0</v>
      </c>
      <c r="Q812" s="189">
        <v>1E-4</v>
      </c>
      <c r="R812" s="189">
        <f>Q812*H812</f>
        <v>5.5075000000000006E-2</v>
      </c>
      <c r="S812" s="189">
        <v>0</v>
      </c>
      <c r="T812" s="190">
        <f>S812*H812</f>
        <v>0</v>
      </c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R812" s="191" t="s">
        <v>1034</v>
      </c>
      <c r="AT812" s="191" t="s">
        <v>210</v>
      </c>
      <c r="AU812" s="191" t="s">
        <v>82</v>
      </c>
      <c r="AY812" s="19" t="s">
        <v>208</v>
      </c>
      <c r="BE812" s="192">
        <f>IF(N812="základní",J812,0)</f>
        <v>0</v>
      </c>
      <c r="BF812" s="192">
        <f>IF(N812="snížená",J812,0)</f>
        <v>0</v>
      </c>
      <c r="BG812" s="192">
        <f>IF(N812="zákl. přenesená",J812,0)</f>
        <v>0</v>
      </c>
      <c r="BH812" s="192">
        <f>IF(N812="sníž. přenesená",J812,0)</f>
        <v>0</v>
      </c>
      <c r="BI812" s="192">
        <f>IF(N812="nulová",J812,0)</f>
        <v>0</v>
      </c>
      <c r="BJ812" s="19" t="s">
        <v>82</v>
      </c>
      <c r="BK812" s="192">
        <f>ROUND(I812*H812,2)</f>
        <v>0</v>
      </c>
      <c r="BL812" s="19" t="s">
        <v>1034</v>
      </c>
      <c r="BM812" s="191" t="s">
        <v>1407</v>
      </c>
    </row>
    <row r="813" spans="1:65" s="2" customFormat="1" ht="24.2" customHeight="1">
      <c r="A813" s="36"/>
      <c r="B813" s="37"/>
      <c r="C813" s="180" t="s">
        <v>1408</v>
      </c>
      <c r="D813" s="180" t="s">
        <v>210</v>
      </c>
      <c r="E813" s="181" t="s">
        <v>1409</v>
      </c>
      <c r="F813" s="182" t="s">
        <v>1410</v>
      </c>
      <c r="G813" s="183" t="s">
        <v>213</v>
      </c>
      <c r="H813" s="184">
        <v>550.75</v>
      </c>
      <c r="I813" s="185"/>
      <c r="J813" s="186">
        <f>ROUND(I813*H813,2)</f>
        <v>0</v>
      </c>
      <c r="K813" s="182" t="s">
        <v>214</v>
      </c>
      <c r="L813" s="41"/>
      <c r="M813" s="187" t="s">
        <v>19</v>
      </c>
      <c r="N813" s="188" t="s">
        <v>43</v>
      </c>
      <c r="O813" s="66"/>
      <c r="P813" s="189">
        <f>O813*H813</f>
        <v>0</v>
      </c>
      <c r="Q813" s="189">
        <v>0</v>
      </c>
      <c r="R813" s="189">
        <f>Q813*H813</f>
        <v>0</v>
      </c>
      <c r="S813" s="189">
        <v>0</v>
      </c>
      <c r="T813" s="190">
        <f>S813*H813</f>
        <v>0</v>
      </c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R813" s="191" t="s">
        <v>1034</v>
      </c>
      <c r="AT813" s="191" t="s">
        <v>210</v>
      </c>
      <c r="AU813" s="191" t="s">
        <v>82</v>
      </c>
      <c r="AY813" s="19" t="s">
        <v>208</v>
      </c>
      <c r="BE813" s="192">
        <f>IF(N813="základní",J813,0)</f>
        <v>0</v>
      </c>
      <c r="BF813" s="192">
        <f>IF(N813="snížená",J813,0)</f>
        <v>0</v>
      </c>
      <c r="BG813" s="192">
        <f>IF(N813="zákl. přenesená",J813,0)</f>
        <v>0</v>
      </c>
      <c r="BH813" s="192">
        <f>IF(N813="sníž. přenesená",J813,0)</f>
        <v>0</v>
      </c>
      <c r="BI813" s="192">
        <f>IF(N813="nulová",J813,0)</f>
        <v>0</v>
      </c>
      <c r="BJ813" s="19" t="s">
        <v>82</v>
      </c>
      <c r="BK813" s="192">
        <f>ROUND(I813*H813,2)</f>
        <v>0</v>
      </c>
      <c r="BL813" s="19" t="s">
        <v>1034</v>
      </c>
      <c r="BM813" s="191" t="s">
        <v>1411</v>
      </c>
    </row>
    <row r="814" spans="1:65" s="2" customFormat="1" ht="14.45" customHeight="1">
      <c r="A814" s="36"/>
      <c r="B814" s="37"/>
      <c r="C814" s="226" t="s">
        <v>1412</v>
      </c>
      <c r="D814" s="226" t="s">
        <v>370</v>
      </c>
      <c r="E814" s="227" t="s">
        <v>1413</v>
      </c>
      <c r="F814" s="228" t="s">
        <v>1414</v>
      </c>
      <c r="G814" s="229" t="s">
        <v>213</v>
      </c>
      <c r="H814" s="230">
        <v>605.82500000000005</v>
      </c>
      <c r="I814" s="231"/>
      <c r="J814" s="232">
        <f>ROUND(I814*H814,2)</f>
        <v>0</v>
      </c>
      <c r="K814" s="228" t="s">
        <v>214</v>
      </c>
      <c r="L814" s="233"/>
      <c r="M814" s="234" t="s">
        <v>19</v>
      </c>
      <c r="N814" s="235" t="s">
        <v>43</v>
      </c>
      <c r="O814" s="66"/>
      <c r="P814" s="189">
        <f>O814*H814</f>
        <v>0</v>
      </c>
      <c r="Q814" s="189">
        <v>1.7000000000000001E-4</v>
      </c>
      <c r="R814" s="189">
        <f>Q814*H814</f>
        <v>0.10299025000000002</v>
      </c>
      <c r="S814" s="189">
        <v>0</v>
      </c>
      <c r="T814" s="190">
        <f>S814*H814</f>
        <v>0</v>
      </c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R814" s="191" t="s">
        <v>829</v>
      </c>
      <c r="AT814" s="191" t="s">
        <v>370</v>
      </c>
      <c r="AU814" s="191" t="s">
        <v>82</v>
      </c>
      <c r="AY814" s="19" t="s">
        <v>208</v>
      </c>
      <c r="BE814" s="192">
        <f>IF(N814="základní",J814,0)</f>
        <v>0</v>
      </c>
      <c r="BF814" s="192">
        <f>IF(N814="snížená",J814,0)</f>
        <v>0</v>
      </c>
      <c r="BG814" s="192">
        <f>IF(N814="zákl. přenesená",J814,0)</f>
        <v>0</v>
      </c>
      <c r="BH814" s="192">
        <f>IF(N814="sníž. přenesená",J814,0)</f>
        <v>0</v>
      </c>
      <c r="BI814" s="192">
        <f>IF(N814="nulová",J814,0)</f>
        <v>0</v>
      </c>
      <c r="BJ814" s="19" t="s">
        <v>82</v>
      </c>
      <c r="BK814" s="192">
        <f>ROUND(I814*H814,2)</f>
        <v>0</v>
      </c>
      <c r="BL814" s="19" t="s">
        <v>1034</v>
      </c>
      <c r="BM814" s="191" t="s">
        <v>1415</v>
      </c>
    </row>
    <row r="815" spans="1:65" s="13" customFormat="1" ht="11.25">
      <c r="B815" s="193"/>
      <c r="C815" s="194"/>
      <c r="D815" s="195" t="s">
        <v>217</v>
      </c>
      <c r="E815" s="194"/>
      <c r="F815" s="197" t="s">
        <v>1416</v>
      </c>
      <c r="G815" s="194"/>
      <c r="H815" s="198">
        <v>605.82500000000005</v>
      </c>
      <c r="I815" s="199"/>
      <c r="J815" s="194"/>
      <c r="K815" s="194"/>
      <c r="L815" s="200"/>
      <c r="M815" s="201"/>
      <c r="N815" s="202"/>
      <c r="O815" s="202"/>
      <c r="P815" s="202"/>
      <c r="Q815" s="202"/>
      <c r="R815" s="202"/>
      <c r="S815" s="202"/>
      <c r="T815" s="203"/>
      <c r="AT815" s="204" t="s">
        <v>217</v>
      </c>
      <c r="AU815" s="204" t="s">
        <v>82</v>
      </c>
      <c r="AV815" s="13" t="s">
        <v>82</v>
      </c>
      <c r="AW815" s="13" t="s">
        <v>4</v>
      </c>
      <c r="AX815" s="13" t="s">
        <v>78</v>
      </c>
      <c r="AY815" s="204" t="s">
        <v>208</v>
      </c>
    </row>
    <row r="816" spans="1:65" s="2" customFormat="1" ht="14.45" customHeight="1">
      <c r="A816" s="36"/>
      <c r="B816" s="37"/>
      <c r="C816" s="180" t="s">
        <v>1417</v>
      </c>
      <c r="D816" s="180" t="s">
        <v>210</v>
      </c>
      <c r="E816" s="181" t="s">
        <v>1418</v>
      </c>
      <c r="F816" s="182" t="s">
        <v>1419</v>
      </c>
      <c r="G816" s="183" t="s">
        <v>213</v>
      </c>
      <c r="H816" s="184">
        <v>550.75</v>
      </c>
      <c r="I816" s="185"/>
      <c r="J816" s="186">
        <f>ROUND(I816*H816,2)</f>
        <v>0</v>
      </c>
      <c r="K816" s="182" t="s">
        <v>214</v>
      </c>
      <c r="L816" s="41"/>
      <c r="M816" s="187" t="s">
        <v>19</v>
      </c>
      <c r="N816" s="188" t="s">
        <v>43</v>
      </c>
      <c r="O816" s="66"/>
      <c r="P816" s="189">
        <f>O816*H816</f>
        <v>0</v>
      </c>
      <c r="Q816" s="189">
        <v>1E-4</v>
      </c>
      <c r="R816" s="189">
        <f>Q816*H816</f>
        <v>5.5075000000000006E-2</v>
      </c>
      <c r="S816" s="189">
        <v>0</v>
      </c>
      <c r="T816" s="190">
        <f>S816*H816</f>
        <v>0</v>
      </c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R816" s="191" t="s">
        <v>1034</v>
      </c>
      <c r="AT816" s="191" t="s">
        <v>210</v>
      </c>
      <c r="AU816" s="191" t="s">
        <v>82</v>
      </c>
      <c r="AY816" s="19" t="s">
        <v>208</v>
      </c>
      <c r="BE816" s="192">
        <f>IF(N816="základní",J816,0)</f>
        <v>0</v>
      </c>
      <c r="BF816" s="192">
        <f>IF(N816="snížená",J816,0)</f>
        <v>0</v>
      </c>
      <c r="BG816" s="192">
        <f>IF(N816="zákl. přenesená",J816,0)</f>
        <v>0</v>
      </c>
      <c r="BH816" s="192">
        <f>IF(N816="sníž. přenesená",J816,0)</f>
        <v>0</v>
      </c>
      <c r="BI816" s="192">
        <f>IF(N816="nulová",J816,0)</f>
        <v>0</v>
      </c>
      <c r="BJ816" s="19" t="s">
        <v>82</v>
      </c>
      <c r="BK816" s="192">
        <f>ROUND(I816*H816,2)</f>
        <v>0</v>
      </c>
      <c r="BL816" s="19" t="s">
        <v>1034</v>
      </c>
      <c r="BM816" s="191" t="s">
        <v>1420</v>
      </c>
    </row>
    <row r="817" spans="1:65" s="2" customFormat="1" ht="24.2" customHeight="1">
      <c r="A817" s="36"/>
      <c r="B817" s="37"/>
      <c r="C817" s="180" t="s">
        <v>1421</v>
      </c>
      <c r="D817" s="180" t="s">
        <v>210</v>
      </c>
      <c r="E817" s="181" t="s">
        <v>1422</v>
      </c>
      <c r="F817" s="182" t="s">
        <v>1423</v>
      </c>
      <c r="G817" s="183" t="s">
        <v>213</v>
      </c>
      <c r="H817" s="184">
        <v>170.56399999999999</v>
      </c>
      <c r="I817" s="185"/>
      <c r="J817" s="186">
        <f>ROUND(I817*H817,2)</f>
        <v>0</v>
      </c>
      <c r="K817" s="182" t="s">
        <v>214</v>
      </c>
      <c r="L817" s="41"/>
      <c r="M817" s="187" t="s">
        <v>19</v>
      </c>
      <c r="N817" s="188" t="s">
        <v>43</v>
      </c>
      <c r="O817" s="66"/>
      <c r="P817" s="189">
        <f>O817*H817</f>
        <v>0</v>
      </c>
      <c r="Q817" s="189">
        <v>0</v>
      </c>
      <c r="R817" s="189">
        <f>Q817*H817</f>
        <v>0</v>
      </c>
      <c r="S817" s="189">
        <v>1.7590000000000001E-2</v>
      </c>
      <c r="T817" s="190">
        <f>S817*H817</f>
        <v>3.0002207599999999</v>
      </c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R817" s="191" t="s">
        <v>1034</v>
      </c>
      <c r="AT817" s="191" t="s">
        <v>210</v>
      </c>
      <c r="AU817" s="191" t="s">
        <v>82</v>
      </c>
      <c r="AY817" s="19" t="s">
        <v>208</v>
      </c>
      <c r="BE817" s="192">
        <f>IF(N817="základní",J817,0)</f>
        <v>0</v>
      </c>
      <c r="BF817" s="192">
        <f>IF(N817="snížená",J817,0)</f>
        <v>0</v>
      </c>
      <c r="BG817" s="192">
        <f>IF(N817="zákl. přenesená",J817,0)</f>
        <v>0</v>
      </c>
      <c r="BH817" s="192">
        <f>IF(N817="sníž. přenesená",J817,0)</f>
        <v>0</v>
      </c>
      <c r="BI817" s="192">
        <f>IF(N817="nulová",J817,0)</f>
        <v>0</v>
      </c>
      <c r="BJ817" s="19" t="s">
        <v>82</v>
      </c>
      <c r="BK817" s="192">
        <f>ROUND(I817*H817,2)</f>
        <v>0</v>
      </c>
      <c r="BL817" s="19" t="s">
        <v>1034</v>
      </c>
      <c r="BM817" s="191" t="s">
        <v>1424</v>
      </c>
    </row>
    <row r="818" spans="1:65" s="13" customFormat="1" ht="11.25">
      <c r="B818" s="193"/>
      <c r="C818" s="194"/>
      <c r="D818" s="195" t="s">
        <v>217</v>
      </c>
      <c r="E818" s="196" t="s">
        <v>19</v>
      </c>
      <c r="F818" s="197" t="s">
        <v>1425</v>
      </c>
      <c r="G818" s="194"/>
      <c r="H818" s="198">
        <v>170.56399999999999</v>
      </c>
      <c r="I818" s="199"/>
      <c r="J818" s="194"/>
      <c r="K818" s="194"/>
      <c r="L818" s="200"/>
      <c r="M818" s="201"/>
      <c r="N818" s="202"/>
      <c r="O818" s="202"/>
      <c r="P818" s="202"/>
      <c r="Q818" s="202"/>
      <c r="R818" s="202"/>
      <c r="S818" s="202"/>
      <c r="T818" s="203"/>
      <c r="AT818" s="204" t="s">
        <v>217</v>
      </c>
      <c r="AU818" s="204" t="s">
        <v>82</v>
      </c>
      <c r="AV818" s="13" t="s">
        <v>82</v>
      </c>
      <c r="AW818" s="13" t="s">
        <v>33</v>
      </c>
      <c r="AX818" s="13" t="s">
        <v>78</v>
      </c>
      <c r="AY818" s="204" t="s">
        <v>208</v>
      </c>
    </row>
    <row r="819" spans="1:65" s="2" customFormat="1" ht="24.2" customHeight="1">
      <c r="A819" s="36"/>
      <c r="B819" s="37"/>
      <c r="C819" s="180" t="s">
        <v>1426</v>
      </c>
      <c r="D819" s="180" t="s">
        <v>210</v>
      </c>
      <c r="E819" s="181" t="s">
        <v>1427</v>
      </c>
      <c r="F819" s="182" t="s">
        <v>1428</v>
      </c>
      <c r="G819" s="183" t="s">
        <v>367</v>
      </c>
      <c r="H819" s="184">
        <v>12</v>
      </c>
      <c r="I819" s="185"/>
      <c r="J819" s="186">
        <f>ROUND(I819*H819,2)</f>
        <v>0</v>
      </c>
      <c r="K819" s="182" t="s">
        <v>214</v>
      </c>
      <c r="L819" s="41"/>
      <c r="M819" s="187" t="s">
        <v>19</v>
      </c>
      <c r="N819" s="188" t="s">
        <v>43</v>
      </c>
      <c r="O819" s="66"/>
      <c r="P819" s="189">
        <f>O819*H819</f>
        <v>0</v>
      </c>
      <c r="Q819" s="189">
        <v>6.9999999999999994E-5</v>
      </c>
      <c r="R819" s="189">
        <f>Q819*H819</f>
        <v>8.3999999999999993E-4</v>
      </c>
      <c r="S819" s="189">
        <v>0</v>
      </c>
      <c r="T819" s="190">
        <f>S819*H819</f>
        <v>0</v>
      </c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R819" s="191" t="s">
        <v>1034</v>
      </c>
      <c r="AT819" s="191" t="s">
        <v>210</v>
      </c>
      <c r="AU819" s="191" t="s">
        <v>82</v>
      </c>
      <c r="AY819" s="19" t="s">
        <v>208</v>
      </c>
      <c r="BE819" s="192">
        <f>IF(N819="základní",J819,0)</f>
        <v>0</v>
      </c>
      <c r="BF819" s="192">
        <f>IF(N819="snížená",J819,0)</f>
        <v>0</v>
      </c>
      <c r="BG819" s="192">
        <f>IF(N819="zákl. přenesená",J819,0)</f>
        <v>0</v>
      </c>
      <c r="BH819" s="192">
        <f>IF(N819="sníž. přenesená",J819,0)</f>
        <v>0</v>
      </c>
      <c r="BI819" s="192">
        <f>IF(N819="nulová",J819,0)</f>
        <v>0</v>
      </c>
      <c r="BJ819" s="19" t="s">
        <v>82</v>
      </c>
      <c r="BK819" s="192">
        <f>ROUND(I819*H819,2)</f>
        <v>0</v>
      </c>
      <c r="BL819" s="19" t="s">
        <v>1034</v>
      </c>
      <c r="BM819" s="191" t="s">
        <v>1429</v>
      </c>
    </row>
    <row r="820" spans="1:65" s="2" customFormat="1" ht="14.45" customHeight="1">
      <c r="A820" s="36"/>
      <c r="B820" s="37"/>
      <c r="C820" s="226" t="s">
        <v>1430</v>
      </c>
      <c r="D820" s="226" t="s">
        <v>370</v>
      </c>
      <c r="E820" s="227" t="s">
        <v>1431</v>
      </c>
      <c r="F820" s="228" t="s">
        <v>1432</v>
      </c>
      <c r="G820" s="229" t="s">
        <v>367</v>
      </c>
      <c r="H820" s="230">
        <v>12</v>
      </c>
      <c r="I820" s="231"/>
      <c r="J820" s="232">
        <f>ROUND(I820*H820,2)</f>
        <v>0</v>
      </c>
      <c r="K820" s="228" t="s">
        <v>214</v>
      </c>
      <c r="L820" s="233"/>
      <c r="M820" s="234" t="s">
        <v>19</v>
      </c>
      <c r="N820" s="235" t="s">
        <v>43</v>
      </c>
      <c r="O820" s="66"/>
      <c r="P820" s="189">
        <f>O820*H820</f>
        <v>0</v>
      </c>
      <c r="Q820" s="189">
        <v>4.1999999999999997E-3</v>
      </c>
      <c r="R820" s="189">
        <f>Q820*H820</f>
        <v>5.04E-2</v>
      </c>
      <c r="S820" s="189">
        <v>0</v>
      </c>
      <c r="T820" s="190">
        <f>S820*H820</f>
        <v>0</v>
      </c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R820" s="191" t="s">
        <v>829</v>
      </c>
      <c r="AT820" s="191" t="s">
        <v>370</v>
      </c>
      <c r="AU820" s="191" t="s">
        <v>82</v>
      </c>
      <c r="AY820" s="19" t="s">
        <v>208</v>
      </c>
      <c r="BE820" s="192">
        <f>IF(N820="základní",J820,0)</f>
        <v>0</v>
      </c>
      <c r="BF820" s="192">
        <f>IF(N820="snížená",J820,0)</f>
        <v>0</v>
      </c>
      <c r="BG820" s="192">
        <f>IF(N820="zákl. přenesená",J820,0)</f>
        <v>0</v>
      </c>
      <c r="BH820" s="192">
        <f>IF(N820="sníž. přenesená",J820,0)</f>
        <v>0</v>
      </c>
      <c r="BI820" s="192">
        <f>IF(N820="nulová",J820,0)</f>
        <v>0</v>
      </c>
      <c r="BJ820" s="19" t="s">
        <v>82</v>
      </c>
      <c r="BK820" s="192">
        <f>ROUND(I820*H820,2)</f>
        <v>0</v>
      </c>
      <c r="BL820" s="19" t="s">
        <v>1034</v>
      </c>
      <c r="BM820" s="191" t="s">
        <v>1433</v>
      </c>
    </row>
    <row r="821" spans="1:65" s="2" customFormat="1" ht="24.2" customHeight="1">
      <c r="A821" s="36"/>
      <c r="B821" s="37"/>
      <c r="C821" s="180" t="s">
        <v>1434</v>
      </c>
      <c r="D821" s="180" t="s">
        <v>210</v>
      </c>
      <c r="E821" s="181" t="s">
        <v>1435</v>
      </c>
      <c r="F821" s="182" t="s">
        <v>1436</v>
      </c>
      <c r="G821" s="183" t="s">
        <v>367</v>
      </c>
      <c r="H821" s="184">
        <v>12</v>
      </c>
      <c r="I821" s="185"/>
      <c r="J821" s="186">
        <f>ROUND(I821*H821,2)</f>
        <v>0</v>
      </c>
      <c r="K821" s="182" t="s">
        <v>214</v>
      </c>
      <c r="L821" s="41"/>
      <c r="M821" s="187" t="s">
        <v>19</v>
      </c>
      <c r="N821" s="188" t="s">
        <v>43</v>
      </c>
      <c r="O821" s="66"/>
      <c r="P821" s="189">
        <f>O821*H821</f>
        <v>0</v>
      </c>
      <c r="Q821" s="189">
        <v>3.0000000000000001E-5</v>
      </c>
      <c r="R821" s="189">
        <f>Q821*H821</f>
        <v>3.6000000000000002E-4</v>
      </c>
      <c r="S821" s="189">
        <v>0</v>
      </c>
      <c r="T821" s="190">
        <f>S821*H821</f>
        <v>0</v>
      </c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R821" s="191" t="s">
        <v>1034</v>
      </c>
      <c r="AT821" s="191" t="s">
        <v>210</v>
      </c>
      <c r="AU821" s="191" t="s">
        <v>82</v>
      </c>
      <c r="AY821" s="19" t="s">
        <v>208</v>
      </c>
      <c r="BE821" s="192">
        <f>IF(N821="základní",J821,0)</f>
        <v>0</v>
      </c>
      <c r="BF821" s="192">
        <f>IF(N821="snížená",J821,0)</f>
        <v>0</v>
      </c>
      <c r="BG821" s="192">
        <f>IF(N821="zákl. přenesená",J821,0)</f>
        <v>0</v>
      </c>
      <c r="BH821" s="192">
        <f>IF(N821="sníž. přenesená",J821,0)</f>
        <v>0</v>
      </c>
      <c r="BI821" s="192">
        <f>IF(N821="nulová",J821,0)</f>
        <v>0</v>
      </c>
      <c r="BJ821" s="19" t="s">
        <v>82</v>
      </c>
      <c r="BK821" s="192">
        <f>ROUND(I821*H821,2)</f>
        <v>0</v>
      </c>
      <c r="BL821" s="19" t="s">
        <v>1034</v>
      </c>
      <c r="BM821" s="191" t="s">
        <v>1437</v>
      </c>
    </row>
    <row r="822" spans="1:65" s="2" customFormat="1" ht="14.45" customHeight="1">
      <c r="A822" s="36"/>
      <c r="B822" s="37"/>
      <c r="C822" s="226" t="s">
        <v>1438</v>
      </c>
      <c r="D822" s="226" t="s">
        <v>370</v>
      </c>
      <c r="E822" s="227" t="s">
        <v>1439</v>
      </c>
      <c r="F822" s="228" t="s">
        <v>1440</v>
      </c>
      <c r="G822" s="229" t="s">
        <v>367</v>
      </c>
      <c r="H822" s="230">
        <v>12</v>
      </c>
      <c r="I822" s="231"/>
      <c r="J822" s="232">
        <f>ROUND(I822*H822,2)</f>
        <v>0</v>
      </c>
      <c r="K822" s="228" t="s">
        <v>214</v>
      </c>
      <c r="L822" s="233"/>
      <c r="M822" s="234" t="s">
        <v>19</v>
      </c>
      <c r="N822" s="235" t="s">
        <v>43</v>
      </c>
      <c r="O822" s="66"/>
      <c r="P822" s="189">
        <f>O822*H822</f>
        <v>0</v>
      </c>
      <c r="Q822" s="189">
        <v>2.2000000000000001E-3</v>
      </c>
      <c r="R822" s="189">
        <f>Q822*H822</f>
        <v>2.64E-2</v>
      </c>
      <c r="S822" s="189">
        <v>0</v>
      </c>
      <c r="T822" s="190">
        <f>S822*H822</f>
        <v>0</v>
      </c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R822" s="191" t="s">
        <v>829</v>
      </c>
      <c r="AT822" s="191" t="s">
        <v>370</v>
      </c>
      <c r="AU822" s="191" t="s">
        <v>82</v>
      </c>
      <c r="AY822" s="19" t="s">
        <v>208</v>
      </c>
      <c r="BE822" s="192">
        <f>IF(N822="základní",J822,0)</f>
        <v>0</v>
      </c>
      <c r="BF822" s="192">
        <f>IF(N822="snížená",J822,0)</f>
        <v>0</v>
      </c>
      <c r="BG822" s="192">
        <f>IF(N822="zákl. přenesená",J822,0)</f>
        <v>0</v>
      </c>
      <c r="BH822" s="192">
        <f>IF(N822="sníž. přenesená",J822,0)</f>
        <v>0</v>
      </c>
      <c r="BI822" s="192">
        <f>IF(N822="nulová",J822,0)</f>
        <v>0</v>
      </c>
      <c r="BJ822" s="19" t="s">
        <v>82</v>
      </c>
      <c r="BK822" s="192">
        <f>ROUND(I822*H822,2)</f>
        <v>0</v>
      </c>
      <c r="BL822" s="19" t="s">
        <v>1034</v>
      </c>
      <c r="BM822" s="191" t="s">
        <v>1441</v>
      </c>
    </row>
    <row r="823" spans="1:65" s="2" customFormat="1" ht="24.2" customHeight="1">
      <c r="A823" s="36"/>
      <c r="B823" s="37"/>
      <c r="C823" s="180" t="s">
        <v>1442</v>
      </c>
      <c r="D823" s="180" t="s">
        <v>210</v>
      </c>
      <c r="E823" s="181" t="s">
        <v>1443</v>
      </c>
      <c r="F823" s="182" t="s">
        <v>1444</v>
      </c>
      <c r="G823" s="183" t="s">
        <v>213</v>
      </c>
      <c r="H823" s="184">
        <v>135.66</v>
      </c>
      <c r="I823" s="185"/>
      <c r="J823" s="186">
        <f>ROUND(I823*H823,2)</f>
        <v>0</v>
      </c>
      <c r="K823" s="182" t="s">
        <v>214</v>
      </c>
      <c r="L823" s="41"/>
      <c r="M823" s="187" t="s">
        <v>19</v>
      </c>
      <c r="N823" s="188" t="s">
        <v>43</v>
      </c>
      <c r="O823" s="66"/>
      <c r="P823" s="189">
        <f>O823*H823</f>
        <v>0</v>
      </c>
      <c r="Q823" s="189">
        <v>3.2710000000000003E-2</v>
      </c>
      <c r="R823" s="189">
        <f>Q823*H823</f>
        <v>4.4374386000000001</v>
      </c>
      <c r="S823" s="189">
        <v>0</v>
      </c>
      <c r="T823" s="190">
        <f>S823*H823</f>
        <v>0</v>
      </c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R823" s="191" t="s">
        <v>1034</v>
      </c>
      <c r="AT823" s="191" t="s">
        <v>210</v>
      </c>
      <c r="AU823" s="191" t="s">
        <v>82</v>
      </c>
      <c r="AY823" s="19" t="s">
        <v>208</v>
      </c>
      <c r="BE823" s="192">
        <f>IF(N823="základní",J823,0)</f>
        <v>0</v>
      </c>
      <c r="BF823" s="192">
        <f>IF(N823="snížená",J823,0)</f>
        <v>0</v>
      </c>
      <c r="BG823" s="192">
        <f>IF(N823="zákl. přenesená",J823,0)</f>
        <v>0</v>
      </c>
      <c r="BH823" s="192">
        <f>IF(N823="sníž. přenesená",J823,0)</f>
        <v>0</v>
      </c>
      <c r="BI823" s="192">
        <f>IF(N823="nulová",J823,0)</f>
        <v>0</v>
      </c>
      <c r="BJ823" s="19" t="s">
        <v>82</v>
      </c>
      <c r="BK823" s="192">
        <f>ROUND(I823*H823,2)</f>
        <v>0</v>
      </c>
      <c r="BL823" s="19" t="s">
        <v>1034</v>
      </c>
      <c r="BM823" s="191" t="s">
        <v>1445</v>
      </c>
    </row>
    <row r="824" spans="1:65" s="13" customFormat="1" ht="11.25">
      <c r="B824" s="193"/>
      <c r="C824" s="194"/>
      <c r="D824" s="195" t="s">
        <v>217</v>
      </c>
      <c r="E824" s="196" t="s">
        <v>19</v>
      </c>
      <c r="F824" s="197" t="s">
        <v>1171</v>
      </c>
      <c r="G824" s="194"/>
      <c r="H824" s="198">
        <v>135.66</v>
      </c>
      <c r="I824" s="199"/>
      <c r="J824" s="194"/>
      <c r="K824" s="194"/>
      <c r="L824" s="200"/>
      <c r="M824" s="201"/>
      <c r="N824" s="202"/>
      <c r="O824" s="202"/>
      <c r="P824" s="202"/>
      <c r="Q824" s="202"/>
      <c r="R824" s="202"/>
      <c r="S824" s="202"/>
      <c r="T824" s="203"/>
      <c r="AT824" s="204" t="s">
        <v>217</v>
      </c>
      <c r="AU824" s="204" t="s">
        <v>82</v>
      </c>
      <c r="AV824" s="13" t="s">
        <v>82</v>
      </c>
      <c r="AW824" s="13" t="s">
        <v>33</v>
      </c>
      <c r="AX824" s="13" t="s">
        <v>78</v>
      </c>
      <c r="AY824" s="204" t="s">
        <v>208</v>
      </c>
    </row>
    <row r="825" spans="1:65" s="2" customFormat="1" ht="24.2" customHeight="1">
      <c r="A825" s="36"/>
      <c r="B825" s="37"/>
      <c r="C825" s="180" t="s">
        <v>1446</v>
      </c>
      <c r="D825" s="180" t="s">
        <v>210</v>
      </c>
      <c r="E825" s="181" t="s">
        <v>1447</v>
      </c>
      <c r="F825" s="182" t="s">
        <v>1448</v>
      </c>
      <c r="G825" s="183" t="s">
        <v>213</v>
      </c>
      <c r="H825" s="184">
        <v>353.46</v>
      </c>
      <c r="I825" s="185"/>
      <c r="J825" s="186">
        <f>ROUND(I825*H825,2)</f>
        <v>0</v>
      </c>
      <c r="K825" s="182" t="s">
        <v>214</v>
      </c>
      <c r="L825" s="41"/>
      <c r="M825" s="187" t="s">
        <v>19</v>
      </c>
      <c r="N825" s="188" t="s">
        <v>43</v>
      </c>
      <c r="O825" s="66"/>
      <c r="P825" s="189">
        <f>O825*H825</f>
        <v>0</v>
      </c>
      <c r="Q825" s="189">
        <v>4.2709999999999998E-2</v>
      </c>
      <c r="R825" s="189">
        <f>Q825*H825</f>
        <v>15.096276599999998</v>
      </c>
      <c r="S825" s="189">
        <v>0</v>
      </c>
      <c r="T825" s="190">
        <f>S825*H825</f>
        <v>0</v>
      </c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R825" s="191" t="s">
        <v>1034</v>
      </c>
      <c r="AT825" s="191" t="s">
        <v>210</v>
      </c>
      <c r="AU825" s="191" t="s">
        <v>82</v>
      </c>
      <c r="AY825" s="19" t="s">
        <v>208</v>
      </c>
      <c r="BE825" s="192">
        <f>IF(N825="základní",J825,0)</f>
        <v>0</v>
      </c>
      <c r="BF825" s="192">
        <f>IF(N825="snížená",J825,0)</f>
        <v>0</v>
      </c>
      <c r="BG825" s="192">
        <f>IF(N825="zákl. přenesená",J825,0)</f>
        <v>0</v>
      </c>
      <c r="BH825" s="192">
        <f>IF(N825="sníž. přenesená",J825,0)</f>
        <v>0</v>
      </c>
      <c r="BI825" s="192">
        <f>IF(N825="nulová",J825,0)</f>
        <v>0</v>
      </c>
      <c r="BJ825" s="19" t="s">
        <v>82</v>
      </c>
      <c r="BK825" s="192">
        <f>ROUND(I825*H825,2)</f>
        <v>0</v>
      </c>
      <c r="BL825" s="19" t="s">
        <v>1034</v>
      </c>
      <c r="BM825" s="191" t="s">
        <v>1449</v>
      </c>
    </row>
    <row r="826" spans="1:65" s="13" customFormat="1" ht="11.25">
      <c r="B826" s="193"/>
      <c r="C826" s="194"/>
      <c r="D826" s="195" t="s">
        <v>217</v>
      </c>
      <c r="E826" s="196" t="s">
        <v>19</v>
      </c>
      <c r="F826" s="197" t="s">
        <v>1450</v>
      </c>
      <c r="G826" s="194"/>
      <c r="H826" s="198">
        <v>353.46</v>
      </c>
      <c r="I826" s="199"/>
      <c r="J826" s="194"/>
      <c r="K826" s="194"/>
      <c r="L826" s="200"/>
      <c r="M826" s="201"/>
      <c r="N826" s="202"/>
      <c r="O826" s="202"/>
      <c r="P826" s="202"/>
      <c r="Q826" s="202"/>
      <c r="R826" s="202"/>
      <c r="S826" s="202"/>
      <c r="T826" s="203"/>
      <c r="AT826" s="204" t="s">
        <v>217</v>
      </c>
      <c r="AU826" s="204" t="s">
        <v>82</v>
      </c>
      <c r="AV826" s="13" t="s">
        <v>82</v>
      </c>
      <c r="AW826" s="13" t="s">
        <v>33</v>
      </c>
      <c r="AX826" s="13" t="s">
        <v>78</v>
      </c>
      <c r="AY826" s="204" t="s">
        <v>208</v>
      </c>
    </row>
    <row r="827" spans="1:65" s="2" customFormat="1" ht="14.45" customHeight="1">
      <c r="A827" s="36"/>
      <c r="B827" s="37"/>
      <c r="C827" s="226" t="s">
        <v>1451</v>
      </c>
      <c r="D827" s="226" t="s">
        <v>370</v>
      </c>
      <c r="E827" s="227" t="s">
        <v>1452</v>
      </c>
      <c r="F827" s="228" t="s">
        <v>1453</v>
      </c>
      <c r="G827" s="229" t="s">
        <v>213</v>
      </c>
      <c r="H827" s="230">
        <v>353.46</v>
      </c>
      <c r="I827" s="231"/>
      <c r="J827" s="232">
        <f>ROUND(I827*H827,2)</f>
        <v>0</v>
      </c>
      <c r="K827" s="228" t="s">
        <v>19</v>
      </c>
      <c r="L827" s="233"/>
      <c r="M827" s="234" t="s">
        <v>19</v>
      </c>
      <c r="N827" s="235" t="s">
        <v>43</v>
      </c>
      <c r="O827" s="66"/>
      <c r="P827" s="189">
        <f>O827*H827</f>
        <v>0</v>
      </c>
      <c r="Q827" s="189">
        <v>1.52E-2</v>
      </c>
      <c r="R827" s="189">
        <f>Q827*H827</f>
        <v>5.372592</v>
      </c>
      <c r="S827" s="189">
        <v>0</v>
      </c>
      <c r="T827" s="190">
        <f>S827*H827</f>
        <v>0</v>
      </c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R827" s="191" t="s">
        <v>829</v>
      </c>
      <c r="AT827" s="191" t="s">
        <v>370</v>
      </c>
      <c r="AU827" s="191" t="s">
        <v>82</v>
      </c>
      <c r="AY827" s="19" t="s">
        <v>208</v>
      </c>
      <c r="BE827" s="192">
        <f>IF(N827="základní",J827,0)</f>
        <v>0</v>
      </c>
      <c r="BF827" s="192">
        <f>IF(N827="snížená",J827,0)</f>
        <v>0</v>
      </c>
      <c r="BG827" s="192">
        <f>IF(N827="zákl. přenesená",J827,0)</f>
        <v>0</v>
      </c>
      <c r="BH827" s="192">
        <f>IF(N827="sníž. přenesená",J827,0)</f>
        <v>0</v>
      </c>
      <c r="BI827" s="192">
        <f>IF(N827="nulová",J827,0)</f>
        <v>0</v>
      </c>
      <c r="BJ827" s="19" t="s">
        <v>82</v>
      </c>
      <c r="BK827" s="192">
        <f>ROUND(I827*H827,2)</f>
        <v>0</v>
      </c>
      <c r="BL827" s="19" t="s">
        <v>1034</v>
      </c>
      <c r="BM827" s="191" t="s">
        <v>1454</v>
      </c>
    </row>
    <row r="828" spans="1:65" s="13" customFormat="1" ht="11.25">
      <c r="B828" s="193"/>
      <c r="C828" s="194"/>
      <c r="D828" s="195" t="s">
        <v>217</v>
      </c>
      <c r="E828" s="196" t="s">
        <v>19</v>
      </c>
      <c r="F828" s="197" t="s">
        <v>1455</v>
      </c>
      <c r="G828" s="194"/>
      <c r="H828" s="198">
        <v>353.46</v>
      </c>
      <c r="I828" s="199"/>
      <c r="J828" s="194"/>
      <c r="K828" s="194"/>
      <c r="L828" s="200"/>
      <c r="M828" s="201"/>
      <c r="N828" s="202"/>
      <c r="O828" s="202"/>
      <c r="P828" s="202"/>
      <c r="Q828" s="202"/>
      <c r="R828" s="202"/>
      <c r="S828" s="202"/>
      <c r="T828" s="203"/>
      <c r="AT828" s="204" t="s">
        <v>217</v>
      </c>
      <c r="AU828" s="204" t="s">
        <v>82</v>
      </c>
      <c r="AV828" s="13" t="s">
        <v>82</v>
      </c>
      <c r="AW828" s="13" t="s">
        <v>33</v>
      </c>
      <c r="AX828" s="13" t="s">
        <v>78</v>
      </c>
      <c r="AY828" s="204" t="s">
        <v>208</v>
      </c>
    </row>
    <row r="829" spans="1:65" s="2" customFormat="1" ht="24.2" customHeight="1">
      <c r="A829" s="36"/>
      <c r="B829" s="37"/>
      <c r="C829" s="180" t="s">
        <v>1456</v>
      </c>
      <c r="D829" s="180" t="s">
        <v>210</v>
      </c>
      <c r="E829" s="181" t="s">
        <v>1457</v>
      </c>
      <c r="F829" s="182" t="s">
        <v>1458</v>
      </c>
      <c r="G829" s="183" t="s">
        <v>213</v>
      </c>
      <c r="H829" s="184">
        <v>2120.7600000000002</v>
      </c>
      <c r="I829" s="185"/>
      <c r="J829" s="186">
        <f>ROUND(I829*H829,2)</f>
        <v>0</v>
      </c>
      <c r="K829" s="182" t="s">
        <v>214</v>
      </c>
      <c r="L829" s="41"/>
      <c r="M829" s="187" t="s">
        <v>19</v>
      </c>
      <c r="N829" s="188" t="s">
        <v>43</v>
      </c>
      <c r="O829" s="66"/>
      <c r="P829" s="189">
        <f>O829*H829</f>
        <v>0</v>
      </c>
      <c r="Q829" s="189">
        <v>5.0000000000000001E-3</v>
      </c>
      <c r="R829" s="189">
        <f>Q829*H829</f>
        <v>10.603800000000001</v>
      </c>
      <c r="S829" s="189">
        <v>0</v>
      </c>
      <c r="T829" s="190">
        <f>S829*H829</f>
        <v>0</v>
      </c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R829" s="191" t="s">
        <v>1034</v>
      </c>
      <c r="AT829" s="191" t="s">
        <v>210</v>
      </c>
      <c r="AU829" s="191" t="s">
        <v>82</v>
      </c>
      <c r="AY829" s="19" t="s">
        <v>208</v>
      </c>
      <c r="BE829" s="192">
        <f>IF(N829="základní",J829,0)</f>
        <v>0</v>
      </c>
      <c r="BF829" s="192">
        <f>IF(N829="snížená",J829,0)</f>
        <v>0</v>
      </c>
      <c r="BG829" s="192">
        <f>IF(N829="zákl. přenesená",J829,0)</f>
        <v>0</v>
      </c>
      <c r="BH829" s="192">
        <f>IF(N829="sníž. přenesená",J829,0)</f>
        <v>0</v>
      </c>
      <c r="BI829" s="192">
        <f>IF(N829="nulová",J829,0)</f>
        <v>0</v>
      </c>
      <c r="BJ829" s="19" t="s">
        <v>82</v>
      </c>
      <c r="BK829" s="192">
        <f>ROUND(I829*H829,2)</f>
        <v>0</v>
      </c>
      <c r="BL829" s="19" t="s">
        <v>1034</v>
      </c>
      <c r="BM829" s="191" t="s">
        <v>1459</v>
      </c>
    </row>
    <row r="830" spans="1:65" s="13" customFormat="1" ht="11.25">
      <c r="B830" s="193"/>
      <c r="C830" s="194"/>
      <c r="D830" s="195" t="s">
        <v>217</v>
      </c>
      <c r="E830" s="196" t="s">
        <v>19</v>
      </c>
      <c r="F830" s="197" t="s">
        <v>1460</v>
      </c>
      <c r="G830" s="194"/>
      <c r="H830" s="198">
        <v>2120.7600000000002</v>
      </c>
      <c r="I830" s="199"/>
      <c r="J830" s="194"/>
      <c r="K830" s="194"/>
      <c r="L830" s="200"/>
      <c r="M830" s="201"/>
      <c r="N830" s="202"/>
      <c r="O830" s="202"/>
      <c r="P830" s="202"/>
      <c r="Q830" s="202"/>
      <c r="R830" s="202"/>
      <c r="S830" s="202"/>
      <c r="T830" s="203"/>
      <c r="AT830" s="204" t="s">
        <v>217</v>
      </c>
      <c r="AU830" s="204" t="s">
        <v>82</v>
      </c>
      <c r="AV830" s="13" t="s">
        <v>82</v>
      </c>
      <c r="AW830" s="13" t="s">
        <v>33</v>
      </c>
      <c r="AX830" s="13" t="s">
        <v>78</v>
      </c>
      <c r="AY830" s="204" t="s">
        <v>208</v>
      </c>
    </row>
    <row r="831" spans="1:65" s="2" customFormat="1" ht="24.2" customHeight="1">
      <c r="A831" s="36"/>
      <c r="B831" s="37"/>
      <c r="C831" s="180" t="s">
        <v>1461</v>
      </c>
      <c r="D831" s="180" t="s">
        <v>210</v>
      </c>
      <c r="E831" s="181" t="s">
        <v>1462</v>
      </c>
      <c r="F831" s="182" t="s">
        <v>1463</v>
      </c>
      <c r="G831" s="183" t="s">
        <v>213</v>
      </c>
      <c r="H831" s="184">
        <v>7.3840000000000003</v>
      </c>
      <c r="I831" s="185"/>
      <c r="J831" s="186">
        <f>ROUND(I831*H831,2)</f>
        <v>0</v>
      </c>
      <c r="K831" s="182" t="s">
        <v>19</v>
      </c>
      <c r="L831" s="41"/>
      <c r="M831" s="187" t="s">
        <v>19</v>
      </c>
      <c r="N831" s="188" t="s">
        <v>43</v>
      </c>
      <c r="O831" s="66"/>
      <c r="P831" s="189">
        <f>O831*H831</f>
        <v>0</v>
      </c>
      <c r="Q831" s="189">
        <v>1.627E-2</v>
      </c>
      <c r="R831" s="189">
        <f>Q831*H831</f>
        <v>0.12013768</v>
      </c>
      <c r="S831" s="189">
        <v>0</v>
      </c>
      <c r="T831" s="190">
        <f>S831*H831</f>
        <v>0</v>
      </c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R831" s="191" t="s">
        <v>1034</v>
      </c>
      <c r="AT831" s="191" t="s">
        <v>210</v>
      </c>
      <c r="AU831" s="191" t="s">
        <v>82</v>
      </c>
      <c r="AY831" s="19" t="s">
        <v>208</v>
      </c>
      <c r="BE831" s="192">
        <f>IF(N831="základní",J831,0)</f>
        <v>0</v>
      </c>
      <c r="BF831" s="192">
        <f>IF(N831="snížená",J831,0)</f>
        <v>0</v>
      </c>
      <c r="BG831" s="192">
        <f>IF(N831="zákl. přenesená",J831,0)</f>
        <v>0</v>
      </c>
      <c r="BH831" s="192">
        <f>IF(N831="sníž. přenesená",J831,0)</f>
        <v>0</v>
      </c>
      <c r="BI831" s="192">
        <f>IF(N831="nulová",J831,0)</f>
        <v>0</v>
      </c>
      <c r="BJ831" s="19" t="s">
        <v>82</v>
      </c>
      <c r="BK831" s="192">
        <f>ROUND(I831*H831,2)</f>
        <v>0</v>
      </c>
      <c r="BL831" s="19" t="s">
        <v>1034</v>
      </c>
      <c r="BM831" s="191" t="s">
        <v>1464</v>
      </c>
    </row>
    <row r="832" spans="1:65" s="13" customFormat="1" ht="11.25">
      <c r="B832" s="193"/>
      <c r="C832" s="194"/>
      <c r="D832" s="195" t="s">
        <v>217</v>
      </c>
      <c r="E832" s="196" t="s">
        <v>19</v>
      </c>
      <c r="F832" s="197" t="s">
        <v>447</v>
      </c>
      <c r="G832" s="194"/>
      <c r="H832" s="198">
        <v>7.3840000000000003</v>
      </c>
      <c r="I832" s="199"/>
      <c r="J832" s="194"/>
      <c r="K832" s="194"/>
      <c r="L832" s="200"/>
      <c r="M832" s="201"/>
      <c r="N832" s="202"/>
      <c r="O832" s="202"/>
      <c r="P832" s="202"/>
      <c r="Q832" s="202"/>
      <c r="R832" s="202"/>
      <c r="S832" s="202"/>
      <c r="T832" s="203"/>
      <c r="AT832" s="204" t="s">
        <v>217</v>
      </c>
      <c r="AU832" s="204" t="s">
        <v>82</v>
      </c>
      <c r="AV832" s="13" t="s">
        <v>82</v>
      </c>
      <c r="AW832" s="13" t="s">
        <v>33</v>
      </c>
      <c r="AX832" s="13" t="s">
        <v>78</v>
      </c>
      <c r="AY832" s="204" t="s">
        <v>208</v>
      </c>
    </row>
    <row r="833" spans="1:65" s="2" customFormat="1" ht="37.9" customHeight="1">
      <c r="A833" s="36"/>
      <c r="B833" s="37"/>
      <c r="C833" s="180" t="s">
        <v>1465</v>
      </c>
      <c r="D833" s="180" t="s">
        <v>210</v>
      </c>
      <c r="E833" s="181" t="s">
        <v>1466</v>
      </c>
      <c r="F833" s="182" t="s">
        <v>1467</v>
      </c>
      <c r="G833" s="183" t="s">
        <v>304</v>
      </c>
      <c r="H833" s="184">
        <v>85.284999999999997</v>
      </c>
      <c r="I833" s="185"/>
      <c r="J833" s="186">
        <f>ROUND(I833*H833,2)</f>
        <v>0</v>
      </c>
      <c r="K833" s="182" t="s">
        <v>214</v>
      </c>
      <c r="L833" s="41"/>
      <c r="M833" s="187" t="s">
        <v>19</v>
      </c>
      <c r="N833" s="188" t="s">
        <v>43</v>
      </c>
      <c r="O833" s="66"/>
      <c r="P833" s="189">
        <f>O833*H833</f>
        <v>0</v>
      </c>
      <c r="Q833" s="189">
        <v>0</v>
      </c>
      <c r="R833" s="189">
        <f>Q833*H833</f>
        <v>0</v>
      </c>
      <c r="S833" s="189">
        <v>0</v>
      </c>
      <c r="T833" s="190">
        <f>S833*H833</f>
        <v>0</v>
      </c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R833" s="191" t="s">
        <v>1034</v>
      </c>
      <c r="AT833" s="191" t="s">
        <v>210</v>
      </c>
      <c r="AU833" s="191" t="s">
        <v>82</v>
      </c>
      <c r="AY833" s="19" t="s">
        <v>208</v>
      </c>
      <c r="BE833" s="192">
        <f>IF(N833="základní",J833,0)</f>
        <v>0</v>
      </c>
      <c r="BF833" s="192">
        <f>IF(N833="snížená",J833,0)</f>
        <v>0</v>
      </c>
      <c r="BG833" s="192">
        <f>IF(N833="zákl. přenesená",J833,0)</f>
        <v>0</v>
      </c>
      <c r="BH833" s="192">
        <f>IF(N833="sníž. přenesená",J833,0)</f>
        <v>0</v>
      </c>
      <c r="BI833" s="192">
        <f>IF(N833="nulová",J833,0)</f>
        <v>0</v>
      </c>
      <c r="BJ833" s="19" t="s">
        <v>82</v>
      </c>
      <c r="BK833" s="192">
        <f>ROUND(I833*H833,2)</f>
        <v>0</v>
      </c>
      <c r="BL833" s="19" t="s">
        <v>1034</v>
      </c>
      <c r="BM833" s="191" t="s">
        <v>1468</v>
      </c>
    </row>
    <row r="834" spans="1:65" s="12" customFormat="1" ht="22.9" customHeight="1">
      <c r="B834" s="164"/>
      <c r="C834" s="165"/>
      <c r="D834" s="166" t="s">
        <v>70</v>
      </c>
      <c r="E834" s="178" t="s">
        <v>1469</v>
      </c>
      <c r="F834" s="178" t="s">
        <v>1470</v>
      </c>
      <c r="G834" s="165"/>
      <c r="H834" s="165"/>
      <c r="I834" s="168"/>
      <c r="J834" s="179">
        <f>BK834</f>
        <v>0</v>
      </c>
      <c r="K834" s="165"/>
      <c r="L834" s="170"/>
      <c r="M834" s="171"/>
      <c r="N834" s="172"/>
      <c r="O834" s="172"/>
      <c r="P834" s="173">
        <f>SUM(P835:P885)</f>
        <v>0</v>
      </c>
      <c r="Q834" s="172"/>
      <c r="R834" s="173">
        <f>SUM(R835:R885)</f>
        <v>0.52199309999999999</v>
      </c>
      <c r="S834" s="172"/>
      <c r="T834" s="174">
        <f>SUM(T835:T885)</f>
        <v>0.91216989999999998</v>
      </c>
      <c r="AR834" s="175" t="s">
        <v>82</v>
      </c>
      <c r="AT834" s="176" t="s">
        <v>70</v>
      </c>
      <c r="AU834" s="176" t="s">
        <v>78</v>
      </c>
      <c r="AY834" s="175" t="s">
        <v>208</v>
      </c>
      <c r="BK834" s="177">
        <f>SUM(BK835:BK885)</f>
        <v>0</v>
      </c>
    </row>
    <row r="835" spans="1:65" s="2" customFormat="1" ht="14.45" customHeight="1">
      <c r="A835" s="36"/>
      <c r="B835" s="37"/>
      <c r="C835" s="180" t="s">
        <v>1471</v>
      </c>
      <c r="D835" s="180" t="s">
        <v>210</v>
      </c>
      <c r="E835" s="181" t="s">
        <v>1472</v>
      </c>
      <c r="F835" s="182" t="s">
        <v>1473</v>
      </c>
      <c r="G835" s="183" t="s">
        <v>395</v>
      </c>
      <c r="H835" s="184">
        <v>12.77</v>
      </c>
      <c r="I835" s="185"/>
      <c r="J835" s="186">
        <f>ROUND(I835*H835,2)</f>
        <v>0</v>
      </c>
      <c r="K835" s="182" t="s">
        <v>214</v>
      </c>
      <c r="L835" s="41"/>
      <c r="M835" s="187" t="s">
        <v>19</v>
      </c>
      <c r="N835" s="188" t="s">
        <v>43</v>
      </c>
      <c r="O835" s="66"/>
      <c r="P835" s="189">
        <f>O835*H835</f>
        <v>0</v>
      </c>
      <c r="Q835" s="189">
        <v>0</v>
      </c>
      <c r="R835" s="189">
        <f>Q835*H835</f>
        <v>0</v>
      </c>
      <c r="S835" s="189">
        <v>1.7700000000000001E-3</v>
      </c>
      <c r="T835" s="190">
        <f>S835*H835</f>
        <v>2.2602899999999999E-2</v>
      </c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R835" s="191" t="s">
        <v>1034</v>
      </c>
      <c r="AT835" s="191" t="s">
        <v>210</v>
      </c>
      <c r="AU835" s="191" t="s">
        <v>82</v>
      </c>
      <c r="AY835" s="19" t="s">
        <v>208</v>
      </c>
      <c r="BE835" s="192">
        <f>IF(N835="základní",J835,0)</f>
        <v>0</v>
      </c>
      <c r="BF835" s="192">
        <f>IF(N835="snížená",J835,0)</f>
        <v>0</v>
      </c>
      <c r="BG835" s="192">
        <f>IF(N835="zákl. přenesená",J835,0)</f>
        <v>0</v>
      </c>
      <c r="BH835" s="192">
        <f>IF(N835="sníž. přenesená",J835,0)</f>
        <v>0</v>
      </c>
      <c r="BI835" s="192">
        <f>IF(N835="nulová",J835,0)</f>
        <v>0</v>
      </c>
      <c r="BJ835" s="19" t="s">
        <v>82</v>
      </c>
      <c r="BK835" s="192">
        <f>ROUND(I835*H835,2)</f>
        <v>0</v>
      </c>
      <c r="BL835" s="19" t="s">
        <v>1034</v>
      </c>
      <c r="BM835" s="191" t="s">
        <v>1474</v>
      </c>
    </row>
    <row r="836" spans="1:65" s="13" customFormat="1" ht="11.25">
      <c r="B836" s="193"/>
      <c r="C836" s="194"/>
      <c r="D836" s="195" t="s">
        <v>217</v>
      </c>
      <c r="E836" s="196" t="s">
        <v>19</v>
      </c>
      <c r="F836" s="197" t="s">
        <v>1475</v>
      </c>
      <c r="G836" s="194"/>
      <c r="H836" s="198">
        <v>12.77</v>
      </c>
      <c r="I836" s="199"/>
      <c r="J836" s="194"/>
      <c r="K836" s="194"/>
      <c r="L836" s="200"/>
      <c r="M836" s="201"/>
      <c r="N836" s="202"/>
      <c r="O836" s="202"/>
      <c r="P836" s="202"/>
      <c r="Q836" s="202"/>
      <c r="R836" s="202"/>
      <c r="S836" s="202"/>
      <c r="T836" s="203"/>
      <c r="AT836" s="204" t="s">
        <v>217</v>
      </c>
      <c r="AU836" s="204" t="s">
        <v>82</v>
      </c>
      <c r="AV836" s="13" t="s">
        <v>82</v>
      </c>
      <c r="AW836" s="13" t="s">
        <v>33</v>
      </c>
      <c r="AX836" s="13" t="s">
        <v>78</v>
      </c>
      <c r="AY836" s="204" t="s">
        <v>208</v>
      </c>
    </row>
    <row r="837" spans="1:65" s="2" customFormat="1" ht="14.45" customHeight="1">
      <c r="A837" s="36"/>
      <c r="B837" s="37"/>
      <c r="C837" s="180" t="s">
        <v>1476</v>
      </c>
      <c r="D837" s="180" t="s">
        <v>210</v>
      </c>
      <c r="E837" s="181" t="s">
        <v>1477</v>
      </c>
      <c r="F837" s="182" t="s">
        <v>1478</v>
      </c>
      <c r="G837" s="183" t="s">
        <v>395</v>
      </c>
      <c r="H837" s="184">
        <v>64.64</v>
      </c>
      <c r="I837" s="185"/>
      <c r="J837" s="186">
        <f>ROUND(I837*H837,2)</f>
        <v>0</v>
      </c>
      <c r="K837" s="182" t="s">
        <v>214</v>
      </c>
      <c r="L837" s="41"/>
      <c r="M837" s="187" t="s">
        <v>19</v>
      </c>
      <c r="N837" s="188" t="s">
        <v>43</v>
      </c>
      <c r="O837" s="66"/>
      <c r="P837" s="189">
        <f>O837*H837</f>
        <v>0</v>
      </c>
      <c r="Q837" s="189">
        <v>0</v>
      </c>
      <c r="R837" s="189">
        <f>Q837*H837</f>
        <v>0</v>
      </c>
      <c r="S837" s="189">
        <v>1.67E-3</v>
      </c>
      <c r="T837" s="190">
        <f>S837*H837</f>
        <v>0.1079488</v>
      </c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R837" s="191" t="s">
        <v>1034</v>
      </c>
      <c r="AT837" s="191" t="s">
        <v>210</v>
      </c>
      <c r="AU837" s="191" t="s">
        <v>82</v>
      </c>
      <c r="AY837" s="19" t="s">
        <v>208</v>
      </c>
      <c r="BE837" s="192">
        <f>IF(N837="základní",J837,0)</f>
        <v>0</v>
      </c>
      <c r="BF837" s="192">
        <f>IF(N837="snížená",J837,0)</f>
        <v>0</v>
      </c>
      <c r="BG837" s="192">
        <f>IF(N837="zákl. přenesená",J837,0)</f>
        <v>0</v>
      </c>
      <c r="BH837" s="192">
        <f>IF(N837="sníž. přenesená",J837,0)</f>
        <v>0</v>
      </c>
      <c r="BI837" s="192">
        <f>IF(N837="nulová",J837,0)</f>
        <v>0</v>
      </c>
      <c r="BJ837" s="19" t="s">
        <v>82</v>
      </c>
      <c r="BK837" s="192">
        <f>ROUND(I837*H837,2)</f>
        <v>0</v>
      </c>
      <c r="BL837" s="19" t="s">
        <v>1034</v>
      </c>
      <c r="BM837" s="191" t="s">
        <v>1479</v>
      </c>
    </row>
    <row r="838" spans="1:65" s="13" customFormat="1" ht="11.25">
      <c r="B838" s="193"/>
      <c r="C838" s="194"/>
      <c r="D838" s="195" t="s">
        <v>217</v>
      </c>
      <c r="E838" s="196" t="s">
        <v>19</v>
      </c>
      <c r="F838" s="197" t="s">
        <v>1480</v>
      </c>
      <c r="G838" s="194"/>
      <c r="H838" s="198">
        <v>32.32</v>
      </c>
      <c r="I838" s="199"/>
      <c r="J838" s="194"/>
      <c r="K838" s="194"/>
      <c r="L838" s="200"/>
      <c r="M838" s="201"/>
      <c r="N838" s="202"/>
      <c r="O838" s="202"/>
      <c r="P838" s="202"/>
      <c r="Q838" s="202"/>
      <c r="R838" s="202"/>
      <c r="S838" s="202"/>
      <c r="T838" s="203"/>
      <c r="AT838" s="204" t="s">
        <v>217</v>
      </c>
      <c r="AU838" s="204" t="s">
        <v>82</v>
      </c>
      <c r="AV838" s="13" t="s">
        <v>82</v>
      </c>
      <c r="AW838" s="13" t="s">
        <v>33</v>
      </c>
      <c r="AX838" s="13" t="s">
        <v>71</v>
      </c>
      <c r="AY838" s="204" t="s">
        <v>208</v>
      </c>
    </row>
    <row r="839" spans="1:65" s="13" customFormat="1" ht="11.25">
      <c r="B839" s="193"/>
      <c r="C839" s="194"/>
      <c r="D839" s="195" t="s">
        <v>217</v>
      </c>
      <c r="E839" s="196" t="s">
        <v>19</v>
      </c>
      <c r="F839" s="197" t="s">
        <v>1481</v>
      </c>
      <c r="G839" s="194"/>
      <c r="H839" s="198">
        <v>32.32</v>
      </c>
      <c r="I839" s="199"/>
      <c r="J839" s="194"/>
      <c r="K839" s="194"/>
      <c r="L839" s="200"/>
      <c r="M839" s="201"/>
      <c r="N839" s="202"/>
      <c r="O839" s="202"/>
      <c r="P839" s="202"/>
      <c r="Q839" s="202"/>
      <c r="R839" s="202"/>
      <c r="S839" s="202"/>
      <c r="T839" s="203"/>
      <c r="AT839" s="204" t="s">
        <v>217</v>
      </c>
      <c r="AU839" s="204" t="s">
        <v>82</v>
      </c>
      <c r="AV839" s="13" t="s">
        <v>82</v>
      </c>
      <c r="AW839" s="13" t="s">
        <v>33</v>
      </c>
      <c r="AX839" s="13" t="s">
        <v>71</v>
      </c>
      <c r="AY839" s="204" t="s">
        <v>208</v>
      </c>
    </row>
    <row r="840" spans="1:65" s="14" customFormat="1" ht="11.25">
      <c r="B840" s="205"/>
      <c r="C840" s="206"/>
      <c r="D840" s="195" t="s">
        <v>217</v>
      </c>
      <c r="E840" s="207" t="s">
        <v>19</v>
      </c>
      <c r="F840" s="208" t="s">
        <v>221</v>
      </c>
      <c r="G840" s="206"/>
      <c r="H840" s="209">
        <v>64.64</v>
      </c>
      <c r="I840" s="210"/>
      <c r="J840" s="206"/>
      <c r="K840" s="206"/>
      <c r="L840" s="211"/>
      <c r="M840" s="212"/>
      <c r="N840" s="213"/>
      <c r="O840" s="213"/>
      <c r="P840" s="213"/>
      <c r="Q840" s="213"/>
      <c r="R840" s="213"/>
      <c r="S840" s="213"/>
      <c r="T840" s="214"/>
      <c r="AT840" s="215" t="s">
        <v>217</v>
      </c>
      <c r="AU840" s="215" t="s">
        <v>82</v>
      </c>
      <c r="AV840" s="14" t="s">
        <v>215</v>
      </c>
      <c r="AW840" s="14" t="s">
        <v>33</v>
      </c>
      <c r="AX840" s="14" t="s">
        <v>78</v>
      </c>
      <c r="AY840" s="215" t="s">
        <v>208</v>
      </c>
    </row>
    <row r="841" spans="1:65" s="2" customFormat="1" ht="14.45" customHeight="1">
      <c r="A841" s="36"/>
      <c r="B841" s="37"/>
      <c r="C841" s="180" t="s">
        <v>1482</v>
      </c>
      <c r="D841" s="180" t="s">
        <v>210</v>
      </c>
      <c r="E841" s="181" t="s">
        <v>1483</v>
      </c>
      <c r="F841" s="182" t="s">
        <v>1484</v>
      </c>
      <c r="G841" s="183" t="s">
        <v>395</v>
      </c>
      <c r="H841" s="184">
        <v>129.13999999999999</v>
      </c>
      <c r="I841" s="185"/>
      <c r="J841" s="186">
        <f>ROUND(I841*H841,2)</f>
        <v>0</v>
      </c>
      <c r="K841" s="182" t="s">
        <v>214</v>
      </c>
      <c r="L841" s="41"/>
      <c r="M841" s="187" t="s">
        <v>19</v>
      </c>
      <c r="N841" s="188" t="s">
        <v>43</v>
      </c>
      <c r="O841" s="66"/>
      <c r="P841" s="189">
        <f>O841*H841</f>
        <v>0</v>
      </c>
      <c r="Q841" s="189">
        <v>0</v>
      </c>
      <c r="R841" s="189">
        <f>Q841*H841</f>
        <v>0</v>
      </c>
      <c r="S841" s="189">
        <v>2.2300000000000002E-3</v>
      </c>
      <c r="T841" s="190">
        <f>S841*H841</f>
        <v>0.28798220000000002</v>
      </c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R841" s="191" t="s">
        <v>1034</v>
      </c>
      <c r="AT841" s="191" t="s">
        <v>210</v>
      </c>
      <c r="AU841" s="191" t="s">
        <v>82</v>
      </c>
      <c r="AY841" s="19" t="s">
        <v>208</v>
      </c>
      <c r="BE841" s="192">
        <f>IF(N841="základní",J841,0)</f>
        <v>0</v>
      </c>
      <c r="BF841" s="192">
        <f>IF(N841="snížená",J841,0)</f>
        <v>0</v>
      </c>
      <c r="BG841" s="192">
        <f>IF(N841="zákl. přenesená",J841,0)</f>
        <v>0</v>
      </c>
      <c r="BH841" s="192">
        <f>IF(N841="sníž. přenesená",J841,0)</f>
        <v>0</v>
      </c>
      <c r="BI841" s="192">
        <f>IF(N841="nulová",J841,0)</f>
        <v>0</v>
      </c>
      <c r="BJ841" s="19" t="s">
        <v>82</v>
      </c>
      <c r="BK841" s="192">
        <f>ROUND(I841*H841,2)</f>
        <v>0</v>
      </c>
      <c r="BL841" s="19" t="s">
        <v>1034</v>
      </c>
      <c r="BM841" s="191" t="s">
        <v>1485</v>
      </c>
    </row>
    <row r="842" spans="1:65" s="13" customFormat="1" ht="11.25">
      <c r="B842" s="193"/>
      <c r="C842" s="194"/>
      <c r="D842" s="195" t="s">
        <v>217</v>
      </c>
      <c r="E842" s="196" t="s">
        <v>19</v>
      </c>
      <c r="F842" s="197" t="s">
        <v>899</v>
      </c>
      <c r="G842" s="194"/>
      <c r="H842" s="198">
        <v>64.569999999999993</v>
      </c>
      <c r="I842" s="199"/>
      <c r="J842" s="194"/>
      <c r="K842" s="194"/>
      <c r="L842" s="200"/>
      <c r="M842" s="201"/>
      <c r="N842" s="202"/>
      <c r="O842" s="202"/>
      <c r="P842" s="202"/>
      <c r="Q842" s="202"/>
      <c r="R842" s="202"/>
      <c r="S842" s="202"/>
      <c r="T842" s="203"/>
      <c r="AT842" s="204" t="s">
        <v>217</v>
      </c>
      <c r="AU842" s="204" t="s">
        <v>82</v>
      </c>
      <c r="AV842" s="13" t="s">
        <v>82</v>
      </c>
      <c r="AW842" s="13" t="s">
        <v>33</v>
      </c>
      <c r="AX842" s="13" t="s">
        <v>71</v>
      </c>
      <c r="AY842" s="204" t="s">
        <v>208</v>
      </c>
    </row>
    <row r="843" spans="1:65" s="13" customFormat="1" ht="11.25">
      <c r="B843" s="193"/>
      <c r="C843" s="194"/>
      <c r="D843" s="195" t="s">
        <v>217</v>
      </c>
      <c r="E843" s="196" t="s">
        <v>19</v>
      </c>
      <c r="F843" s="197" t="s">
        <v>900</v>
      </c>
      <c r="G843" s="194"/>
      <c r="H843" s="198">
        <v>64.569999999999993</v>
      </c>
      <c r="I843" s="199"/>
      <c r="J843" s="194"/>
      <c r="K843" s="194"/>
      <c r="L843" s="200"/>
      <c r="M843" s="201"/>
      <c r="N843" s="202"/>
      <c r="O843" s="202"/>
      <c r="P843" s="202"/>
      <c r="Q843" s="202"/>
      <c r="R843" s="202"/>
      <c r="S843" s="202"/>
      <c r="T843" s="203"/>
      <c r="AT843" s="204" t="s">
        <v>217</v>
      </c>
      <c r="AU843" s="204" t="s">
        <v>82</v>
      </c>
      <c r="AV843" s="13" t="s">
        <v>82</v>
      </c>
      <c r="AW843" s="13" t="s">
        <v>33</v>
      </c>
      <c r="AX843" s="13" t="s">
        <v>71</v>
      </c>
      <c r="AY843" s="204" t="s">
        <v>208</v>
      </c>
    </row>
    <row r="844" spans="1:65" s="14" customFormat="1" ht="11.25">
      <c r="B844" s="205"/>
      <c r="C844" s="206"/>
      <c r="D844" s="195" t="s">
        <v>217</v>
      </c>
      <c r="E844" s="207" t="s">
        <v>19</v>
      </c>
      <c r="F844" s="208" t="s">
        <v>221</v>
      </c>
      <c r="G844" s="206"/>
      <c r="H844" s="209">
        <v>129.13999999999999</v>
      </c>
      <c r="I844" s="210"/>
      <c r="J844" s="206"/>
      <c r="K844" s="206"/>
      <c r="L844" s="211"/>
      <c r="M844" s="212"/>
      <c r="N844" s="213"/>
      <c r="O844" s="213"/>
      <c r="P844" s="213"/>
      <c r="Q844" s="213"/>
      <c r="R844" s="213"/>
      <c r="S844" s="213"/>
      <c r="T844" s="214"/>
      <c r="AT844" s="215" t="s">
        <v>217</v>
      </c>
      <c r="AU844" s="215" t="s">
        <v>82</v>
      </c>
      <c r="AV844" s="14" t="s">
        <v>215</v>
      </c>
      <c r="AW844" s="14" t="s">
        <v>33</v>
      </c>
      <c r="AX844" s="14" t="s">
        <v>78</v>
      </c>
      <c r="AY844" s="215" t="s">
        <v>208</v>
      </c>
    </row>
    <row r="845" spans="1:65" s="2" customFormat="1" ht="14.45" customHeight="1">
      <c r="A845" s="36"/>
      <c r="B845" s="37"/>
      <c r="C845" s="180" t="s">
        <v>1486</v>
      </c>
      <c r="D845" s="180" t="s">
        <v>210</v>
      </c>
      <c r="E845" s="181" t="s">
        <v>1487</v>
      </c>
      <c r="F845" s="182" t="s">
        <v>1488</v>
      </c>
      <c r="G845" s="183" t="s">
        <v>395</v>
      </c>
      <c r="H845" s="184">
        <v>64.569999999999993</v>
      </c>
      <c r="I845" s="185"/>
      <c r="J845" s="186">
        <f>ROUND(I845*H845,2)</f>
        <v>0</v>
      </c>
      <c r="K845" s="182" t="s">
        <v>214</v>
      </c>
      <c r="L845" s="41"/>
      <c r="M845" s="187" t="s">
        <v>19</v>
      </c>
      <c r="N845" s="188" t="s">
        <v>43</v>
      </c>
      <c r="O845" s="66"/>
      <c r="P845" s="189">
        <f>O845*H845</f>
        <v>0</v>
      </c>
      <c r="Q845" s="189">
        <v>0</v>
      </c>
      <c r="R845" s="189">
        <f>Q845*H845</f>
        <v>0</v>
      </c>
      <c r="S845" s="189">
        <v>1.75E-3</v>
      </c>
      <c r="T845" s="190">
        <f>S845*H845</f>
        <v>0.11299749999999999</v>
      </c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R845" s="191" t="s">
        <v>1034</v>
      </c>
      <c r="AT845" s="191" t="s">
        <v>210</v>
      </c>
      <c r="AU845" s="191" t="s">
        <v>82</v>
      </c>
      <c r="AY845" s="19" t="s">
        <v>208</v>
      </c>
      <c r="BE845" s="192">
        <f>IF(N845="základní",J845,0)</f>
        <v>0</v>
      </c>
      <c r="BF845" s="192">
        <f>IF(N845="snížená",J845,0)</f>
        <v>0</v>
      </c>
      <c r="BG845" s="192">
        <f>IF(N845="zákl. přenesená",J845,0)</f>
        <v>0</v>
      </c>
      <c r="BH845" s="192">
        <f>IF(N845="sníž. přenesená",J845,0)</f>
        <v>0</v>
      </c>
      <c r="BI845" s="192">
        <f>IF(N845="nulová",J845,0)</f>
        <v>0</v>
      </c>
      <c r="BJ845" s="19" t="s">
        <v>82</v>
      </c>
      <c r="BK845" s="192">
        <f>ROUND(I845*H845,2)</f>
        <v>0</v>
      </c>
      <c r="BL845" s="19" t="s">
        <v>1034</v>
      </c>
      <c r="BM845" s="191" t="s">
        <v>1489</v>
      </c>
    </row>
    <row r="846" spans="1:65" s="13" customFormat="1" ht="11.25">
      <c r="B846" s="193"/>
      <c r="C846" s="194"/>
      <c r="D846" s="195" t="s">
        <v>217</v>
      </c>
      <c r="E846" s="196" t="s">
        <v>19</v>
      </c>
      <c r="F846" s="197" t="s">
        <v>1490</v>
      </c>
      <c r="G846" s="194"/>
      <c r="H846" s="198">
        <v>64.569999999999993</v>
      </c>
      <c r="I846" s="199"/>
      <c r="J846" s="194"/>
      <c r="K846" s="194"/>
      <c r="L846" s="200"/>
      <c r="M846" s="201"/>
      <c r="N846" s="202"/>
      <c r="O846" s="202"/>
      <c r="P846" s="202"/>
      <c r="Q846" s="202"/>
      <c r="R846" s="202"/>
      <c r="S846" s="202"/>
      <c r="T846" s="203"/>
      <c r="AT846" s="204" t="s">
        <v>217</v>
      </c>
      <c r="AU846" s="204" t="s">
        <v>82</v>
      </c>
      <c r="AV846" s="13" t="s">
        <v>82</v>
      </c>
      <c r="AW846" s="13" t="s">
        <v>33</v>
      </c>
      <c r="AX846" s="13" t="s">
        <v>78</v>
      </c>
      <c r="AY846" s="204" t="s">
        <v>208</v>
      </c>
    </row>
    <row r="847" spans="1:65" s="2" customFormat="1" ht="14.45" customHeight="1">
      <c r="A847" s="36"/>
      <c r="B847" s="37"/>
      <c r="C847" s="180" t="s">
        <v>1491</v>
      </c>
      <c r="D847" s="180" t="s">
        <v>210</v>
      </c>
      <c r="E847" s="181" t="s">
        <v>1492</v>
      </c>
      <c r="F847" s="182" t="s">
        <v>1493</v>
      </c>
      <c r="G847" s="183" t="s">
        <v>395</v>
      </c>
      <c r="H847" s="184">
        <v>12.77</v>
      </c>
      <c r="I847" s="185"/>
      <c r="J847" s="186">
        <f>ROUND(I847*H847,2)</f>
        <v>0</v>
      </c>
      <c r="K847" s="182" t="s">
        <v>214</v>
      </c>
      <c r="L847" s="41"/>
      <c r="M847" s="187" t="s">
        <v>19</v>
      </c>
      <c r="N847" s="188" t="s">
        <v>43</v>
      </c>
      <c r="O847" s="66"/>
      <c r="P847" s="189">
        <f>O847*H847</f>
        <v>0</v>
      </c>
      <c r="Q847" s="189">
        <v>0</v>
      </c>
      <c r="R847" s="189">
        <f>Q847*H847</f>
        <v>0</v>
      </c>
      <c r="S847" s="189">
        <v>6.0499999999999998E-3</v>
      </c>
      <c r="T847" s="190">
        <f>S847*H847</f>
        <v>7.7258499999999994E-2</v>
      </c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R847" s="191" t="s">
        <v>1034</v>
      </c>
      <c r="AT847" s="191" t="s">
        <v>210</v>
      </c>
      <c r="AU847" s="191" t="s">
        <v>82</v>
      </c>
      <c r="AY847" s="19" t="s">
        <v>208</v>
      </c>
      <c r="BE847" s="192">
        <f>IF(N847="základní",J847,0)</f>
        <v>0</v>
      </c>
      <c r="BF847" s="192">
        <f>IF(N847="snížená",J847,0)</f>
        <v>0</v>
      </c>
      <c r="BG847" s="192">
        <f>IF(N847="zákl. přenesená",J847,0)</f>
        <v>0</v>
      </c>
      <c r="BH847" s="192">
        <f>IF(N847="sníž. přenesená",J847,0)</f>
        <v>0</v>
      </c>
      <c r="BI847" s="192">
        <f>IF(N847="nulová",J847,0)</f>
        <v>0</v>
      </c>
      <c r="BJ847" s="19" t="s">
        <v>82</v>
      </c>
      <c r="BK847" s="192">
        <f>ROUND(I847*H847,2)</f>
        <v>0</v>
      </c>
      <c r="BL847" s="19" t="s">
        <v>1034</v>
      </c>
      <c r="BM847" s="191" t="s">
        <v>1494</v>
      </c>
    </row>
    <row r="848" spans="1:65" s="13" customFormat="1" ht="11.25">
      <c r="B848" s="193"/>
      <c r="C848" s="194"/>
      <c r="D848" s="195" t="s">
        <v>217</v>
      </c>
      <c r="E848" s="196" t="s">
        <v>19</v>
      </c>
      <c r="F848" s="197" t="s">
        <v>1475</v>
      </c>
      <c r="G848" s="194"/>
      <c r="H848" s="198">
        <v>12.77</v>
      </c>
      <c r="I848" s="199"/>
      <c r="J848" s="194"/>
      <c r="K848" s="194"/>
      <c r="L848" s="200"/>
      <c r="M848" s="201"/>
      <c r="N848" s="202"/>
      <c r="O848" s="202"/>
      <c r="P848" s="202"/>
      <c r="Q848" s="202"/>
      <c r="R848" s="202"/>
      <c r="S848" s="202"/>
      <c r="T848" s="203"/>
      <c r="AT848" s="204" t="s">
        <v>217</v>
      </c>
      <c r="AU848" s="204" t="s">
        <v>82</v>
      </c>
      <c r="AV848" s="13" t="s">
        <v>82</v>
      </c>
      <c r="AW848" s="13" t="s">
        <v>33</v>
      </c>
      <c r="AX848" s="13" t="s">
        <v>78</v>
      </c>
      <c r="AY848" s="204" t="s">
        <v>208</v>
      </c>
    </row>
    <row r="849" spans="1:65" s="2" customFormat="1" ht="14.45" customHeight="1">
      <c r="A849" s="36"/>
      <c r="B849" s="37"/>
      <c r="C849" s="180" t="s">
        <v>1495</v>
      </c>
      <c r="D849" s="180" t="s">
        <v>210</v>
      </c>
      <c r="E849" s="181" t="s">
        <v>1496</v>
      </c>
      <c r="F849" s="182" t="s">
        <v>1497</v>
      </c>
      <c r="G849" s="183" t="s">
        <v>395</v>
      </c>
      <c r="H849" s="184">
        <v>77</v>
      </c>
      <c r="I849" s="185"/>
      <c r="J849" s="186">
        <f>ROUND(I849*H849,2)</f>
        <v>0</v>
      </c>
      <c r="K849" s="182" t="s">
        <v>214</v>
      </c>
      <c r="L849" s="41"/>
      <c r="M849" s="187" t="s">
        <v>19</v>
      </c>
      <c r="N849" s="188" t="s">
        <v>43</v>
      </c>
      <c r="O849" s="66"/>
      <c r="P849" s="189">
        <f>O849*H849</f>
        <v>0</v>
      </c>
      <c r="Q849" s="189">
        <v>0</v>
      </c>
      <c r="R849" s="189">
        <f>Q849*H849</f>
        <v>0</v>
      </c>
      <c r="S849" s="189">
        <v>3.9399999999999999E-3</v>
      </c>
      <c r="T849" s="190">
        <f>S849*H849</f>
        <v>0.30337999999999998</v>
      </c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R849" s="191" t="s">
        <v>1034</v>
      </c>
      <c r="AT849" s="191" t="s">
        <v>210</v>
      </c>
      <c r="AU849" s="191" t="s">
        <v>82</v>
      </c>
      <c r="AY849" s="19" t="s">
        <v>208</v>
      </c>
      <c r="BE849" s="192">
        <f>IF(N849="základní",J849,0)</f>
        <v>0</v>
      </c>
      <c r="BF849" s="192">
        <f>IF(N849="snížená",J849,0)</f>
        <v>0</v>
      </c>
      <c r="BG849" s="192">
        <f>IF(N849="zákl. přenesená",J849,0)</f>
        <v>0</v>
      </c>
      <c r="BH849" s="192">
        <f>IF(N849="sníž. přenesená",J849,0)</f>
        <v>0</v>
      </c>
      <c r="BI849" s="192">
        <f>IF(N849="nulová",J849,0)</f>
        <v>0</v>
      </c>
      <c r="BJ849" s="19" t="s">
        <v>82</v>
      </c>
      <c r="BK849" s="192">
        <f>ROUND(I849*H849,2)</f>
        <v>0</v>
      </c>
      <c r="BL849" s="19" t="s">
        <v>1034</v>
      </c>
      <c r="BM849" s="191" t="s">
        <v>1498</v>
      </c>
    </row>
    <row r="850" spans="1:65" s="13" customFormat="1" ht="11.25">
      <c r="B850" s="193"/>
      <c r="C850" s="194"/>
      <c r="D850" s="195" t="s">
        <v>217</v>
      </c>
      <c r="E850" s="196" t="s">
        <v>19</v>
      </c>
      <c r="F850" s="197" t="s">
        <v>1499</v>
      </c>
      <c r="G850" s="194"/>
      <c r="H850" s="198">
        <v>77</v>
      </c>
      <c r="I850" s="199"/>
      <c r="J850" s="194"/>
      <c r="K850" s="194"/>
      <c r="L850" s="200"/>
      <c r="M850" s="201"/>
      <c r="N850" s="202"/>
      <c r="O850" s="202"/>
      <c r="P850" s="202"/>
      <c r="Q850" s="202"/>
      <c r="R850" s="202"/>
      <c r="S850" s="202"/>
      <c r="T850" s="203"/>
      <c r="AT850" s="204" t="s">
        <v>217</v>
      </c>
      <c r="AU850" s="204" t="s">
        <v>82</v>
      </c>
      <c r="AV850" s="13" t="s">
        <v>82</v>
      </c>
      <c r="AW850" s="13" t="s">
        <v>33</v>
      </c>
      <c r="AX850" s="13" t="s">
        <v>78</v>
      </c>
      <c r="AY850" s="204" t="s">
        <v>208</v>
      </c>
    </row>
    <row r="851" spans="1:65" s="2" customFormat="1" ht="14.45" customHeight="1">
      <c r="A851" s="36"/>
      <c r="B851" s="37"/>
      <c r="C851" s="180" t="s">
        <v>1500</v>
      </c>
      <c r="D851" s="180" t="s">
        <v>210</v>
      </c>
      <c r="E851" s="181" t="s">
        <v>1501</v>
      </c>
      <c r="F851" s="182" t="s">
        <v>1502</v>
      </c>
      <c r="G851" s="183" t="s">
        <v>395</v>
      </c>
      <c r="H851" s="184">
        <v>9.7799999999999994</v>
      </c>
      <c r="I851" s="185"/>
      <c r="J851" s="186">
        <f>ROUND(I851*H851,2)</f>
        <v>0</v>
      </c>
      <c r="K851" s="182" t="s">
        <v>214</v>
      </c>
      <c r="L851" s="41"/>
      <c r="M851" s="187" t="s">
        <v>19</v>
      </c>
      <c r="N851" s="188" t="s">
        <v>43</v>
      </c>
      <c r="O851" s="66"/>
      <c r="P851" s="189">
        <f>O851*H851</f>
        <v>0</v>
      </c>
      <c r="Q851" s="189">
        <v>2.9399999999999999E-3</v>
      </c>
      <c r="R851" s="189">
        <f>Q851*H851</f>
        <v>2.8753199999999996E-2</v>
      </c>
      <c r="S851" s="189">
        <v>0</v>
      </c>
      <c r="T851" s="190">
        <f>S851*H851</f>
        <v>0</v>
      </c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R851" s="191" t="s">
        <v>1034</v>
      </c>
      <c r="AT851" s="191" t="s">
        <v>210</v>
      </c>
      <c r="AU851" s="191" t="s">
        <v>82</v>
      </c>
      <c r="AY851" s="19" t="s">
        <v>208</v>
      </c>
      <c r="BE851" s="192">
        <f>IF(N851="základní",J851,0)</f>
        <v>0</v>
      </c>
      <c r="BF851" s="192">
        <f>IF(N851="snížená",J851,0)</f>
        <v>0</v>
      </c>
      <c r="BG851" s="192">
        <f>IF(N851="zákl. přenesená",J851,0)</f>
        <v>0</v>
      </c>
      <c r="BH851" s="192">
        <f>IF(N851="sníž. přenesená",J851,0)</f>
        <v>0</v>
      </c>
      <c r="BI851" s="192">
        <f>IF(N851="nulová",J851,0)</f>
        <v>0</v>
      </c>
      <c r="BJ851" s="19" t="s">
        <v>82</v>
      </c>
      <c r="BK851" s="192">
        <f>ROUND(I851*H851,2)</f>
        <v>0</v>
      </c>
      <c r="BL851" s="19" t="s">
        <v>1034</v>
      </c>
      <c r="BM851" s="191" t="s">
        <v>1503</v>
      </c>
    </row>
    <row r="852" spans="1:65" s="13" customFormat="1" ht="11.25">
      <c r="B852" s="193"/>
      <c r="C852" s="194"/>
      <c r="D852" s="195" t="s">
        <v>217</v>
      </c>
      <c r="E852" s="196" t="s">
        <v>19</v>
      </c>
      <c r="F852" s="197" t="s">
        <v>1504</v>
      </c>
      <c r="G852" s="194"/>
      <c r="H852" s="198">
        <v>4.8899999999999997</v>
      </c>
      <c r="I852" s="199"/>
      <c r="J852" s="194"/>
      <c r="K852" s="194"/>
      <c r="L852" s="200"/>
      <c r="M852" s="201"/>
      <c r="N852" s="202"/>
      <c r="O852" s="202"/>
      <c r="P852" s="202"/>
      <c r="Q852" s="202"/>
      <c r="R852" s="202"/>
      <c r="S852" s="202"/>
      <c r="T852" s="203"/>
      <c r="AT852" s="204" t="s">
        <v>217</v>
      </c>
      <c r="AU852" s="204" t="s">
        <v>82</v>
      </c>
      <c r="AV852" s="13" t="s">
        <v>82</v>
      </c>
      <c r="AW852" s="13" t="s">
        <v>33</v>
      </c>
      <c r="AX852" s="13" t="s">
        <v>71</v>
      </c>
      <c r="AY852" s="204" t="s">
        <v>208</v>
      </c>
    </row>
    <row r="853" spans="1:65" s="13" customFormat="1" ht="11.25">
      <c r="B853" s="193"/>
      <c r="C853" s="194"/>
      <c r="D853" s="195" t="s">
        <v>217</v>
      </c>
      <c r="E853" s="196" t="s">
        <v>19</v>
      </c>
      <c r="F853" s="197" t="s">
        <v>1505</v>
      </c>
      <c r="G853" s="194"/>
      <c r="H853" s="198">
        <v>4.8899999999999997</v>
      </c>
      <c r="I853" s="199"/>
      <c r="J853" s="194"/>
      <c r="K853" s="194"/>
      <c r="L853" s="200"/>
      <c r="M853" s="201"/>
      <c r="N853" s="202"/>
      <c r="O853" s="202"/>
      <c r="P853" s="202"/>
      <c r="Q853" s="202"/>
      <c r="R853" s="202"/>
      <c r="S853" s="202"/>
      <c r="T853" s="203"/>
      <c r="AT853" s="204" t="s">
        <v>217</v>
      </c>
      <c r="AU853" s="204" t="s">
        <v>82</v>
      </c>
      <c r="AV853" s="13" t="s">
        <v>82</v>
      </c>
      <c r="AW853" s="13" t="s">
        <v>33</v>
      </c>
      <c r="AX853" s="13" t="s">
        <v>71</v>
      </c>
      <c r="AY853" s="204" t="s">
        <v>208</v>
      </c>
    </row>
    <row r="854" spans="1:65" s="14" customFormat="1" ht="11.25">
      <c r="B854" s="205"/>
      <c r="C854" s="206"/>
      <c r="D854" s="195" t="s">
        <v>217</v>
      </c>
      <c r="E854" s="207" t="s">
        <v>19</v>
      </c>
      <c r="F854" s="208" t="s">
        <v>221</v>
      </c>
      <c r="G854" s="206"/>
      <c r="H854" s="209">
        <v>9.7799999999999994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217</v>
      </c>
      <c r="AU854" s="215" t="s">
        <v>82</v>
      </c>
      <c r="AV854" s="14" t="s">
        <v>215</v>
      </c>
      <c r="AW854" s="14" t="s">
        <v>33</v>
      </c>
      <c r="AX854" s="14" t="s">
        <v>78</v>
      </c>
      <c r="AY854" s="215" t="s">
        <v>208</v>
      </c>
    </row>
    <row r="855" spans="1:65" s="2" customFormat="1" ht="14.45" customHeight="1">
      <c r="A855" s="36"/>
      <c r="B855" s="37"/>
      <c r="C855" s="180" t="s">
        <v>1506</v>
      </c>
      <c r="D855" s="180" t="s">
        <v>210</v>
      </c>
      <c r="E855" s="181" t="s">
        <v>1507</v>
      </c>
      <c r="F855" s="182" t="s">
        <v>1508</v>
      </c>
      <c r="G855" s="183" t="s">
        <v>395</v>
      </c>
      <c r="H855" s="184">
        <v>4.2</v>
      </c>
      <c r="I855" s="185"/>
      <c r="J855" s="186">
        <f>ROUND(I855*H855,2)</f>
        <v>0</v>
      </c>
      <c r="K855" s="182" t="s">
        <v>214</v>
      </c>
      <c r="L855" s="41"/>
      <c r="M855" s="187" t="s">
        <v>19</v>
      </c>
      <c r="N855" s="188" t="s">
        <v>43</v>
      </c>
      <c r="O855" s="66"/>
      <c r="P855" s="189">
        <f>O855*H855</f>
        <v>0</v>
      </c>
      <c r="Q855" s="189">
        <v>7.7999999999999999E-4</v>
      </c>
      <c r="R855" s="189">
        <f>Q855*H855</f>
        <v>3.2760000000000003E-3</v>
      </c>
      <c r="S855" s="189">
        <v>0</v>
      </c>
      <c r="T855" s="190">
        <f>S855*H855</f>
        <v>0</v>
      </c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R855" s="191" t="s">
        <v>1034</v>
      </c>
      <c r="AT855" s="191" t="s">
        <v>210</v>
      </c>
      <c r="AU855" s="191" t="s">
        <v>82</v>
      </c>
      <c r="AY855" s="19" t="s">
        <v>208</v>
      </c>
      <c r="BE855" s="192">
        <f>IF(N855="základní",J855,0)</f>
        <v>0</v>
      </c>
      <c r="BF855" s="192">
        <f>IF(N855="snížená",J855,0)</f>
        <v>0</v>
      </c>
      <c r="BG855" s="192">
        <f>IF(N855="zákl. přenesená",J855,0)</f>
        <v>0</v>
      </c>
      <c r="BH855" s="192">
        <f>IF(N855="sníž. přenesená",J855,0)</f>
        <v>0</v>
      </c>
      <c r="BI855" s="192">
        <f>IF(N855="nulová",J855,0)</f>
        <v>0</v>
      </c>
      <c r="BJ855" s="19" t="s">
        <v>82</v>
      </c>
      <c r="BK855" s="192">
        <f>ROUND(I855*H855,2)</f>
        <v>0</v>
      </c>
      <c r="BL855" s="19" t="s">
        <v>1034</v>
      </c>
      <c r="BM855" s="191" t="s">
        <v>1509</v>
      </c>
    </row>
    <row r="856" spans="1:65" s="2" customFormat="1" ht="14.45" customHeight="1">
      <c r="A856" s="36"/>
      <c r="B856" s="37"/>
      <c r="C856" s="180" t="s">
        <v>1510</v>
      </c>
      <c r="D856" s="180" t="s">
        <v>210</v>
      </c>
      <c r="E856" s="181" t="s">
        <v>1511</v>
      </c>
      <c r="F856" s="182" t="s">
        <v>1512</v>
      </c>
      <c r="G856" s="183" t="s">
        <v>395</v>
      </c>
      <c r="H856" s="184">
        <v>2.65</v>
      </c>
      <c r="I856" s="185"/>
      <c r="J856" s="186">
        <f>ROUND(I856*H856,2)</f>
        <v>0</v>
      </c>
      <c r="K856" s="182" t="s">
        <v>19</v>
      </c>
      <c r="L856" s="41"/>
      <c r="M856" s="187" t="s">
        <v>19</v>
      </c>
      <c r="N856" s="188" t="s">
        <v>43</v>
      </c>
      <c r="O856" s="66"/>
      <c r="P856" s="189">
        <f>O856*H856</f>
        <v>0</v>
      </c>
      <c r="Q856" s="189">
        <v>7.7999999999999999E-4</v>
      </c>
      <c r="R856" s="189">
        <f>Q856*H856</f>
        <v>2.0669999999999998E-3</v>
      </c>
      <c r="S856" s="189">
        <v>0</v>
      </c>
      <c r="T856" s="190">
        <f>S856*H856</f>
        <v>0</v>
      </c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R856" s="191" t="s">
        <v>1034</v>
      </c>
      <c r="AT856" s="191" t="s">
        <v>210</v>
      </c>
      <c r="AU856" s="191" t="s">
        <v>82</v>
      </c>
      <c r="AY856" s="19" t="s">
        <v>208</v>
      </c>
      <c r="BE856" s="192">
        <f>IF(N856="základní",J856,0)</f>
        <v>0</v>
      </c>
      <c r="BF856" s="192">
        <f>IF(N856="snížená",J856,0)</f>
        <v>0</v>
      </c>
      <c r="BG856" s="192">
        <f>IF(N856="zákl. přenesená",J856,0)</f>
        <v>0</v>
      </c>
      <c r="BH856" s="192">
        <f>IF(N856="sníž. přenesená",J856,0)</f>
        <v>0</v>
      </c>
      <c r="BI856" s="192">
        <f>IF(N856="nulová",J856,0)</f>
        <v>0</v>
      </c>
      <c r="BJ856" s="19" t="s">
        <v>82</v>
      </c>
      <c r="BK856" s="192">
        <f>ROUND(I856*H856,2)</f>
        <v>0</v>
      </c>
      <c r="BL856" s="19" t="s">
        <v>1034</v>
      </c>
      <c r="BM856" s="191" t="s">
        <v>1513</v>
      </c>
    </row>
    <row r="857" spans="1:65" s="13" customFormat="1" ht="11.25">
      <c r="B857" s="193"/>
      <c r="C857" s="194"/>
      <c r="D857" s="195" t="s">
        <v>217</v>
      </c>
      <c r="E857" s="196" t="s">
        <v>19</v>
      </c>
      <c r="F857" s="197" t="s">
        <v>1514</v>
      </c>
      <c r="G857" s="194"/>
      <c r="H857" s="198">
        <v>2.65</v>
      </c>
      <c r="I857" s="199"/>
      <c r="J857" s="194"/>
      <c r="K857" s="194"/>
      <c r="L857" s="200"/>
      <c r="M857" s="201"/>
      <c r="N857" s="202"/>
      <c r="O857" s="202"/>
      <c r="P857" s="202"/>
      <c r="Q857" s="202"/>
      <c r="R857" s="202"/>
      <c r="S857" s="202"/>
      <c r="T857" s="203"/>
      <c r="AT857" s="204" t="s">
        <v>217</v>
      </c>
      <c r="AU857" s="204" t="s">
        <v>82</v>
      </c>
      <c r="AV857" s="13" t="s">
        <v>82</v>
      </c>
      <c r="AW857" s="13" t="s">
        <v>33</v>
      </c>
      <c r="AX857" s="13" t="s">
        <v>78</v>
      </c>
      <c r="AY857" s="204" t="s">
        <v>208</v>
      </c>
    </row>
    <row r="858" spans="1:65" s="2" customFormat="1" ht="14.45" customHeight="1">
      <c r="A858" s="36"/>
      <c r="B858" s="37"/>
      <c r="C858" s="180" t="s">
        <v>1515</v>
      </c>
      <c r="D858" s="180" t="s">
        <v>210</v>
      </c>
      <c r="E858" s="181" t="s">
        <v>1516</v>
      </c>
      <c r="F858" s="182" t="s">
        <v>1517</v>
      </c>
      <c r="G858" s="183" t="s">
        <v>395</v>
      </c>
      <c r="H858" s="184">
        <v>4.2</v>
      </c>
      <c r="I858" s="185"/>
      <c r="J858" s="186">
        <f>ROUND(I858*H858,2)</f>
        <v>0</v>
      </c>
      <c r="K858" s="182" t="s">
        <v>214</v>
      </c>
      <c r="L858" s="41"/>
      <c r="M858" s="187" t="s">
        <v>19</v>
      </c>
      <c r="N858" s="188" t="s">
        <v>43</v>
      </c>
      <c r="O858" s="66"/>
      <c r="P858" s="189">
        <f>O858*H858</f>
        <v>0</v>
      </c>
      <c r="Q858" s="189">
        <v>1.15E-3</v>
      </c>
      <c r="R858" s="189">
        <f>Q858*H858</f>
        <v>4.8300000000000001E-3</v>
      </c>
      <c r="S858" s="189">
        <v>0</v>
      </c>
      <c r="T858" s="190">
        <f>S858*H858</f>
        <v>0</v>
      </c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R858" s="191" t="s">
        <v>1034</v>
      </c>
      <c r="AT858" s="191" t="s">
        <v>210</v>
      </c>
      <c r="AU858" s="191" t="s">
        <v>82</v>
      </c>
      <c r="AY858" s="19" t="s">
        <v>208</v>
      </c>
      <c r="BE858" s="192">
        <f>IF(N858="základní",J858,0)</f>
        <v>0</v>
      </c>
      <c r="BF858" s="192">
        <f>IF(N858="snížená",J858,0)</f>
        <v>0</v>
      </c>
      <c r="BG858" s="192">
        <f>IF(N858="zákl. přenesená",J858,0)</f>
        <v>0</v>
      </c>
      <c r="BH858" s="192">
        <f>IF(N858="sníž. přenesená",J858,0)</f>
        <v>0</v>
      </c>
      <c r="BI858" s="192">
        <f>IF(N858="nulová",J858,0)</f>
        <v>0</v>
      </c>
      <c r="BJ858" s="19" t="s">
        <v>82</v>
      </c>
      <c r="BK858" s="192">
        <f>ROUND(I858*H858,2)</f>
        <v>0</v>
      </c>
      <c r="BL858" s="19" t="s">
        <v>1034</v>
      </c>
      <c r="BM858" s="191" t="s">
        <v>1518</v>
      </c>
    </row>
    <row r="859" spans="1:65" s="13" customFormat="1" ht="11.25">
      <c r="B859" s="193"/>
      <c r="C859" s="194"/>
      <c r="D859" s="195" t="s">
        <v>217</v>
      </c>
      <c r="E859" s="196" t="s">
        <v>19</v>
      </c>
      <c r="F859" s="197" t="s">
        <v>1519</v>
      </c>
      <c r="G859" s="194"/>
      <c r="H859" s="198">
        <v>4.2</v>
      </c>
      <c r="I859" s="199"/>
      <c r="J859" s="194"/>
      <c r="K859" s="194"/>
      <c r="L859" s="200"/>
      <c r="M859" s="201"/>
      <c r="N859" s="202"/>
      <c r="O859" s="202"/>
      <c r="P859" s="202"/>
      <c r="Q859" s="202"/>
      <c r="R859" s="202"/>
      <c r="S859" s="202"/>
      <c r="T859" s="203"/>
      <c r="AT859" s="204" t="s">
        <v>217</v>
      </c>
      <c r="AU859" s="204" t="s">
        <v>82</v>
      </c>
      <c r="AV859" s="13" t="s">
        <v>82</v>
      </c>
      <c r="AW859" s="13" t="s">
        <v>33</v>
      </c>
      <c r="AX859" s="13" t="s">
        <v>78</v>
      </c>
      <c r="AY859" s="204" t="s">
        <v>208</v>
      </c>
    </row>
    <row r="860" spans="1:65" s="2" customFormat="1" ht="14.45" customHeight="1">
      <c r="A860" s="36"/>
      <c r="B860" s="37"/>
      <c r="C860" s="180" t="s">
        <v>1520</v>
      </c>
      <c r="D860" s="180" t="s">
        <v>210</v>
      </c>
      <c r="E860" s="181" t="s">
        <v>1521</v>
      </c>
      <c r="F860" s="182" t="s">
        <v>1522</v>
      </c>
      <c r="G860" s="183" t="s">
        <v>395</v>
      </c>
      <c r="H860" s="184">
        <v>2.2400000000000002</v>
      </c>
      <c r="I860" s="185"/>
      <c r="J860" s="186">
        <f>ROUND(I860*H860,2)</f>
        <v>0</v>
      </c>
      <c r="K860" s="182" t="s">
        <v>214</v>
      </c>
      <c r="L860" s="41"/>
      <c r="M860" s="187" t="s">
        <v>19</v>
      </c>
      <c r="N860" s="188" t="s">
        <v>43</v>
      </c>
      <c r="O860" s="66"/>
      <c r="P860" s="189">
        <f>O860*H860</f>
        <v>0</v>
      </c>
      <c r="Q860" s="189">
        <v>1.1100000000000001E-3</v>
      </c>
      <c r="R860" s="189">
        <f>Q860*H860</f>
        <v>2.4864000000000006E-3</v>
      </c>
      <c r="S860" s="189">
        <v>0</v>
      </c>
      <c r="T860" s="190">
        <f>S860*H860</f>
        <v>0</v>
      </c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R860" s="191" t="s">
        <v>1034</v>
      </c>
      <c r="AT860" s="191" t="s">
        <v>210</v>
      </c>
      <c r="AU860" s="191" t="s">
        <v>82</v>
      </c>
      <c r="AY860" s="19" t="s">
        <v>208</v>
      </c>
      <c r="BE860" s="192">
        <f>IF(N860="základní",J860,0)</f>
        <v>0</v>
      </c>
      <c r="BF860" s="192">
        <f>IF(N860="snížená",J860,0)</f>
        <v>0</v>
      </c>
      <c r="BG860" s="192">
        <f>IF(N860="zákl. přenesená",J860,0)</f>
        <v>0</v>
      </c>
      <c r="BH860" s="192">
        <f>IF(N860="sníž. přenesená",J860,0)</f>
        <v>0</v>
      </c>
      <c r="BI860" s="192">
        <f>IF(N860="nulová",J860,0)</f>
        <v>0</v>
      </c>
      <c r="BJ860" s="19" t="s">
        <v>82</v>
      </c>
      <c r="BK860" s="192">
        <f>ROUND(I860*H860,2)</f>
        <v>0</v>
      </c>
      <c r="BL860" s="19" t="s">
        <v>1034</v>
      </c>
      <c r="BM860" s="191" t="s">
        <v>1523</v>
      </c>
    </row>
    <row r="861" spans="1:65" s="13" customFormat="1" ht="11.25">
      <c r="B861" s="193"/>
      <c r="C861" s="194"/>
      <c r="D861" s="195" t="s">
        <v>217</v>
      </c>
      <c r="E861" s="196" t="s">
        <v>19</v>
      </c>
      <c r="F861" s="197" t="s">
        <v>1524</v>
      </c>
      <c r="G861" s="194"/>
      <c r="H861" s="198">
        <v>2.2400000000000002</v>
      </c>
      <c r="I861" s="199"/>
      <c r="J861" s="194"/>
      <c r="K861" s="194"/>
      <c r="L861" s="200"/>
      <c r="M861" s="201"/>
      <c r="N861" s="202"/>
      <c r="O861" s="202"/>
      <c r="P861" s="202"/>
      <c r="Q861" s="202"/>
      <c r="R861" s="202"/>
      <c r="S861" s="202"/>
      <c r="T861" s="203"/>
      <c r="AT861" s="204" t="s">
        <v>217</v>
      </c>
      <c r="AU861" s="204" t="s">
        <v>82</v>
      </c>
      <c r="AV861" s="13" t="s">
        <v>82</v>
      </c>
      <c r="AW861" s="13" t="s">
        <v>33</v>
      </c>
      <c r="AX861" s="13" t="s">
        <v>78</v>
      </c>
      <c r="AY861" s="204" t="s">
        <v>208</v>
      </c>
    </row>
    <row r="862" spans="1:65" s="2" customFormat="1" ht="14.45" customHeight="1">
      <c r="A862" s="36"/>
      <c r="B862" s="37"/>
      <c r="C862" s="180" t="s">
        <v>1525</v>
      </c>
      <c r="D862" s="180" t="s">
        <v>210</v>
      </c>
      <c r="E862" s="181" t="s">
        <v>1526</v>
      </c>
      <c r="F862" s="182" t="s">
        <v>1527</v>
      </c>
      <c r="G862" s="183" t="s">
        <v>395</v>
      </c>
      <c r="H862" s="184">
        <v>14.5</v>
      </c>
      <c r="I862" s="185"/>
      <c r="J862" s="186">
        <f>ROUND(I862*H862,2)</f>
        <v>0</v>
      </c>
      <c r="K862" s="182" t="s">
        <v>214</v>
      </c>
      <c r="L862" s="41"/>
      <c r="M862" s="187" t="s">
        <v>19</v>
      </c>
      <c r="N862" s="188" t="s">
        <v>43</v>
      </c>
      <c r="O862" s="66"/>
      <c r="P862" s="189">
        <f>O862*H862</f>
        <v>0</v>
      </c>
      <c r="Q862" s="189">
        <v>1.7700000000000001E-3</v>
      </c>
      <c r="R862" s="189">
        <f>Q862*H862</f>
        <v>2.5665E-2</v>
      </c>
      <c r="S862" s="189">
        <v>0</v>
      </c>
      <c r="T862" s="190">
        <f>S862*H862</f>
        <v>0</v>
      </c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R862" s="191" t="s">
        <v>1034</v>
      </c>
      <c r="AT862" s="191" t="s">
        <v>210</v>
      </c>
      <c r="AU862" s="191" t="s">
        <v>82</v>
      </c>
      <c r="AY862" s="19" t="s">
        <v>208</v>
      </c>
      <c r="BE862" s="192">
        <f>IF(N862="základní",J862,0)</f>
        <v>0</v>
      </c>
      <c r="BF862" s="192">
        <f>IF(N862="snížená",J862,0)</f>
        <v>0</v>
      </c>
      <c r="BG862" s="192">
        <f>IF(N862="zákl. přenesená",J862,0)</f>
        <v>0</v>
      </c>
      <c r="BH862" s="192">
        <f>IF(N862="sníž. přenesená",J862,0)</f>
        <v>0</v>
      </c>
      <c r="BI862" s="192">
        <f>IF(N862="nulová",J862,0)</f>
        <v>0</v>
      </c>
      <c r="BJ862" s="19" t="s">
        <v>82</v>
      </c>
      <c r="BK862" s="192">
        <f>ROUND(I862*H862,2)</f>
        <v>0</v>
      </c>
      <c r="BL862" s="19" t="s">
        <v>1034</v>
      </c>
      <c r="BM862" s="191" t="s">
        <v>1528</v>
      </c>
    </row>
    <row r="863" spans="1:65" s="13" customFormat="1" ht="11.25">
      <c r="B863" s="193"/>
      <c r="C863" s="194"/>
      <c r="D863" s="195" t="s">
        <v>217</v>
      </c>
      <c r="E863" s="196" t="s">
        <v>19</v>
      </c>
      <c r="F863" s="197" t="s">
        <v>1529</v>
      </c>
      <c r="G863" s="194"/>
      <c r="H863" s="198">
        <v>14.5</v>
      </c>
      <c r="I863" s="199"/>
      <c r="J863" s="194"/>
      <c r="K863" s="194"/>
      <c r="L863" s="200"/>
      <c r="M863" s="201"/>
      <c r="N863" s="202"/>
      <c r="O863" s="202"/>
      <c r="P863" s="202"/>
      <c r="Q863" s="202"/>
      <c r="R863" s="202"/>
      <c r="S863" s="202"/>
      <c r="T863" s="203"/>
      <c r="AT863" s="204" t="s">
        <v>217</v>
      </c>
      <c r="AU863" s="204" t="s">
        <v>82</v>
      </c>
      <c r="AV863" s="13" t="s">
        <v>82</v>
      </c>
      <c r="AW863" s="13" t="s">
        <v>33</v>
      </c>
      <c r="AX863" s="13" t="s">
        <v>78</v>
      </c>
      <c r="AY863" s="204" t="s">
        <v>208</v>
      </c>
    </row>
    <row r="864" spans="1:65" s="2" customFormat="1" ht="14.45" customHeight="1">
      <c r="A864" s="36"/>
      <c r="B864" s="37"/>
      <c r="C864" s="180" t="s">
        <v>1530</v>
      </c>
      <c r="D864" s="180" t="s">
        <v>210</v>
      </c>
      <c r="E864" s="181" t="s">
        <v>1531</v>
      </c>
      <c r="F864" s="182" t="s">
        <v>1532</v>
      </c>
      <c r="G864" s="183" t="s">
        <v>395</v>
      </c>
      <c r="H864" s="184">
        <v>64.900000000000006</v>
      </c>
      <c r="I864" s="185"/>
      <c r="J864" s="186">
        <f>ROUND(I864*H864,2)</f>
        <v>0</v>
      </c>
      <c r="K864" s="182" t="s">
        <v>214</v>
      </c>
      <c r="L864" s="41"/>
      <c r="M864" s="187" t="s">
        <v>19</v>
      </c>
      <c r="N864" s="188" t="s">
        <v>43</v>
      </c>
      <c r="O864" s="66"/>
      <c r="P864" s="189">
        <f>O864*H864</f>
        <v>0</v>
      </c>
      <c r="Q864" s="189">
        <v>7.9000000000000001E-4</v>
      </c>
      <c r="R864" s="189">
        <f>Q864*H864</f>
        <v>5.1271000000000004E-2</v>
      </c>
      <c r="S864" s="189">
        <v>0</v>
      </c>
      <c r="T864" s="190">
        <f>S864*H864</f>
        <v>0</v>
      </c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R864" s="191" t="s">
        <v>1034</v>
      </c>
      <c r="AT864" s="191" t="s">
        <v>210</v>
      </c>
      <c r="AU864" s="191" t="s">
        <v>82</v>
      </c>
      <c r="AY864" s="19" t="s">
        <v>208</v>
      </c>
      <c r="BE864" s="192">
        <f>IF(N864="základní",J864,0)</f>
        <v>0</v>
      </c>
      <c r="BF864" s="192">
        <f>IF(N864="snížená",J864,0)</f>
        <v>0</v>
      </c>
      <c r="BG864" s="192">
        <f>IF(N864="zákl. přenesená",J864,0)</f>
        <v>0</v>
      </c>
      <c r="BH864" s="192">
        <f>IF(N864="sníž. přenesená",J864,0)</f>
        <v>0</v>
      </c>
      <c r="BI864" s="192">
        <f>IF(N864="nulová",J864,0)</f>
        <v>0</v>
      </c>
      <c r="BJ864" s="19" t="s">
        <v>82</v>
      </c>
      <c r="BK864" s="192">
        <f>ROUND(I864*H864,2)</f>
        <v>0</v>
      </c>
      <c r="BL864" s="19" t="s">
        <v>1034</v>
      </c>
      <c r="BM864" s="191" t="s">
        <v>1533</v>
      </c>
    </row>
    <row r="865" spans="1:65" s="13" customFormat="1" ht="11.25">
      <c r="B865" s="193"/>
      <c r="C865" s="194"/>
      <c r="D865" s="195" t="s">
        <v>217</v>
      </c>
      <c r="E865" s="196" t="s">
        <v>19</v>
      </c>
      <c r="F865" s="197" t="s">
        <v>1534</v>
      </c>
      <c r="G865" s="194"/>
      <c r="H865" s="198">
        <v>64.900000000000006</v>
      </c>
      <c r="I865" s="199"/>
      <c r="J865" s="194"/>
      <c r="K865" s="194"/>
      <c r="L865" s="200"/>
      <c r="M865" s="201"/>
      <c r="N865" s="202"/>
      <c r="O865" s="202"/>
      <c r="P865" s="202"/>
      <c r="Q865" s="202"/>
      <c r="R865" s="202"/>
      <c r="S865" s="202"/>
      <c r="T865" s="203"/>
      <c r="AT865" s="204" t="s">
        <v>217</v>
      </c>
      <c r="AU865" s="204" t="s">
        <v>82</v>
      </c>
      <c r="AV865" s="13" t="s">
        <v>82</v>
      </c>
      <c r="AW865" s="13" t="s">
        <v>33</v>
      </c>
      <c r="AX865" s="13" t="s">
        <v>78</v>
      </c>
      <c r="AY865" s="204" t="s">
        <v>208</v>
      </c>
    </row>
    <row r="866" spans="1:65" s="2" customFormat="1" ht="14.45" customHeight="1">
      <c r="A866" s="36"/>
      <c r="B866" s="37"/>
      <c r="C866" s="180" t="s">
        <v>1535</v>
      </c>
      <c r="D866" s="180" t="s">
        <v>210</v>
      </c>
      <c r="E866" s="181" t="s">
        <v>1536</v>
      </c>
      <c r="F866" s="182" t="s">
        <v>1537</v>
      </c>
      <c r="G866" s="183" t="s">
        <v>395</v>
      </c>
      <c r="H866" s="184">
        <v>9</v>
      </c>
      <c r="I866" s="185"/>
      <c r="J866" s="186">
        <f>ROUND(I866*H866,2)</f>
        <v>0</v>
      </c>
      <c r="K866" s="182" t="s">
        <v>214</v>
      </c>
      <c r="L866" s="41"/>
      <c r="M866" s="187" t="s">
        <v>19</v>
      </c>
      <c r="N866" s="188" t="s">
        <v>43</v>
      </c>
      <c r="O866" s="66"/>
      <c r="P866" s="189">
        <f>O866*H866</f>
        <v>0</v>
      </c>
      <c r="Q866" s="189">
        <v>2.1299999999999999E-3</v>
      </c>
      <c r="R866" s="189">
        <f>Q866*H866</f>
        <v>1.917E-2</v>
      </c>
      <c r="S866" s="189">
        <v>0</v>
      </c>
      <c r="T866" s="190">
        <f>S866*H866</f>
        <v>0</v>
      </c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R866" s="191" t="s">
        <v>1034</v>
      </c>
      <c r="AT866" s="191" t="s">
        <v>210</v>
      </c>
      <c r="AU866" s="191" t="s">
        <v>82</v>
      </c>
      <c r="AY866" s="19" t="s">
        <v>208</v>
      </c>
      <c r="BE866" s="192">
        <f>IF(N866="základní",J866,0)</f>
        <v>0</v>
      </c>
      <c r="BF866" s="192">
        <f>IF(N866="snížená",J866,0)</f>
        <v>0</v>
      </c>
      <c r="BG866" s="192">
        <f>IF(N866="zákl. přenesená",J866,0)</f>
        <v>0</v>
      </c>
      <c r="BH866" s="192">
        <f>IF(N866="sníž. přenesená",J866,0)</f>
        <v>0</v>
      </c>
      <c r="BI866" s="192">
        <f>IF(N866="nulová",J866,0)</f>
        <v>0</v>
      </c>
      <c r="BJ866" s="19" t="s">
        <v>82</v>
      </c>
      <c r="BK866" s="192">
        <f>ROUND(I866*H866,2)</f>
        <v>0</v>
      </c>
      <c r="BL866" s="19" t="s">
        <v>1034</v>
      </c>
      <c r="BM866" s="191" t="s">
        <v>1538</v>
      </c>
    </row>
    <row r="867" spans="1:65" s="13" customFormat="1" ht="11.25">
      <c r="B867" s="193"/>
      <c r="C867" s="194"/>
      <c r="D867" s="195" t="s">
        <v>217</v>
      </c>
      <c r="E867" s="196" t="s">
        <v>19</v>
      </c>
      <c r="F867" s="197" t="s">
        <v>1539</v>
      </c>
      <c r="G867" s="194"/>
      <c r="H867" s="198">
        <v>9</v>
      </c>
      <c r="I867" s="199"/>
      <c r="J867" s="194"/>
      <c r="K867" s="194"/>
      <c r="L867" s="200"/>
      <c r="M867" s="201"/>
      <c r="N867" s="202"/>
      <c r="O867" s="202"/>
      <c r="P867" s="202"/>
      <c r="Q867" s="202"/>
      <c r="R867" s="202"/>
      <c r="S867" s="202"/>
      <c r="T867" s="203"/>
      <c r="AT867" s="204" t="s">
        <v>217</v>
      </c>
      <c r="AU867" s="204" t="s">
        <v>82</v>
      </c>
      <c r="AV867" s="13" t="s">
        <v>82</v>
      </c>
      <c r="AW867" s="13" t="s">
        <v>33</v>
      </c>
      <c r="AX867" s="13" t="s">
        <v>78</v>
      </c>
      <c r="AY867" s="204" t="s">
        <v>208</v>
      </c>
    </row>
    <row r="868" spans="1:65" s="2" customFormat="1" ht="14.45" customHeight="1">
      <c r="A868" s="36"/>
      <c r="B868" s="37"/>
      <c r="C868" s="180" t="s">
        <v>1540</v>
      </c>
      <c r="D868" s="180" t="s">
        <v>210</v>
      </c>
      <c r="E868" s="181" t="s">
        <v>1541</v>
      </c>
      <c r="F868" s="182" t="s">
        <v>1542</v>
      </c>
      <c r="G868" s="183" t="s">
        <v>395</v>
      </c>
      <c r="H868" s="184">
        <v>108.7</v>
      </c>
      <c r="I868" s="185"/>
      <c r="J868" s="186">
        <f>ROUND(I868*H868,2)</f>
        <v>0</v>
      </c>
      <c r="K868" s="182" t="s">
        <v>214</v>
      </c>
      <c r="L868" s="41"/>
      <c r="M868" s="187" t="s">
        <v>19</v>
      </c>
      <c r="N868" s="188" t="s">
        <v>43</v>
      </c>
      <c r="O868" s="66"/>
      <c r="P868" s="189">
        <f>O868*H868</f>
        <v>0</v>
      </c>
      <c r="Q868" s="189">
        <v>7.9000000000000001E-4</v>
      </c>
      <c r="R868" s="189">
        <f>Q868*H868</f>
        <v>8.5873000000000005E-2</v>
      </c>
      <c r="S868" s="189">
        <v>0</v>
      </c>
      <c r="T868" s="190">
        <f>S868*H868</f>
        <v>0</v>
      </c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R868" s="191" t="s">
        <v>1034</v>
      </c>
      <c r="AT868" s="191" t="s">
        <v>210</v>
      </c>
      <c r="AU868" s="191" t="s">
        <v>82</v>
      </c>
      <c r="AY868" s="19" t="s">
        <v>208</v>
      </c>
      <c r="BE868" s="192">
        <f>IF(N868="základní",J868,0)</f>
        <v>0</v>
      </c>
      <c r="BF868" s="192">
        <f>IF(N868="snížená",J868,0)</f>
        <v>0</v>
      </c>
      <c r="BG868" s="192">
        <f>IF(N868="zákl. přenesená",J868,0)</f>
        <v>0</v>
      </c>
      <c r="BH868" s="192">
        <f>IF(N868="sníž. přenesená",J868,0)</f>
        <v>0</v>
      </c>
      <c r="BI868" s="192">
        <f>IF(N868="nulová",J868,0)</f>
        <v>0</v>
      </c>
      <c r="BJ868" s="19" t="s">
        <v>82</v>
      </c>
      <c r="BK868" s="192">
        <f>ROUND(I868*H868,2)</f>
        <v>0</v>
      </c>
      <c r="BL868" s="19" t="s">
        <v>1034</v>
      </c>
      <c r="BM868" s="191" t="s">
        <v>1543</v>
      </c>
    </row>
    <row r="869" spans="1:65" s="13" customFormat="1" ht="11.25">
      <c r="B869" s="193"/>
      <c r="C869" s="194"/>
      <c r="D869" s="195" t="s">
        <v>217</v>
      </c>
      <c r="E869" s="196" t="s">
        <v>19</v>
      </c>
      <c r="F869" s="197" t="s">
        <v>1544</v>
      </c>
      <c r="G869" s="194"/>
      <c r="H869" s="198">
        <v>106.3</v>
      </c>
      <c r="I869" s="199"/>
      <c r="J869" s="194"/>
      <c r="K869" s="194"/>
      <c r="L869" s="200"/>
      <c r="M869" s="201"/>
      <c r="N869" s="202"/>
      <c r="O869" s="202"/>
      <c r="P869" s="202"/>
      <c r="Q869" s="202"/>
      <c r="R869" s="202"/>
      <c r="S869" s="202"/>
      <c r="T869" s="203"/>
      <c r="AT869" s="204" t="s">
        <v>217</v>
      </c>
      <c r="AU869" s="204" t="s">
        <v>82</v>
      </c>
      <c r="AV869" s="13" t="s">
        <v>82</v>
      </c>
      <c r="AW869" s="13" t="s">
        <v>33</v>
      </c>
      <c r="AX869" s="13" t="s">
        <v>71</v>
      </c>
      <c r="AY869" s="204" t="s">
        <v>208</v>
      </c>
    </row>
    <row r="870" spans="1:65" s="13" customFormat="1" ht="11.25">
      <c r="B870" s="193"/>
      <c r="C870" s="194"/>
      <c r="D870" s="195" t="s">
        <v>217</v>
      </c>
      <c r="E870" s="196" t="s">
        <v>19</v>
      </c>
      <c r="F870" s="197" t="s">
        <v>1545</v>
      </c>
      <c r="G870" s="194"/>
      <c r="H870" s="198">
        <v>2.4</v>
      </c>
      <c r="I870" s="199"/>
      <c r="J870" s="194"/>
      <c r="K870" s="194"/>
      <c r="L870" s="200"/>
      <c r="M870" s="201"/>
      <c r="N870" s="202"/>
      <c r="O870" s="202"/>
      <c r="P870" s="202"/>
      <c r="Q870" s="202"/>
      <c r="R870" s="202"/>
      <c r="S870" s="202"/>
      <c r="T870" s="203"/>
      <c r="AT870" s="204" t="s">
        <v>217</v>
      </c>
      <c r="AU870" s="204" t="s">
        <v>82</v>
      </c>
      <c r="AV870" s="13" t="s">
        <v>82</v>
      </c>
      <c r="AW870" s="13" t="s">
        <v>33</v>
      </c>
      <c r="AX870" s="13" t="s">
        <v>71</v>
      </c>
      <c r="AY870" s="204" t="s">
        <v>208</v>
      </c>
    </row>
    <row r="871" spans="1:65" s="14" customFormat="1" ht="11.25">
      <c r="B871" s="205"/>
      <c r="C871" s="206"/>
      <c r="D871" s="195" t="s">
        <v>217</v>
      </c>
      <c r="E871" s="207" t="s">
        <v>19</v>
      </c>
      <c r="F871" s="208" t="s">
        <v>221</v>
      </c>
      <c r="G871" s="206"/>
      <c r="H871" s="209">
        <v>108.7</v>
      </c>
      <c r="I871" s="210"/>
      <c r="J871" s="206"/>
      <c r="K871" s="206"/>
      <c r="L871" s="211"/>
      <c r="M871" s="212"/>
      <c r="N871" s="213"/>
      <c r="O871" s="213"/>
      <c r="P871" s="213"/>
      <c r="Q871" s="213"/>
      <c r="R871" s="213"/>
      <c r="S871" s="213"/>
      <c r="T871" s="214"/>
      <c r="AT871" s="215" t="s">
        <v>217</v>
      </c>
      <c r="AU871" s="215" t="s">
        <v>82</v>
      </c>
      <c r="AV871" s="14" t="s">
        <v>215</v>
      </c>
      <c r="AW871" s="14" t="s">
        <v>33</v>
      </c>
      <c r="AX871" s="14" t="s">
        <v>78</v>
      </c>
      <c r="AY871" s="215" t="s">
        <v>208</v>
      </c>
    </row>
    <row r="872" spans="1:65" s="2" customFormat="1" ht="14.45" customHeight="1">
      <c r="A872" s="36"/>
      <c r="B872" s="37"/>
      <c r="C872" s="180" t="s">
        <v>1546</v>
      </c>
      <c r="D872" s="180" t="s">
        <v>210</v>
      </c>
      <c r="E872" s="181" t="s">
        <v>1547</v>
      </c>
      <c r="F872" s="182" t="s">
        <v>1548</v>
      </c>
      <c r="G872" s="183" t="s">
        <v>395</v>
      </c>
      <c r="H872" s="184">
        <v>111.1</v>
      </c>
      <c r="I872" s="185"/>
      <c r="J872" s="186">
        <f>ROUND(I872*H872,2)</f>
        <v>0</v>
      </c>
      <c r="K872" s="182" t="s">
        <v>214</v>
      </c>
      <c r="L872" s="41"/>
      <c r="M872" s="187" t="s">
        <v>19</v>
      </c>
      <c r="N872" s="188" t="s">
        <v>43</v>
      </c>
      <c r="O872" s="66"/>
      <c r="P872" s="189">
        <f>O872*H872</f>
        <v>0</v>
      </c>
      <c r="Q872" s="189">
        <v>1.16E-3</v>
      </c>
      <c r="R872" s="189">
        <f>Q872*H872</f>
        <v>0.12887599999999999</v>
      </c>
      <c r="S872" s="189">
        <v>0</v>
      </c>
      <c r="T872" s="190">
        <f>S872*H872</f>
        <v>0</v>
      </c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R872" s="191" t="s">
        <v>1034</v>
      </c>
      <c r="AT872" s="191" t="s">
        <v>210</v>
      </c>
      <c r="AU872" s="191" t="s">
        <v>82</v>
      </c>
      <c r="AY872" s="19" t="s">
        <v>208</v>
      </c>
      <c r="BE872" s="192">
        <f>IF(N872="základní",J872,0)</f>
        <v>0</v>
      </c>
      <c r="BF872" s="192">
        <f>IF(N872="snížená",J872,0)</f>
        <v>0</v>
      </c>
      <c r="BG872" s="192">
        <f>IF(N872="zákl. přenesená",J872,0)</f>
        <v>0</v>
      </c>
      <c r="BH872" s="192">
        <f>IF(N872="sníž. přenesená",J872,0)</f>
        <v>0</v>
      </c>
      <c r="BI872" s="192">
        <f>IF(N872="nulová",J872,0)</f>
        <v>0</v>
      </c>
      <c r="BJ872" s="19" t="s">
        <v>82</v>
      </c>
      <c r="BK872" s="192">
        <f>ROUND(I872*H872,2)</f>
        <v>0</v>
      </c>
      <c r="BL872" s="19" t="s">
        <v>1034</v>
      </c>
      <c r="BM872" s="191" t="s">
        <v>1549</v>
      </c>
    </row>
    <row r="873" spans="1:65" s="13" customFormat="1" ht="11.25">
      <c r="B873" s="193"/>
      <c r="C873" s="194"/>
      <c r="D873" s="195" t="s">
        <v>217</v>
      </c>
      <c r="E873" s="196" t="s">
        <v>19</v>
      </c>
      <c r="F873" s="197" t="s">
        <v>1550</v>
      </c>
      <c r="G873" s="194"/>
      <c r="H873" s="198">
        <v>106.9</v>
      </c>
      <c r="I873" s="199"/>
      <c r="J873" s="194"/>
      <c r="K873" s="194"/>
      <c r="L873" s="200"/>
      <c r="M873" s="201"/>
      <c r="N873" s="202"/>
      <c r="O873" s="202"/>
      <c r="P873" s="202"/>
      <c r="Q873" s="202"/>
      <c r="R873" s="202"/>
      <c r="S873" s="202"/>
      <c r="T873" s="203"/>
      <c r="AT873" s="204" t="s">
        <v>217</v>
      </c>
      <c r="AU873" s="204" t="s">
        <v>82</v>
      </c>
      <c r="AV873" s="13" t="s">
        <v>82</v>
      </c>
      <c r="AW873" s="13" t="s">
        <v>33</v>
      </c>
      <c r="AX873" s="13" t="s">
        <v>71</v>
      </c>
      <c r="AY873" s="204" t="s">
        <v>208</v>
      </c>
    </row>
    <row r="874" spans="1:65" s="13" customFormat="1" ht="11.25">
      <c r="B874" s="193"/>
      <c r="C874" s="194"/>
      <c r="D874" s="195" t="s">
        <v>217</v>
      </c>
      <c r="E874" s="196" t="s">
        <v>19</v>
      </c>
      <c r="F874" s="197" t="s">
        <v>1551</v>
      </c>
      <c r="G874" s="194"/>
      <c r="H874" s="198">
        <v>4.2</v>
      </c>
      <c r="I874" s="199"/>
      <c r="J874" s="194"/>
      <c r="K874" s="194"/>
      <c r="L874" s="200"/>
      <c r="M874" s="201"/>
      <c r="N874" s="202"/>
      <c r="O874" s="202"/>
      <c r="P874" s="202"/>
      <c r="Q874" s="202"/>
      <c r="R874" s="202"/>
      <c r="S874" s="202"/>
      <c r="T874" s="203"/>
      <c r="AT874" s="204" t="s">
        <v>217</v>
      </c>
      <c r="AU874" s="204" t="s">
        <v>82</v>
      </c>
      <c r="AV874" s="13" t="s">
        <v>82</v>
      </c>
      <c r="AW874" s="13" t="s">
        <v>33</v>
      </c>
      <c r="AX874" s="13" t="s">
        <v>71</v>
      </c>
      <c r="AY874" s="204" t="s">
        <v>208</v>
      </c>
    </row>
    <row r="875" spans="1:65" s="14" customFormat="1" ht="11.25">
      <c r="B875" s="205"/>
      <c r="C875" s="206"/>
      <c r="D875" s="195" t="s">
        <v>217</v>
      </c>
      <c r="E875" s="207" t="s">
        <v>19</v>
      </c>
      <c r="F875" s="208" t="s">
        <v>221</v>
      </c>
      <c r="G875" s="206"/>
      <c r="H875" s="209">
        <v>111.1</v>
      </c>
      <c r="I875" s="210"/>
      <c r="J875" s="206"/>
      <c r="K875" s="206"/>
      <c r="L875" s="211"/>
      <c r="M875" s="212"/>
      <c r="N875" s="213"/>
      <c r="O875" s="213"/>
      <c r="P875" s="213"/>
      <c r="Q875" s="213"/>
      <c r="R875" s="213"/>
      <c r="S875" s="213"/>
      <c r="T875" s="214"/>
      <c r="AT875" s="215" t="s">
        <v>217</v>
      </c>
      <c r="AU875" s="215" t="s">
        <v>82</v>
      </c>
      <c r="AV875" s="14" t="s">
        <v>215</v>
      </c>
      <c r="AW875" s="14" t="s">
        <v>33</v>
      </c>
      <c r="AX875" s="14" t="s">
        <v>78</v>
      </c>
      <c r="AY875" s="215" t="s">
        <v>208</v>
      </c>
    </row>
    <row r="876" spans="1:65" s="2" customFormat="1" ht="24.2" customHeight="1">
      <c r="A876" s="36"/>
      <c r="B876" s="37"/>
      <c r="C876" s="180" t="s">
        <v>1552</v>
      </c>
      <c r="D876" s="180" t="s">
        <v>210</v>
      </c>
      <c r="E876" s="181" t="s">
        <v>1553</v>
      </c>
      <c r="F876" s="182" t="s">
        <v>1554</v>
      </c>
      <c r="G876" s="183" t="s">
        <v>367</v>
      </c>
      <c r="H876" s="184">
        <v>16</v>
      </c>
      <c r="I876" s="185"/>
      <c r="J876" s="186">
        <f>ROUND(I876*H876,2)</f>
        <v>0</v>
      </c>
      <c r="K876" s="182" t="s">
        <v>214</v>
      </c>
      <c r="L876" s="41"/>
      <c r="M876" s="187" t="s">
        <v>19</v>
      </c>
      <c r="N876" s="188" t="s">
        <v>43</v>
      </c>
      <c r="O876" s="66"/>
      <c r="P876" s="189">
        <f>O876*H876</f>
        <v>0</v>
      </c>
      <c r="Q876" s="189">
        <v>0</v>
      </c>
      <c r="R876" s="189">
        <f>Q876*H876</f>
        <v>0</v>
      </c>
      <c r="S876" s="189">
        <v>0</v>
      </c>
      <c r="T876" s="190">
        <f>S876*H876</f>
        <v>0</v>
      </c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R876" s="191" t="s">
        <v>1034</v>
      </c>
      <c r="AT876" s="191" t="s">
        <v>210</v>
      </c>
      <c r="AU876" s="191" t="s">
        <v>82</v>
      </c>
      <c r="AY876" s="19" t="s">
        <v>208</v>
      </c>
      <c r="BE876" s="192">
        <f>IF(N876="základní",J876,0)</f>
        <v>0</v>
      </c>
      <c r="BF876" s="192">
        <f>IF(N876="snížená",J876,0)</f>
        <v>0</v>
      </c>
      <c r="BG876" s="192">
        <f>IF(N876="zákl. přenesená",J876,0)</f>
        <v>0</v>
      </c>
      <c r="BH876" s="192">
        <f>IF(N876="sníž. přenesená",J876,0)</f>
        <v>0</v>
      </c>
      <c r="BI876" s="192">
        <f>IF(N876="nulová",J876,0)</f>
        <v>0</v>
      </c>
      <c r="BJ876" s="19" t="s">
        <v>82</v>
      </c>
      <c r="BK876" s="192">
        <f>ROUND(I876*H876,2)</f>
        <v>0</v>
      </c>
      <c r="BL876" s="19" t="s">
        <v>1034</v>
      </c>
      <c r="BM876" s="191" t="s">
        <v>1555</v>
      </c>
    </row>
    <row r="877" spans="1:65" s="2" customFormat="1" ht="14.45" customHeight="1">
      <c r="A877" s="36"/>
      <c r="B877" s="37"/>
      <c r="C877" s="180" t="s">
        <v>1556</v>
      </c>
      <c r="D877" s="180" t="s">
        <v>210</v>
      </c>
      <c r="E877" s="181" t="s">
        <v>1557</v>
      </c>
      <c r="F877" s="182" t="s">
        <v>1558</v>
      </c>
      <c r="G877" s="183" t="s">
        <v>395</v>
      </c>
      <c r="H877" s="184">
        <v>2.65</v>
      </c>
      <c r="I877" s="185"/>
      <c r="J877" s="186">
        <f>ROUND(I877*H877,2)</f>
        <v>0</v>
      </c>
      <c r="K877" s="182" t="s">
        <v>214</v>
      </c>
      <c r="L877" s="41"/>
      <c r="M877" s="187" t="s">
        <v>19</v>
      </c>
      <c r="N877" s="188" t="s">
        <v>43</v>
      </c>
      <c r="O877" s="66"/>
      <c r="P877" s="189">
        <f>O877*H877</f>
        <v>0</v>
      </c>
      <c r="Q877" s="189">
        <v>9.1E-4</v>
      </c>
      <c r="R877" s="189">
        <f>Q877*H877</f>
        <v>2.4115E-3</v>
      </c>
      <c r="S877" s="189">
        <v>0</v>
      </c>
      <c r="T877" s="190">
        <f>S877*H877</f>
        <v>0</v>
      </c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R877" s="191" t="s">
        <v>1034</v>
      </c>
      <c r="AT877" s="191" t="s">
        <v>210</v>
      </c>
      <c r="AU877" s="191" t="s">
        <v>82</v>
      </c>
      <c r="AY877" s="19" t="s">
        <v>208</v>
      </c>
      <c r="BE877" s="192">
        <f>IF(N877="základní",J877,0)</f>
        <v>0</v>
      </c>
      <c r="BF877" s="192">
        <f>IF(N877="snížená",J877,0)</f>
        <v>0</v>
      </c>
      <c r="BG877" s="192">
        <f>IF(N877="zákl. přenesená",J877,0)</f>
        <v>0</v>
      </c>
      <c r="BH877" s="192">
        <f>IF(N877="sníž. přenesená",J877,0)</f>
        <v>0</v>
      </c>
      <c r="BI877" s="192">
        <f>IF(N877="nulová",J877,0)</f>
        <v>0</v>
      </c>
      <c r="BJ877" s="19" t="s">
        <v>82</v>
      </c>
      <c r="BK877" s="192">
        <f>ROUND(I877*H877,2)</f>
        <v>0</v>
      </c>
      <c r="BL877" s="19" t="s">
        <v>1034</v>
      </c>
      <c r="BM877" s="191" t="s">
        <v>1559</v>
      </c>
    </row>
    <row r="878" spans="1:65" s="13" customFormat="1" ht="11.25">
      <c r="B878" s="193"/>
      <c r="C878" s="194"/>
      <c r="D878" s="195" t="s">
        <v>217</v>
      </c>
      <c r="E878" s="196" t="s">
        <v>19</v>
      </c>
      <c r="F878" s="197" t="s">
        <v>1560</v>
      </c>
      <c r="G878" s="194"/>
      <c r="H878" s="198">
        <v>2.65</v>
      </c>
      <c r="I878" s="199"/>
      <c r="J878" s="194"/>
      <c r="K878" s="194"/>
      <c r="L878" s="200"/>
      <c r="M878" s="201"/>
      <c r="N878" s="202"/>
      <c r="O878" s="202"/>
      <c r="P878" s="202"/>
      <c r="Q878" s="202"/>
      <c r="R878" s="202"/>
      <c r="S878" s="202"/>
      <c r="T878" s="203"/>
      <c r="AT878" s="204" t="s">
        <v>217</v>
      </c>
      <c r="AU878" s="204" t="s">
        <v>82</v>
      </c>
      <c r="AV878" s="13" t="s">
        <v>82</v>
      </c>
      <c r="AW878" s="13" t="s">
        <v>33</v>
      </c>
      <c r="AX878" s="13" t="s">
        <v>78</v>
      </c>
      <c r="AY878" s="204" t="s">
        <v>208</v>
      </c>
    </row>
    <row r="879" spans="1:65" s="2" customFormat="1" ht="24.2" customHeight="1">
      <c r="A879" s="36"/>
      <c r="B879" s="37"/>
      <c r="C879" s="180" t="s">
        <v>1561</v>
      </c>
      <c r="D879" s="180" t="s">
        <v>210</v>
      </c>
      <c r="E879" s="181" t="s">
        <v>1562</v>
      </c>
      <c r="F879" s="182" t="s">
        <v>1563</v>
      </c>
      <c r="G879" s="183" t="s">
        <v>367</v>
      </c>
      <c r="H879" s="184">
        <v>1</v>
      </c>
      <c r="I879" s="185"/>
      <c r="J879" s="186">
        <f>ROUND(I879*H879,2)</f>
        <v>0</v>
      </c>
      <c r="K879" s="182" t="s">
        <v>214</v>
      </c>
      <c r="L879" s="41"/>
      <c r="M879" s="187" t="s">
        <v>19</v>
      </c>
      <c r="N879" s="188" t="s">
        <v>43</v>
      </c>
      <c r="O879" s="66"/>
      <c r="P879" s="189">
        <f>O879*H879</f>
        <v>0</v>
      </c>
      <c r="Q879" s="189">
        <v>1.9000000000000001E-4</v>
      </c>
      <c r="R879" s="189">
        <f>Q879*H879</f>
        <v>1.9000000000000001E-4</v>
      </c>
      <c r="S879" s="189">
        <v>0</v>
      </c>
      <c r="T879" s="190">
        <f>S879*H879</f>
        <v>0</v>
      </c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R879" s="191" t="s">
        <v>1034</v>
      </c>
      <c r="AT879" s="191" t="s">
        <v>210</v>
      </c>
      <c r="AU879" s="191" t="s">
        <v>82</v>
      </c>
      <c r="AY879" s="19" t="s">
        <v>208</v>
      </c>
      <c r="BE879" s="192">
        <f>IF(N879="základní",J879,0)</f>
        <v>0</v>
      </c>
      <c r="BF879" s="192">
        <f>IF(N879="snížená",J879,0)</f>
        <v>0</v>
      </c>
      <c r="BG879" s="192">
        <f>IF(N879="zákl. přenesená",J879,0)</f>
        <v>0</v>
      </c>
      <c r="BH879" s="192">
        <f>IF(N879="sníž. přenesená",J879,0)</f>
        <v>0</v>
      </c>
      <c r="BI879" s="192">
        <f>IF(N879="nulová",J879,0)</f>
        <v>0</v>
      </c>
      <c r="BJ879" s="19" t="s">
        <v>82</v>
      </c>
      <c r="BK879" s="192">
        <f>ROUND(I879*H879,2)</f>
        <v>0</v>
      </c>
      <c r="BL879" s="19" t="s">
        <v>1034</v>
      </c>
      <c r="BM879" s="191" t="s">
        <v>1564</v>
      </c>
    </row>
    <row r="880" spans="1:65" s="2" customFormat="1" ht="14.45" customHeight="1">
      <c r="A880" s="36"/>
      <c r="B880" s="37"/>
      <c r="C880" s="180" t="s">
        <v>1565</v>
      </c>
      <c r="D880" s="180" t="s">
        <v>210</v>
      </c>
      <c r="E880" s="181" t="s">
        <v>1566</v>
      </c>
      <c r="F880" s="182" t="s">
        <v>1567</v>
      </c>
      <c r="G880" s="183" t="s">
        <v>395</v>
      </c>
      <c r="H880" s="184">
        <v>4.2</v>
      </c>
      <c r="I880" s="185"/>
      <c r="J880" s="186">
        <f>ROUND(I880*H880,2)</f>
        <v>0</v>
      </c>
      <c r="K880" s="182" t="s">
        <v>214</v>
      </c>
      <c r="L880" s="41"/>
      <c r="M880" s="187" t="s">
        <v>19</v>
      </c>
      <c r="N880" s="188" t="s">
        <v>43</v>
      </c>
      <c r="O880" s="66"/>
      <c r="P880" s="189">
        <f>O880*H880</f>
        <v>0</v>
      </c>
      <c r="Q880" s="189">
        <v>4.28E-3</v>
      </c>
      <c r="R880" s="189">
        <f>Q880*H880</f>
        <v>1.7975999999999999E-2</v>
      </c>
      <c r="S880" s="189">
        <v>0</v>
      </c>
      <c r="T880" s="190">
        <f>S880*H880</f>
        <v>0</v>
      </c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R880" s="191" t="s">
        <v>1034</v>
      </c>
      <c r="AT880" s="191" t="s">
        <v>210</v>
      </c>
      <c r="AU880" s="191" t="s">
        <v>82</v>
      </c>
      <c r="AY880" s="19" t="s">
        <v>208</v>
      </c>
      <c r="BE880" s="192">
        <f>IF(N880="základní",J880,0)</f>
        <v>0</v>
      </c>
      <c r="BF880" s="192">
        <f>IF(N880="snížená",J880,0)</f>
        <v>0</v>
      </c>
      <c r="BG880" s="192">
        <f>IF(N880="zákl. přenesená",J880,0)</f>
        <v>0</v>
      </c>
      <c r="BH880" s="192">
        <f>IF(N880="sníž. přenesená",J880,0)</f>
        <v>0</v>
      </c>
      <c r="BI880" s="192">
        <f>IF(N880="nulová",J880,0)</f>
        <v>0</v>
      </c>
      <c r="BJ880" s="19" t="s">
        <v>82</v>
      </c>
      <c r="BK880" s="192">
        <f>ROUND(I880*H880,2)</f>
        <v>0</v>
      </c>
      <c r="BL880" s="19" t="s">
        <v>1034</v>
      </c>
      <c r="BM880" s="191" t="s">
        <v>1568</v>
      </c>
    </row>
    <row r="881" spans="1:65" s="13" customFormat="1" ht="11.25">
      <c r="B881" s="193"/>
      <c r="C881" s="194"/>
      <c r="D881" s="195" t="s">
        <v>217</v>
      </c>
      <c r="E881" s="196" t="s">
        <v>19</v>
      </c>
      <c r="F881" s="197" t="s">
        <v>1569</v>
      </c>
      <c r="G881" s="194"/>
      <c r="H881" s="198">
        <v>4.2</v>
      </c>
      <c r="I881" s="199"/>
      <c r="J881" s="194"/>
      <c r="K881" s="194"/>
      <c r="L881" s="200"/>
      <c r="M881" s="201"/>
      <c r="N881" s="202"/>
      <c r="O881" s="202"/>
      <c r="P881" s="202"/>
      <c r="Q881" s="202"/>
      <c r="R881" s="202"/>
      <c r="S881" s="202"/>
      <c r="T881" s="203"/>
      <c r="AT881" s="204" t="s">
        <v>217</v>
      </c>
      <c r="AU881" s="204" t="s">
        <v>82</v>
      </c>
      <c r="AV881" s="13" t="s">
        <v>82</v>
      </c>
      <c r="AW881" s="13" t="s">
        <v>33</v>
      </c>
      <c r="AX881" s="13" t="s">
        <v>78</v>
      </c>
      <c r="AY881" s="204" t="s">
        <v>208</v>
      </c>
    </row>
    <row r="882" spans="1:65" s="2" customFormat="1" ht="24.2" customHeight="1">
      <c r="A882" s="36"/>
      <c r="B882" s="37"/>
      <c r="C882" s="180" t="s">
        <v>1570</v>
      </c>
      <c r="D882" s="180" t="s">
        <v>210</v>
      </c>
      <c r="E882" s="181" t="s">
        <v>1571</v>
      </c>
      <c r="F882" s="182" t="s">
        <v>1572</v>
      </c>
      <c r="G882" s="183" t="s">
        <v>367</v>
      </c>
      <c r="H882" s="184">
        <v>14</v>
      </c>
      <c r="I882" s="185"/>
      <c r="J882" s="186">
        <f>ROUND(I882*H882,2)</f>
        <v>0</v>
      </c>
      <c r="K882" s="182" t="s">
        <v>214</v>
      </c>
      <c r="L882" s="41"/>
      <c r="M882" s="187" t="s">
        <v>19</v>
      </c>
      <c r="N882" s="188" t="s">
        <v>43</v>
      </c>
      <c r="O882" s="66"/>
      <c r="P882" s="189">
        <f>O882*H882</f>
        <v>0</v>
      </c>
      <c r="Q882" s="189">
        <v>9.0000000000000006E-5</v>
      </c>
      <c r="R882" s="189">
        <f>Q882*H882</f>
        <v>1.2600000000000001E-3</v>
      </c>
      <c r="S882" s="189">
        <v>0</v>
      </c>
      <c r="T882" s="190">
        <f>S882*H882</f>
        <v>0</v>
      </c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R882" s="191" t="s">
        <v>1034</v>
      </c>
      <c r="AT882" s="191" t="s">
        <v>210</v>
      </c>
      <c r="AU882" s="191" t="s">
        <v>82</v>
      </c>
      <c r="AY882" s="19" t="s">
        <v>208</v>
      </c>
      <c r="BE882" s="192">
        <f>IF(N882="základní",J882,0)</f>
        <v>0</v>
      </c>
      <c r="BF882" s="192">
        <f>IF(N882="snížená",J882,0)</f>
        <v>0</v>
      </c>
      <c r="BG882" s="192">
        <f>IF(N882="zákl. přenesená",J882,0)</f>
        <v>0</v>
      </c>
      <c r="BH882" s="192">
        <f>IF(N882="sníž. přenesená",J882,0)</f>
        <v>0</v>
      </c>
      <c r="BI882" s="192">
        <f>IF(N882="nulová",J882,0)</f>
        <v>0</v>
      </c>
      <c r="BJ882" s="19" t="s">
        <v>82</v>
      </c>
      <c r="BK882" s="192">
        <f>ROUND(I882*H882,2)</f>
        <v>0</v>
      </c>
      <c r="BL882" s="19" t="s">
        <v>1034</v>
      </c>
      <c r="BM882" s="191" t="s">
        <v>1573</v>
      </c>
    </row>
    <row r="883" spans="1:65" s="2" customFormat="1" ht="14.45" customHeight="1">
      <c r="A883" s="36"/>
      <c r="B883" s="37"/>
      <c r="C883" s="180" t="s">
        <v>1574</v>
      </c>
      <c r="D883" s="180" t="s">
        <v>210</v>
      </c>
      <c r="E883" s="181" t="s">
        <v>1575</v>
      </c>
      <c r="F883" s="182" t="s">
        <v>1576</v>
      </c>
      <c r="G883" s="183" t="s">
        <v>395</v>
      </c>
      <c r="H883" s="184">
        <v>93.6</v>
      </c>
      <c r="I883" s="185"/>
      <c r="J883" s="186">
        <f>ROUND(I883*H883,2)</f>
        <v>0</v>
      </c>
      <c r="K883" s="182" t="s">
        <v>214</v>
      </c>
      <c r="L883" s="41"/>
      <c r="M883" s="187" t="s">
        <v>19</v>
      </c>
      <c r="N883" s="188" t="s">
        <v>43</v>
      </c>
      <c r="O883" s="66"/>
      <c r="P883" s="189">
        <f>O883*H883</f>
        <v>0</v>
      </c>
      <c r="Q883" s="189">
        <v>1.58E-3</v>
      </c>
      <c r="R883" s="189">
        <f>Q883*H883</f>
        <v>0.14788799999999999</v>
      </c>
      <c r="S883" s="189">
        <v>0</v>
      </c>
      <c r="T883" s="190">
        <f>S883*H883</f>
        <v>0</v>
      </c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R883" s="191" t="s">
        <v>1034</v>
      </c>
      <c r="AT883" s="191" t="s">
        <v>210</v>
      </c>
      <c r="AU883" s="191" t="s">
        <v>82</v>
      </c>
      <c r="AY883" s="19" t="s">
        <v>208</v>
      </c>
      <c r="BE883" s="192">
        <f>IF(N883="základní",J883,0)</f>
        <v>0</v>
      </c>
      <c r="BF883" s="192">
        <f>IF(N883="snížená",J883,0)</f>
        <v>0</v>
      </c>
      <c r="BG883" s="192">
        <f>IF(N883="zákl. přenesená",J883,0)</f>
        <v>0</v>
      </c>
      <c r="BH883" s="192">
        <f>IF(N883="sníž. přenesená",J883,0)</f>
        <v>0</v>
      </c>
      <c r="BI883" s="192">
        <f>IF(N883="nulová",J883,0)</f>
        <v>0</v>
      </c>
      <c r="BJ883" s="19" t="s">
        <v>82</v>
      </c>
      <c r="BK883" s="192">
        <f>ROUND(I883*H883,2)</f>
        <v>0</v>
      </c>
      <c r="BL883" s="19" t="s">
        <v>1034</v>
      </c>
      <c r="BM883" s="191" t="s">
        <v>1577</v>
      </c>
    </row>
    <row r="884" spans="1:65" s="13" customFormat="1" ht="11.25">
      <c r="B884" s="193"/>
      <c r="C884" s="194"/>
      <c r="D884" s="195" t="s">
        <v>217</v>
      </c>
      <c r="E884" s="196" t="s">
        <v>19</v>
      </c>
      <c r="F884" s="197" t="s">
        <v>1578</v>
      </c>
      <c r="G884" s="194"/>
      <c r="H884" s="198">
        <v>93.6</v>
      </c>
      <c r="I884" s="199"/>
      <c r="J884" s="194"/>
      <c r="K884" s="194"/>
      <c r="L884" s="200"/>
      <c r="M884" s="201"/>
      <c r="N884" s="202"/>
      <c r="O884" s="202"/>
      <c r="P884" s="202"/>
      <c r="Q884" s="202"/>
      <c r="R884" s="202"/>
      <c r="S884" s="202"/>
      <c r="T884" s="203"/>
      <c r="AT884" s="204" t="s">
        <v>217</v>
      </c>
      <c r="AU884" s="204" t="s">
        <v>82</v>
      </c>
      <c r="AV884" s="13" t="s">
        <v>82</v>
      </c>
      <c r="AW884" s="13" t="s">
        <v>33</v>
      </c>
      <c r="AX884" s="13" t="s">
        <v>78</v>
      </c>
      <c r="AY884" s="204" t="s">
        <v>208</v>
      </c>
    </row>
    <row r="885" spans="1:65" s="2" customFormat="1" ht="24.2" customHeight="1">
      <c r="A885" s="36"/>
      <c r="B885" s="37"/>
      <c r="C885" s="180" t="s">
        <v>1579</v>
      </c>
      <c r="D885" s="180" t="s">
        <v>210</v>
      </c>
      <c r="E885" s="181" t="s">
        <v>1580</v>
      </c>
      <c r="F885" s="182" t="s">
        <v>1581</v>
      </c>
      <c r="G885" s="183" t="s">
        <v>1091</v>
      </c>
      <c r="H885" s="240"/>
      <c r="I885" s="185"/>
      <c r="J885" s="186">
        <f>ROUND(I885*H885,2)</f>
        <v>0</v>
      </c>
      <c r="K885" s="182" t="s">
        <v>214</v>
      </c>
      <c r="L885" s="41"/>
      <c r="M885" s="187" t="s">
        <v>19</v>
      </c>
      <c r="N885" s="188" t="s">
        <v>43</v>
      </c>
      <c r="O885" s="66"/>
      <c r="P885" s="189">
        <f>O885*H885</f>
        <v>0</v>
      </c>
      <c r="Q885" s="189">
        <v>0</v>
      </c>
      <c r="R885" s="189">
        <f>Q885*H885</f>
        <v>0</v>
      </c>
      <c r="S885" s="189">
        <v>0</v>
      </c>
      <c r="T885" s="190">
        <f>S885*H885</f>
        <v>0</v>
      </c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R885" s="191" t="s">
        <v>1034</v>
      </c>
      <c r="AT885" s="191" t="s">
        <v>210</v>
      </c>
      <c r="AU885" s="191" t="s">
        <v>82</v>
      </c>
      <c r="AY885" s="19" t="s">
        <v>208</v>
      </c>
      <c r="BE885" s="192">
        <f>IF(N885="základní",J885,0)</f>
        <v>0</v>
      </c>
      <c r="BF885" s="192">
        <f>IF(N885="snížená",J885,0)</f>
        <v>0</v>
      </c>
      <c r="BG885" s="192">
        <f>IF(N885="zákl. přenesená",J885,0)</f>
        <v>0</v>
      </c>
      <c r="BH885" s="192">
        <f>IF(N885="sníž. přenesená",J885,0)</f>
        <v>0</v>
      </c>
      <c r="BI885" s="192">
        <f>IF(N885="nulová",J885,0)</f>
        <v>0</v>
      </c>
      <c r="BJ885" s="19" t="s">
        <v>82</v>
      </c>
      <c r="BK885" s="192">
        <f>ROUND(I885*H885,2)</f>
        <v>0</v>
      </c>
      <c r="BL885" s="19" t="s">
        <v>1034</v>
      </c>
      <c r="BM885" s="191" t="s">
        <v>1582</v>
      </c>
    </row>
    <row r="886" spans="1:65" s="12" customFormat="1" ht="22.9" customHeight="1">
      <c r="B886" s="164"/>
      <c r="C886" s="165"/>
      <c r="D886" s="166" t="s">
        <v>70</v>
      </c>
      <c r="E886" s="178" t="s">
        <v>1583</v>
      </c>
      <c r="F886" s="178" t="s">
        <v>1584</v>
      </c>
      <c r="G886" s="165"/>
      <c r="H886" s="165"/>
      <c r="I886" s="168"/>
      <c r="J886" s="179">
        <f>BK886</f>
        <v>0</v>
      </c>
      <c r="K886" s="165"/>
      <c r="L886" s="170"/>
      <c r="M886" s="171"/>
      <c r="N886" s="172"/>
      <c r="O886" s="172"/>
      <c r="P886" s="173">
        <f>SUM(P887:P899)</f>
        <v>0</v>
      </c>
      <c r="Q886" s="172"/>
      <c r="R886" s="173">
        <f>SUM(R887:R899)</f>
        <v>0.1451375</v>
      </c>
      <c r="S886" s="172"/>
      <c r="T886" s="174">
        <f>SUM(T887:T899)</f>
        <v>1.4897940299999999</v>
      </c>
      <c r="AR886" s="175" t="s">
        <v>82</v>
      </c>
      <c r="AT886" s="176" t="s">
        <v>70</v>
      </c>
      <c r="AU886" s="176" t="s">
        <v>78</v>
      </c>
      <c r="AY886" s="175" t="s">
        <v>208</v>
      </c>
      <c r="BK886" s="177">
        <f>SUM(BK887:BK899)</f>
        <v>0</v>
      </c>
    </row>
    <row r="887" spans="1:65" s="2" customFormat="1" ht="14.45" customHeight="1">
      <c r="A887" s="36"/>
      <c r="B887" s="37"/>
      <c r="C887" s="180" t="s">
        <v>1585</v>
      </c>
      <c r="D887" s="180" t="s">
        <v>210</v>
      </c>
      <c r="E887" s="181" t="s">
        <v>1586</v>
      </c>
      <c r="F887" s="182" t="s">
        <v>1587</v>
      </c>
      <c r="G887" s="183" t="s">
        <v>395</v>
      </c>
      <c r="H887" s="184">
        <v>2.85</v>
      </c>
      <c r="I887" s="185"/>
      <c r="J887" s="186">
        <f>ROUND(I887*H887,2)</f>
        <v>0</v>
      </c>
      <c r="K887" s="182" t="s">
        <v>19</v>
      </c>
      <c r="L887" s="41"/>
      <c r="M887" s="187" t="s">
        <v>19</v>
      </c>
      <c r="N887" s="188" t="s">
        <v>43</v>
      </c>
      <c r="O887" s="66"/>
      <c r="P887" s="189">
        <f>O887*H887</f>
        <v>0</v>
      </c>
      <c r="Q887" s="189">
        <v>1.0000000000000001E-5</v>
      </c>
      <c r="R887" s="189">
        <f>Q887*H887</f>
        <v>2.8500000000000002E-5</v>
      </c>
      <c r="S887" s="189">
        <v>0</v>
      </c>
      <c r="T887" s="190">
        <f>S887*H887</f>
        <v>0</v>
      </c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R887" s="191" t="s">
        <v>1034</v>
      </c>
      <c r="AT887" s="191" t="s">
        <v>210</v>
      </c>
      <c r="AU887" s="191" t="s">
        <v>82</v>
      </c>
      <c r="AY887" s="19" t="s">
        <v>208</v>
      </c>
      <c r="BE887" s="192">
        <f>IF(N887="základní",J887,0)</f>
        <v>0</v>
      </c>
      <c r="BF887" s="192">
        <f>IF(N887="snížená",J887,0)</f>
        <v>0</v>
      </c>
      <c r="BG887" s="192">
        <f>IF(N887="zákl. přenesená",J887,0)</f>
        <v>0</v>
      </c>
      <c r="BH887" s="192">
        <f>IF(N887="sníž. přenesená",J887,0)</f>
        <v>0</v>
      </c>
      <c r="BI887" s="192">
        <f>IF(N887="nulová",J887,0)</f>
        <v>0</v>
      </c>
      <c r="BJ887" s="19" t="s">
        <v>82</v>
      </c>
      <c r="BK887" s="192">
        <f>ROUND(I887*H887,2)</f>
        <v>0</v>
      </c>
      <c r="BL887" s="19" t="s">
        <v>1034</v>
      </c>
      <c r="BM887" s="191" t="s">
        <v>1588</v>
      </c>
    </row>
    <row r="888" spans="1:65" s="2" customFormat="1" ht="14.45" customHeight="1">
      <c r="A888" s="36"/>
      <c r="B888" s="37"/>
      <c r="C888" s="226" t="s">
        <v>1589</v>
      </c>
      <c r="D888" s="226" t="s">
        <v>370</v>
      </c>
      <c r="E888" s="227" t="s">
        <v>1590</v>
      </c>
      <c r="F888" s="228" t="s">
        <v>1591</v>
      </c>
      <c r="G888" s="229" t="s">
        <v>395</v>
      </c>
      <c r="H888" s="230">
        <v>2.85</v>
      </c>
      <c r="I888" s="231"/>
      <c r="J888" s="232">
        <f>ROUND(I888*H888,2)</f>
        <v>0</v>
      </c>
      <c r="K888" s="228" t="s">
        <v>214</v>
      </c>
      <c r="L888" s="233"/>
      <c r="M888" s="234" t="s">
        <v>19</v>
      </c>
      <c r="N888" s="235" t="s">
        <v>43</v>
      </c>
      <c r="O888" s="66"/>
      <c r="P888" s="189">
        <f>O888*H888</f>
        <v>0</v>
      </c>
      <c r="Q888" s="189">
        <v>1E-4</v>
      </c>
      <c r="R888" s="189">
        <f>Q888*H888</f>
        <v>2.8500000000000004E-4</v>
      </c>
      <c r="S888" s="189">
        <v>0</v>
      </c>
      <c r="T888" s="190">
        <f>S888*H888</f>
        <v>0</v>
      </c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R888" s="191" t="s">
        <v>829</v>
      </c>
      <c r="AT888" s="191" t="s">
        <v>370</v>
      </c>
      <c r="AU888" s="191" t="s">
        <v>82</v>
      </c>
      <c r="AY888" s="19" t="s">
        <v>208</v>
      </c>
      <c r="BE888" s="192">
        <f>IF(N888="základní",J888,0)</f>
        <v>0</v>
      </c>
      <c r="BF888" s="192">
        <f>IF(N888="snížená",J888,0)</f>
        <v>0</v>
      </c>
      <c r="BG888" s="192">
        <f>IF(N888="zákl. přenesená",J888,0)</f>
        <v>0</v>
      </c>
      <c r="BH888" s="192">
        <f>IF(N888="sníž. přenesená",J888,0)</f>
        <v>0</v>
      </c>
      <c r="BI888" s="192">
        <f>IF(N888="nulová",J888,0)</f>
        <v>0</v>
      </c>
      <c r="BJ888" s="19" t="s">
        <v>82</v>
      </c>
      <c r="BK888" s="192">
        <f>ROUND(I888*H888,2)</f>
        <v>0</v>
      </c>
      <c r="BL888" s="19" t="s">
        <v>1034</v>
      </c>
      <c r="BM888" s="191" t="s">
        <v>1592</v>
      </c>
    </row>
    <row r="889" spans="1:65" s="2" customFormat="1" ht="14.45" customHeight="1">
      <c r="A889" s="36"/>
      <c r="B889" s="37"/>
      <c r="C889" s="180" t="s">
        <v>1593</v>
      </c>
      <c r="D889" s="180" t="s">
        <v>210</v>
      </c>
      <c r="E889" s="181" t="s">
        <v>1594</v>
      </c>
      <c r="F889" s="182" t="s">
        <v>1595</v>
      </c>
      <c r="G889" s="183" t="s">
        <v>213</v>
      </c>
      <c r="H889" s="184">
        <v>1.9450000000000001</v>
      </c>
      <c r="I889" s="185"/>
      <c r="J889" s="186">
        <f>ROUND(I889*H889,2)</f>
        <v>0</v>
      </c>
      <c r="K889" s="182" t="s">
        <v>214</v>
      </c>
      <c r="L889" s="41"/>
      <c r="M889" s="187" t="s">
        <v>19</v>
      </c>
      <c r="N889" s="188" t="s">
        <v>43</v>
      </c>
      <c r="O889" s="66"/>
      <c r="P889" s="189">
        <f>O889*H889</f>
        <v>0</v>
      </c>
      <c r="Q889" s="189">
        <v>0</v>
      </c>
      <c r="R889" s="189">
        <f>Q889*H889</f>
        <v>0</v>
      </c>
      <c r="S889" s="189">
        <v>0</v>
      </c>
      <c r="T889" s="190">
        <f>S889*H889</f>
        <v>0</v>
      </c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R889" s="191" t="s">
        <v>1034</v>
      </c>
      <c r="AT889" s="191" t="s">
        <v>210</v>
      </c>
      <c r="AU889" s="191" t="s">
        <v>82</v>
      </c>
      <c r="AY889" s="19" t="s">
        <v>208</v>
      </c>
      <c r="BE889" s="192">
        <f>IF(N889="základní",J889,0)</f>
        <v>0</v>
      </c>
      <c r="BF889" s="192">
        <f>IF(N889="snížená",J889,0)</f>
        <v>0</v>
      </c>
      <c r="BG889" s="192">
        <f>IF(N889="zákl. přenesená",J889,0)</f>
        <v>0</v>
      </c>
      <c r="BH889" s="192">
        <f>IF(N889="sníž. přenesená",J889,0)</f>
        <v>0</v>
      </c>
      <c r="BI889" s="192">
        <f>IF(N889="nulová",J889,0)</f>
        <v>0</v>
      </c>
      <c r="BJ889" s="19" t="s">
        <v>82</v>
      </c>
      <c r="BK889" s="192">
        <f>ROUND(I889*H889,2)</f>
        <v>0</v>
      </c>
      <c r="BL889" s="19" t="s">
        <v>1034</v>
      </c>
      <c r="BM889" s="191" t="s">
        <v>1596</v>
      </c>
    </row>
    <row r="890" spans="1:65" s="2" customFormat="1" ht="14.45" customHeight="1">
      <c r="A890" s="36"/>
      <c r="B890" s="37"/>
      <c r="C890" s="226" t="s">
        <v>1597</v>
      </c>
      <c r="D890" s="226" t="s">
        <v>370</v>
      </c>
      <c r="E890" s="227" t="s">
        <v>1598</v>
      </c>
      <c r="F890" s="228" t="s">
        <v>1599</v>
      </c>
      <c r="G890" s="229" t="s">
        <v>367</v>
      </c>
      <c r="H890" s="230">
        <v>23.34</v>
      </c>
      <c r="I890" s="231"/>
      <c r="J890" s="232">
        <f>ROUND(I890*H890,2)</f>
        <v>0</v>
      </c>
      <c r="K890" s="228" t="s">
        <v>214</v>
      </c>
      <c r="L890" s="233"/>
      <c r="M890" s="234" t="s">
        <v>19</v>
      </c>
      <c r="N890" s="235" t="s">
        <v>43</v>
      </c>
      <c r="O890" s="66"/>
      <c r="P890" s="189">
        <f>O890*H890</f>
        <v>0</v>
      </c>
      <c r="Q890" s="189">
        <v>3.5999999999999999E-3</v>
      </c>
      <c r="R890" s="189">
        <f>Q890*H890</f>
        <v>8.4024000000000001E-2</v>
      </c>
      <c r="S890" s="189">
        <v>0</v>
      </c>
      <c r="T890" s="190">
        <f>S890*H890</f>
        <v>0</v>
      </c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R890" s="191" t="s">
        <v>829</v>
      </c>
      <c r="AT890" s="191" t="s">
        <v>370</v>
      </c>
      <c r="AU890" s="191" t="s">
        <v>82</v>
      </c>
      <c r="AY890" s="19" t="s">
        <v>208</v>
      </c>
      <c r="BE890" s="192">
        <f>IF(N890="základní",J890,0)</f>
        <v>0</v>
      </c>
      <c r="BF890" s="192">
        <f>IF(N890="snížená",J890,0)</f>
        <v>0</v>
      </c>
      <c r="BG890" s="192">
        <f>IF(N890="zákl. přenesená",J890,0)</f>
        <v>0</v>
      </c>
      <c r="BH890" s="192">
        <f>IF(N890="sníž. přenesená",J890,0)</f>
        <v>0</v>
      </c>
      <c r="BI890" s="192">
        <f>IF(N890="nulová",J890,0)</f>
        <v>0</v>
      </c>
      <c r="BJ890" s="19" t="s">
        <v>82</v>
      </c>
      <c r="BK890" s="192">
        <f>ROUND(I890*H890,2)</f>
        <v>0</v>
      </c>
      <c r="BL890" s="19" t="s">
        <v>1034</v>
      </c>
      <c r="BM890" s="191" t="s">
        <v>1600</v>
      </c>
    </row>
    <row r="891" spans="1:65" s="13" customFormat="1" ht="11.25">
      <c r="B891" s="193"/>
      <c r="C891" s="194"/>
      <c r="D891" s="195" t="s">
        <v>217</v>
      </c>
      <c r="E891" s="196" t="s">
        <v>19</v>
      </c>
      <c r="F891" s="197" t="s">
        <v>1601</v>
      </c>
      <c r="G891" s="194"/>
      <c r="H891" s="198">
        <v>23.34</v>
      </c>
      <c r="I891" s="199"/>
      <c r="J891" s="194"/>
      <c r="K891" s="194"/>
      <c r="L891" s="200"/>
      <c r="M891" s="201"/>
      <c r="N891" s="202"/>
      <c r="O891" s="202"/>
      <c r="P891" s="202"/>
      <c r="Q891" s="202"/>
      <c r="R891" s="202"/>
      <c r="S891" s="202"/>
      <c r="T891" s="203"/>
      <c r="AT891" s="204" t="s">
        <v>217</v>
      </c>
      <c r="AU891" s="204" t="s">
        <v>82</v>
      </c>
      <c r="AV891" s="13" t="s">
        <v>82</v>
      </c>
      <c r="AW891" s="13" t="s">
        <v>33</v>
      </c>
      <c r="AX891" s="13" t="s">
        <v>78</v>
      </c>
      <c r="AY891" s="204" t="s">
        <v>208</v>
      </c>
    </row>
    <row r="892" spans="1:65" s="2" customFormat="1" ht="14.45" customHeight="1">
      <c r="A892" s="36"/>
      <c r="B892" s="37"/>
      <c r="C892" s="180" t="s">
        <v>1602</v>
      </c>
      <c r="D892" s="180" t="s">
        <v>210</v>
      </c>
      <c r="E892" s="181" t="s">
        <v>1603</v>
      </c>
      <c r="F892" s="182" t="s">
        <v>1604</v>
      </c>
      <c r="G892" s="183" t="s">
        <v>213</v>
      </c>
      <c r="H892" s="184">
        <v>33.381</v>
      </c>
      <c r="I892" s="185"/>
      <c r="J892" s="186">
        <f>ROUND(I892*H892,2)</f>
        <v>0</v>
      </c>
      <c r="K892" s="182" t="s">
        <v>214</v>
      </c>
      <c r="L892" s="41"/>
      <c r="M892" s="187" t="s">
        <v>19</v>
      </c>
      <c r="N892" s="188" t="s">
        <v>43</v>
      </c>
      <c r="O892" s="66"/>
      <c r="P892" s="189">
        <f>O892*H892</f>
        <v>0</v>
      </c>
      <c r="Q892" s="189">
        <v>0</v>
      </c>
      <c r="R892" s="189">
        <f>Q892*H892</f>
        <v>0</v>
      </c>
      <c r="S892" s="189">
        <v>4.4499999999999998E-2</v>
      </c>
      <c r="T892" s="190">
        <f>S892*H892</f>
        <v>1.4854544999999999</v>
      </c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R892" s="191" t="s">
        <v>1034</v>
      </c>
      <c r="AT892" s="191" t="s">
        <v>210</v>
      </c>
      <c r="AU892" s="191" t="s">
        <v>82</v>
      </c>
      <c r="AY892" s="19" t="s">
        <v>208</v>
      </c>
      <c r="BE892" s="192">
        <f>IF(N892="základní",J892,0)</f>
        <v>0</v>
      </c>
      <c r="BF892" s="192">
        <f>IF(N892="snížená",J892,0)</f>
        <v>0</v>
      </c>
      <c r="BG892" s="192">
        <f>IF(N892="zákl. přenesená",J892,0)</f>
        <v>0</v>
      </c>
      <c r="BH892" s="192">
        <f>IF(N892="sníž. přenesená",J892,0)</f>
        <v>0</v>
      </c>
      <c r="BI892" s="192">
        <f>IF(N892="nulová",J892,0)</f>
        <v>0</v>
      </c>
      <c r="BJ892" s="19" t="s">
        <v>82</v>
      </c>
      <c r="BK892" s="192">
        <f>ROUND(I892*H892,2)</f>
        <v>0</v>
      </c>
      <c r="BL892" s="19" t="s">
        <v>1034</v>
      </c>
      <c r="BM892" s="191" t="s">
        <v>1605</v>
      </c>
    </row>
    <row r="893" spans="1:65" s="13" customFormat="1" ht="11.25">
      <c r="B893" s="193"/>
      <c r="C893" s="194"/>
      <c r="D893" s="195" t="s">
        <v>217</v>
      </c>
      <c r="E893" s="196" t="s">
        <v>19</v>
      </c>
      <c r="F893" s="197" t="s">
        <v>1274</v>
      </c>
      <c r="G893" s="194"/>
      <c r="H893" s="198">
        <v>33.381</v>
      </c>
      <c r="I893" s="199"/>
      <c r="J893" s="194"/>
      <c r="K893" s="194"/>
      <c r="L893" s="200"/>
      <c r="M893" s="201"/>
      <c r="N893" s="202"/>
      <c r="O893" s="202"/>
      <c r="P893" s="202"/>
      <c r="Q893" s="202"/>
      <c r="R893" s="202"/>
      <c r="S893" s="202"/>
      <c r="T893" s="203"/>
      <c r="AT893" s="204" t="s">
        <v>217</v>
      </c>
      <c r="AU893" s="204" t="s">
        <v>82</v>
      </c>
      <c r="AV893" s="13" t="s">
        <v>82</v>
      </c>
      <c r="AW893" s="13" t="s">
        <v>33</v>
      </c>
      <c r="AX893" s="13" t="s">
        <v>78</v>
      </c>
      <c r="AY893" s="204" t="s">
        <v>208</v>
      </c>
    </row>
    <row r="894" spans="1:65" s="2" customFormat="1" ht="14.45" customHeight="1">
      <c r="A894" s="36"/>
      <c r="B894" s="37"/>
      <c r="C894" s="180" t="s">
        <v>1606</v>
      </c>
      <c r="D894" s="180" t="s">
        <v>210</v>
      </c>
      <c r="E894" s="181" t="s">
        <v>1607</v>
      </c>
      <c r="F894" s="182" t="s">
        <v>1608</v>
      </c>
      <c r="G894" s="183" t="s">
        <v>213</v>
      </c>
      <c r="H894" s="184">
        <v>33.381</v>
      </c>
      <c r="I894" s="185"/>
      <c r="J894" s="186">
        <f>ROUND(I894*H894,2)</f>
        <v>0</v>
      </c>
      <c r="K894" s="182" t="s">
        <v>214</v>
      </c>
      <c r="L894" s="41"/>
      <c r="M894" s="187" t="s">
        <v>19</v>
      </c>
      <c r="N894" s="188" t="s">
        <v>43</v>
      </c>
      <c r="O894" s="66"/>
      <c r="P894" s="189">
        <f>O894*H894</f>
        <v>0</v>
      </c>
      <c r="Q894" s="189">
        <v>0</v>
      </c>
      <c r="R894" s="189">
        <f>Q894*H894</f>
        <v>0</v>
      </c>
      <c r="S894" s="189">
        <v>0</v>
      </c>
      <c r="T894" s="190">
        <f>S894*H894</f>
        <v>0</v>
      </c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R894" s="191" t="s">
        <v>1034</v>
      </c>
      <c r="AT894" s="191" t="s">
        <v>210</v>
      </c>
      <c r="AU894" s="191" t="s">
        <v>82</v>
      </c>
      <c r="AY894" s="19" t="s">
        <v>208</v>
      </c>
      <c r="BE894" s="192">
        <f>IF(N894="základní",J894,0)</f>
        <v>0</v>
      </c>
      <c r="BF894" s="192">
        <f>IF(N894="snížená",J894,0)</f>
        <v>0</v>
      </c>
      <c r="BG894" s="192">
        <f>IF(N894="zákl. přenesená",J894,0)</f>
        <v>0</v>
      </c>
      <c r="BH894" s="192">
        <f>IF(N894="sníž. přenesená",J894,0)</f>
        <v>0</v>
      </c>
      <c r="BI894" s="192">
        <f>IF(N894="nulová",J894,0)</f>
        <v>0</v>
      </c>
      <c r="BJ894" s="19" t="s">
        <v>82</v>
      </c>
      <c r="BK894" s="192">
        <f>ROUND(I894*H894,2)</f>
        <v>0</v>
      </c>
      <c r="BL894" s="19" t="s">
        <v>1034</v>
      </c>
      <c r="BM894" s="191" t="s">
        <v>1609</v>
      </c>
    </row>
    <row r="895" spans="1:65" s="13" customFormat="1" ht="11.25">
      <c r="B895" s="193"/>
      <c r="C895" s="194"/>
      <c r="D895" s="195" t="s">
        <v>217</v>
      </c>
      <c r="E895" s="196" t="s">
        <v>19</v>
      </c>
      <c r="F895" s="197" t="s">
        <v>1274</v>
      </c>
      <c r="G895" s="194"/>
      <c r="H895" s="198">
        <v>33.381</v>
      </c>
      <c r="I895" s="199"/>
      <c r="J895" s="194"/>
      <c r="K895" s="194"/>
      <c r="L895" s="200"/>
      <c r="M895" s="201"/>
      <c r="N895" s="202"/>
      <c r="O895" s="202"/>
      <c r="P895" s="202"/>
      <c r="Q895" s="202"/>
      <c r="R895" s="202"/>
      <c r="S895" s="202"/>
      <c r="T895" s="203"/>
      <c r="AT895" s="204" t="s">
        <v>217</v>
      </c>
      <c r="AU895" s="204" t="s">
        <v>82</v>
      </c>
      <c r="AV895" s="13" t="s">
        <v>82</v>
      </c>
      <c r="AW895" s="13" t="s">
        <v>33</v>
      </c>
      <c r="AX895" s="13" t="s">
        <v>78</v>
      </c>
      <c r="AY895" s="204" t="s">
        <v>208</v>
      </c>
    </row>
    <row r="896" spans="1:65" s="2" customFormat="1" ht="14.45" customHeight="1">
      <c r="A896" s="36"/>
      <c r="B896" s="37"/>
      <c r="C896" s="180" t="s">
        <v>1610</v>
      </c>
      <c r="D896" s="180" t="s">
        <v>210</v>
      </c>
      <c r="E896" s="181" t="s">
        <v>1611</v>
      </c>
      <c r="F896" s="182" t="s">
        <v>1612</v>
      </c>
      <c r="G896" s="183" t="s">
        <v>367</v>
      </c>
      <c r="H896" s="184">
        <v>20</v>
      </c>
      <c r="I896" s="185"/>
      <c r="J896" s="186">
        <f>ROUND(I896*H896,2)</f>
        <v>0</v>
      </c>
      <c r="K896" s="182" t="s">
        <v>214</v>
      </c>
      <c r="L896" s="41"/>
      <c r="M896" s="187" t="s">
        <v>19</v>
      </c>
      <c r="N896" s="188" t="s">
        <v>43</v>
      </c>
      <c r="O896" s="66"/>
      <c r="P896" s="189">
        <f>O896*H896</f>
        <v>0</v>
      </c>
      <c r="Q896" s="189">
        <v>3.0400000000000002E-3</v>
      </c>
      <c r="R896" s="189">
        <f>Q896*H896</f>
        <v>6.0800000000000007E-2</v>
      </c>
      <c r="S896" s="189">
        <v>0</v>
      </c>
      <c r="T896" s="190">
        <f>S896*H896</f>
        <v>0</v>
      </c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R896" s="191" t="s">
        <v>1034</v>
      </c>
      <c r="AT896" s="191" t="s">
        <v>210</v>
      </c>
      <c r="AU896" s="191" t="s">
        <v>82</v>
      </c>
      <c r="AY896" s="19" t="s">
        <v>208</v>
      </c>
      <c r="BE896" s="192">
        <f>IF(N896="základní",J896,0)</f>
        <v>0</v>
      </c>
      <c r="BF896" s="192">
        <f>IF(N896="snížená",J896,0)</f>
        <v>0</v>
      </c>
      <c r="BG896" s="192">
        <f>IF(N896="zákl. přenesená",J896,0)</f>
        <v>0</v>
      </c>
      <c r="BH896" s="192">
        <f>IF(N896="sníž. přenesená",J896,0)</f>
        <v>0</v>
      </c>
      <c r="BI896" s="192">
        <f>IF(N896="nulová",J896,0)</f>
        <v>0</v>
      </c>
      <c r="BJ896" s="19" t="s">
        <v>82</v>
      </c>
      <c r="BK896" s="192">
        <f>ROUND(I896*H896,2)</f>
        <v>0</v>
      </c>
      <c r="BL896" s="19" t="s">
        <v>1034</v>
      </c>
      <c r="BM896" s="191" t="s">
        <v>1613</v>
      </c>
    </row>
    <row r="897" spans="1:65" s="2" customFormat="1" ht="14.45" customHeight="1">
      <c r="A897" s="36"/>
      <c r="B897" s="37"/>
      <c r="C897" s="180" t="s">
        <v>1614</v>
      </c>
      <c r="D897" s="180" t="s">
        <v>210</v>
      </c>
      <c r="E897" s="181" t="s">
        <v>1615</v>
      </c>
      <c r="F897" s="182" t="s">
        <v>1616</v>
      </c>
      <c r="G897" s="183" t="s">
        <v>213</v>
      </c>
      <c r="H897" s="184">
        <v>33.381</v>
      </c>
      <c r="I897" s="185"/>
      <c r="J897" s="186">
        <f>ROUND(I897*H897,2)</f>
        <v>0</v>
      </c>
      <c r="K897" s="182" t="s">
        <v>214</v>
      </c>
      <c r="L897" s="41"/>
      <c r="M897" s="187" t="s">
        <v>19</v>
      </c>
      <c r="N897" s="188" t="s">
        <v>43</v>
      </c>
      <c r="O897" s="66"/>
      <c r="P897" s="189">
        <f>O897*H897</f>
        <v>0</v>
      </c>
      <c r="Q897" s="189">
        <v>0</v>
      </c>
      <c r="R897" s="189">
        <f>Q897*H897</f>
        <v>0</v>
      </c>
      <c r="S897" s="189">
        <v>1.2999999999999999E-4</v>
      </c>
      <c r="T897" s="190">
        <f>S897*H897</f>
        <v>4.3395299999999994E-3</v>
      </c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R897" s="191" t="s">
        <v>1034</v>
      </c>
      <c r="AT897" s="191" t="s">
        <v>210</v>
      </c>
      <c r="AU897" s="191" t="s">
        <v>82</v>
      </c>
      <c r="AY897" s="19" t="s">
        <v>208</v>
      </c>
      <c r="BE897" s="192">
        <f>IF(N897="základní",J897,0)</f>
        <v>0</v>
      </c>
      <c r="BF897" s="192">
        <f>IF(N897="snížená",J897,0)</f>
        <v>0</v>
      </c>
      <c r="BG897" s="192">
        <f>IF(N897="zákl. přenesená",J897,0)</f>
        <v>0</v>
      </c>
      <c r="BH897" s="192">
        <f>IF(N897="sníž. přenesená",J897,0)</f>
        <v>0</v>
      </c>
      <c r="BI897" s="192">
        <f>IF(N897="nulová",J897,0)</f>
        <v>0</v>
      </c>
      <c r="BJ897" s="19" t="s">
        <v>82</v>
      </c>
      <c r="BK897" s="192">
        <f>ROUND(I897*H897,2)</f>
        <v>0</v>
      </c>
      <c r="BL897" s="19" t="s">
        <v>1034</v>
      </c>
      <c r="BM897" s="191" t="s">
        <v>1617</v>
      </c>
    </row>
    <row r="898" spans="1:65" s="13" customFormat="1" ht="11.25">
      <c r="B898" s="193"/>
      <c r="C898" s="194"/>
      <c r="D898" s="195" t="s">
        <v>217</v>
      </c>
      <c r="E898" s="196" t="s">
        <v>19</v>
      </c>
      <c r="F898" s="197" t="s">
        <v>1274</v>
      </c>
      <c r="G898" s="194"/>
      <c r="H898" s="198">
        <v>33.381</v>
      </c>
      <c r="I898" s="199"/>
      <c r="J898" s="194"/>
      <c r="K898" s="194"/>
      <c r="L898" s="200"/>
      <c r="M898" s="201"/>
      <c r="N898" s="202"/>
      <c r="O898" s="202"/>
      <c r="P898" s="202"/>
      <c r="Q898" s="202"/>
      <c r="R898" s="202"/>
      <c r="S898" s="202"/>
      <c r="T898" s="203"/>
      <c r="AT898" s="204" t="s">
        <v>217</v>
      </c>
      <c r="AU898" s="204" t="s">
        <v>82</v>
      </c>
      <c r="AV898" s="13" t="s">
        <v>82</v>
      </c>
      <c r="AW898" s="13" t="s">
        <v>33</v>
      </c>
      <c r="AX898" s="13" t="s">
        <v>78</v>
      </c>
      <c r="AY898" s="204" t="s">
        <v>208</v>
      </c>
    </row>
    <row r="899" spans="1:65" s="2" customFormat="1" ht="24.2" customHeight="1">
      <c r="A899" s="36"/>
      <c r="B899" s="37"/>
      <c r="C899" s="180" t="s">
        <v>1618</v>
      </c>
      <c r="D899" s="180" t="s">
        <v>210</v>
      </c>
      <c r="E899" s="181" t="s">
        <v>1619</v>
      </c>
      <c r="F899" s="182" t="s">
        <v>1620</v>
      </c>
      <c r="G899" s="183" t="s">
        <v>1091</v>
      </c>
      <c r="H899" s="240"/>
      <c r="I899" s="185"/>
      <c r="J899" s="186">
        <f>ROUND(I899*H899,2)</f>
        <v>0</v>
      </c>
      <c r="K899" s="182" t="s">
        <v>214</v>
      </c>
      <c r="L899" s="41"/>
      <c r="M899" s="187" t="s">
        <v>19</v>
      </c>
      <c r="N899" s="188" t="s">
        <v>43</v>
      </c>
      <c r="O899" s="66"/>
      <c r="P899" s="189">
        <f>O899*H899</f>
        <v>0</v>
      </c>
      <c r="Q899" s="189">
        <v>0</v>
      </c>
      <c r="R899" s="189">
        <f>Q899*H899</f>
        <v>0</v>
      </c>
      <c r="S899" s="189">
        <v>0</v>
      </c>
      <c r="T899" s="190">
        <f>S899*H899</f>
        <v>0</v>
      </c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R899" s="191" t="s">
        <v>1034</v>
      </c>
      <c r="AT899" s="191" t="s">
        <v>210</v>
      </c>
      <c r="AU899" s="191" t="s">
        <v>82</v>
      </c>
      <c r="AY899" s="19" t="s">
        <v>208</v>
      </c>
      <c r="BE899" s="192">
        <f>IF(N899="základní",J899,0)</f>
        <v>0</v>
      </c>
      <c r="BF899" s="192">
        <f>IF(N899="snížená",J899,0)</f>
        <v>0</v>
      </c>
      <c r="BG899" s="192">
        <f>IF(N899="zákl. přenesená",J899,0)</f>
        <v>0</v>
      </c>
      <c r="BH899" s="192">
        <f>IF(N899="sníž. přenesená",J899,0)</f>
        <v>0</v>
      </c>
      <c r="BI899" s="192">
        <f>IF(N899="nulová",J899,0)</f>
        <v>0</v>
      </c>
      <c r="BJ899" s="19" t="s">
        <v>82</v>
      </c>
      <c r="BK899" s="192">
        <f>ROUND(I899*H899,2)</f>
        <v>0</v>
      </c>
      <c r="BL899" s="19" t="s">
        <v>1034</v>
      </c>
      <c r="BM899" s="191" t="s">
        <v>1621</v>
      </c>
    </row>
    <row r="900" spans="1:65" s="12" customFormat="1" ht="22.9" customHeight="1">
      <c r="B900" s="164"/>
      <c r="C900" s="165"/>
      <c r="D900" s="166" t="s">
        <v>70</v>
      </c>
      <c r="E900" s="178" t="s">
        <v>1622</v>
      </c>
      <c r="F900" s="178" t="s">
        <v>1623</v>
      </c>
      <c r="G900" s="165"/>
      <c r="H900" s="165"/>
      <c r="I900" s="168"/>
      <c r="J900" s="179">
        <f>BK900</f>
        <v>0</v>
      </c>
      <c r="K900" s="165"/>
      <c r="L900" s="170"/>
      <c r="M900" s="171"/>
      <c r="N900" s="172"/>
      <c r="O900" s="172"/>
      <c r="P900" s="173">
        <f>SUM(P901:P938)</f>
        <v>0</v>
      </c>
      <c r="Q900" s="172"/>
      <c r="R900" s="173">
        <f>SUM(R901:R938)</f>
        <v>5.1642199999999994</v>
      </c>
      <c r="S900" s="172"/>
      <c r="T900" s="174">
        <f>SUM(T901:T938)</f>
        <v>2.1351823599999999</v>
      </c>
      <c r="AR900" s="175" t="s">
        <v>82</v>
      </c>
      <c r="AT900" s="176" t="s">
        <v>70</v>
      </c>
      <c r="AU900" s="176" t="s">
        <v>78</v>
      </c>
      <c r="AY900" s="175" t="s">
        <v>208</v>
      </c>
      <c r="BK900" s="177">
        <f>SUM(BK901:BK938)</f>
        <v>0</v>
      </c>
    </row>
    <row r="901" spans="1:65" s="2" customFormat="1" ht="14.45" customHeight="1">
      <c r="A901" s="36"/>
      <c r="B901" s="37"/>
      <c r="C901" s="180" t="s">
        <v>1624</v>
      </c>
      <c r="D901" s="180" t="s">
        <v>210</v>
      </c>
      <c r="E901" s="181" t="s">
        <v>1625</v>
      </c>
      <c r="F901" s="182" t="s">
        <v>1626</v>
      </c>
      <c r="G901" s="183" t="s">
        <v>213</v>
      </c>
      <c r="H901" s="184">
        <v>46.781999999999996</v>
      </c>
      <c r="I901" s="185"/>
      <c r="J901" s="186">
        <f>ROUND(I901*H901,2)</f>
        <v>0</v>
      </c>
      <c r="K901" s="182" t="s">
        <v>214</v>
      </c>
      <c r="L901" s="41"/>
      <c r="M901" s="187" t="s">
        <v>19</v>
      </c>
      <c r="N901" s="188" t="s">
        <v>43</v>
      </c>
      <c r="O901" s="66"/>
      <c r="P901" s="189">
        <f>O901*H901</f>
        <v>0</v>
      </c>
      <c r="Q901" s="189">
        <v>0</v>
      </c>
      <c r="R901" s="189">
        <f>Q901*H901</f>
        <v>0</v>
      </c>
      <c r="S901" s="189">
        <v>1.098E-2</v>
      </c>
      <c r="T901" s="190">
        <f>S901*H901</f>
        <v>0.51366635999999999</v>
      </c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R901" s="191" t="s">
        <v>215</v>
      </c>
      <c r="AT901" s="191" t="s">
        <v>210</v>
      </c>
      <c r="AU901" s="191" t="s">
        <v>82</v>
      </c>
      <c r="AY901" s="19" t="s">
        <v>208</v>
      </c>
      <c r="BE901" s="192">
        <f>IF(N901="základní",J901,0)</f>
        <v>0</v>
      </c>
      <c r="BF901" s="192">
        <f>IF(N901="snížená",J901,0)</f>
        <v>0</v>
      </c>
      <c r="BG901" s="192">
        <f>IF(N901="zákl. přenesená",J901,0)</f>
        <v>0</v>
      </c>
      <c r="BH901" s="192">
        <f>IF(N901="sníž. přenesená",J901,0)</f>
        <v>0</v>
      </c>
      <c r="BI901" s="192">
        <f>IF(N901="nulová",J901,0)</f>
        <v>0</v>
      </c>
      <c r="BJ901" s="19" t="s">
        <v>82</v>
      </c>
      <c r="BK901" s="192">
        <f>ROUND(I901*H901,2)</f>
        <v>0</v>
      </c>
      <c r="BL901" s="19" t="s">
        <v>215</v>
      </c>
      <c r="BM901" s="191" t="s">
        <v>1627</v>
      </c>
    </row>
    <row r="902" spans="1:65" s="13" customFormat="1" ht="11.25">
      <c r="B902" s="193"/>
      <c r="C902" s="194"/>
      <c r="D902" s="195" t="s">
        <v>217</v>
      </c>
      <c r="E902" s="196" t="s">
        <v>19</v>
      </c>
      <c r="F902" s="197" t="s">
        <v>1628</v>
      </c>
      <c r="G902" s="194"/>
      <c r="H902" s="198">
        <v>46.781999999999996</v>
      </c>
      <c r="I902" s="199"/>
      <c r="J902" s="194"/>
      <c r="K902" s="194"/>
      <c r="L902" s="200"/>
      <c r="M902" s="201"/>
      <c r="N902" s="202"/>
      <c r="O902" s="202"/>
      <c r="P902" s="202"/>
      <c r="Q902" s="202"/>
      <c r="R902" s="202"/>
      <c r="S902" s="202"/>
      <c r="T902" s="203"/>
      <c r="AT902" s="204" t="s">
        <v>217</v>
      </c>
      <c r="AU902" s="204" t="s">
        <v>82</v>
      </c>
      <c r="AV902" s="13" t="s">
        <v>82</v>
      </c>
      <c r="AW902" s="13" t="s">
        <v>33</v>
      </c>
      <c r="AX902" s="13" t="s">
        <v>78</v>
      </c>
      <c r="AY902" s="204" t="s">
        <v>208</v>
      </c>
    </row>
    <row r="903" spans="1:65" s="2" customFormat="1" ht="14.45" customHeight="1">
      <c r="A903" s="36"/>
      <c r="B903" s="37"/>
      <c r="C903" s="180" t="s">
        <v>1629</v>
      </c>
      <c r="D903" s="180" t="s">
        <v>210</v>
      </c>
      <c r="E903" s="181" t="s">
        <v>1630</v>
      </c>
      <c r="F903" s="182" t="s">
        <v>1631</v>
      </c>
      <c r="G903" s="183" t="s">
        <v>213</v>
      </c>
      <c r="H903" s="184">
        <v>46.781999999999996</v>
      </c>
      <c r="I903" s="185"/>
      <c r="J903" s="186">
        <f t="shared" ref="J903:J924" si="0">ROUND(I903*H903,2)</f>
        <v>0</v>
      </c>
      <c r="K903" s="182" t="s">
        <v>214</v>
      </c>
      <c r="L903" s="41"/>
      <c r="M903" s="187" t="s">
        <v>19</v>
      </c>
      <c r="N903" s="188" t="s">
        <v>43</v>
      </c>
      <c r="O903" s="66"/>
      <c r="P903" s="189">
        <f t="shared" ref="P903:P924" si="1">O903*H903</f>
        <v>0</v>
      </c>
      <c r="Q903" s="189">
        <v>0</v>
      </c>
      <c r="R903" s="189">
        <f t="shared" ref="R903:R924" si="2">Q903*H903</f>
        <v>0</v>
      </c>
      <c r="S903" s="189">
        <v>8.0000000000000002E-3</v>
      </c>
      <c r="T903" s="190">
        <f t="shared" ref="T903:T924" si="3">S903*H903</f>
        <v>0.37425599999999998</v>
      </c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R903" s="191" t="s">
        <v>1034</v>
      </c>
      <c r="AT903" s="191" t="s">
        <v>210</v>
      </c>
      <c r="AU903" s="191" t="s">
        <v>82</v>
      </c>
      <c r="AY903" s="19" t="s">
        <v>208</v>
      </c>
      <c r="BE903" s="192">
        <f t="shared" ref="BE903:BE924" si="4">IF(N903="základní",J903,0)</f>
        <v>0</v>
      </c>
      <c r="BF903" s="192">
        <f t="shared" ref="BF903:BF924" si="5">IF(N903="snížená",J903,0)</f>
        <v>0</v>
      </c>
      <c r="BG903" s="192">
        <f t="shared" ref="BG903:BG924" si="6">IF(N903="zákl. přenesená",J903,0)</f>
        <v>0</v>
      </c>
      <c r="BH903" s="192">
        <f t="shared" ref="BH903:BH924" si="7">IF(N903="sníž. přenesená",J903,0)</f>
        <v>0</v>
      </c>
      <c r="BI903" s="192">
        <f t="shared" ref="BI903:BI924" si="8">IF(N903="nulová",J903,0)</f>
        <v>0</v>
      </c>
      <c r="BJ903" s="19" t="s">
        <v>82</v>
      </c>
      <c r="BK903" s="192">
        <f t="shared" ref="BK903:BK924" si="9">ROUND(I903*H903,2)</f>
        <v>0</v>
      </c>
      <c r="BL903" s="19" t="s">
        <v>1034</v>
      </c>
      <c r="BM903" s="191" t="s">
        <v>1632</v>
      </c>
    </row>
    <row r="904" spans="1:65" s="2" customFormat="1" ht="14.45" customHeight="1">
      <c r="A904" s="36"/>
      <c r="B904" s="37"/>
      <c r="C904" s="226" t="s">
        <v>1633</v>
      </c>
      <c r="D904" s="226" t="s">
        <v>370</v>
      </c>
      <c r="E904" s="227" t="s">
        <v>1634</v>
      </c>
      <c r="F904" s="228" t="s">
        <v>1635</v>
      </c>
      <c r="G904" s="229" t="s">
        <v>1636</v>
      </c>
      <c r="H904" s="230">
        <v>4</v>
      </c>
      <c r="I904" s="231"/>
      <c r="J904" s="232">
        <f t="shared" si="0"/>
        <v>0</v>
      </c>
      <c r="K904" s="228" t="s">
        <v>19</v>
      </c>
      <c r="L904" s="233"/>
      <c r="M904" s="234" t="s">
        <v>19</v>
      </c>
      <c r="N904" s="235" t="s">
        <v>43</v>
      </c>
      <c r="O904" s="66"/>
      <c r="P904" s="189">
        <f t="shared" si="1"/>
        <v>0</v>
      </c>
      <c r="Q904" s="189">
        <v>4.0280000000000003E-2</v>
      </c>
      <c r="R904" s="189">
        <f t="shared" si="2"/>
        <v>0.16112000000000001</v>
      </c>
      <c r="S904" s="189">
        <v>0</v>
      </c>
      <c r="T904" s="190">
        <f t="shared" si="3"/>
        <v>0</v>
      </c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R904" s="191" t="s">
        <v>829</v>
      </c>
      <c r="AT904" s="191" t="s">
        <v>370</v>
      </c>
      <c r="AU904" s="191" t="s">
        <v>82</v>
      </c>
      <c r="AY904" s="19" t="s">
        <v>208</v>
      </c>
      <c r="BE904" s="192">
        <f t="shared" si="4"/>
        <v>0</v>
      </c>
      <c r="BF904" s="192">
        <f t="shared" si="5"/>
        <v>0</v>
      </c>
      <c r="BG904" s="192">
        <f t="shared" si="6"/>
        <v>0</v>
      </c>
      <c r="BH904" s="192">
        <f t="shared" si="7"/>
        <v>0</v>
      </c>
      <c r="BI904" s="192">
        <f t="shared" si="8"/>
        <v>0</v>
      </c>
      <c r="BJ904" s="19" t="s">
        <v>82</v>
      </c>
      <c r="BK904" s="192">
        <f t="shared" si="9"/>
        <v>0</v>
      </c>
      <c r="BL904" s="19" t="s">
        <v>1034</v>
      </c>
      <c r="BM904" s="191" t="s">
        <v>1637</v>
      </c>
    </row>
    <row r="905" spans="1:65" s="2" customFormat="1" ht="14.45" customHeight="1">
      <c r="A905" s="36"/>
      <c r="B905" s="37"/>
      <c r="C905" s="226" t="s">
        <v>1638</v>
      </c>
      <c r="D905" s="226" t="s">
        <v>370</v>
      </c>
      <c r="E905" s="227" t="s">
        <v>1639</v>
      </c>
      <c r="F905" s="228" t="s">
        <v>1640</v>
      </c>
      <c r="G905" s="229" t="s">
        <v>1636</v>
      </c>
      <c r="H905" s="230">
        <v>1</v>
      </c>
      <c r="I905" s="231"/>
      <c r="J905" s="232">
        <f t="shared" si="0"/>
        <v>0</v>
      </c>
      <c r="K905" s="228" t="s">
        <v>19</v>
      </c>
      <c r="L905" s="233"/>
      <c r="M905" s="234" t="s">
        <v>19</v>
      </c>
      <c r="N905" s="235" t="s">
        <v>43</v>
      </c>
      <c r="O905" s="66"/>
      <c r="P905" s="189">
        <f t="shared" si="1"/>
        <v>0</v>
      </c>
      <c r="Q905" s="189">
        <v>4.0280000000000003E-2</v>
      </c>
      <c r="R905" s="189">
        <f t="shared" si="2"/>
        <v>4.0280000000000003E-2</v>
      </c>
      <c r="S905" s="189">
        <v>0</v>
      </c>
      <c r="T905" s="190">
        <f t="shared" si="3"/>
        <v>0</v>
      </c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R905" s="191" t="s">
        <v>829</v>
      </c>
      <c r="AT905" s="191" t="s">
        <v>370</v>
      </c>
      <c r="AU905" s="191" t="s">
        <v>82</v>
      </c>
      <c r="AY905" s="19" t="s">
        <v>208</v>
      </c>
      <c r="BE905" s="192">
        <f t="shared" si="4"/>
        <v>0</v>
      </c>
      <c r="BF905" s="192">
        <f t="shared" si="5"/>
        <v>0</v>
      </c>
      <c r="BG905" s="192">
        <f t="shared" si="6"/>
        <v>0</v>
      </c>
      <c r="BH905" s="192">
        <f t="shared" si="7"/>
        <v>0</v>
      </c>
      <c r="BI905" s="192">
        <f t="shared" si="8"/>
        <v>0</v>
      </c>
      <c r="BJ905" s="19" t="s">
        <v>82</v>
      </c>
      <c r="BK905" s="192">
        <f t="shared" si="9"/>
        <v>0</v>
      </c>
      <c r="BL905" s="19" t="s">
        <v>1034</v>
      </c>
      <c r="BM905" s="191" t="s">
        <v>1641</v>
      </c>
    </row>
    <row r="906" spans="1:65" s="2" customFormat="1" ht="14.45" customHeight="1">
      <c r="A906" s="36"/>
      <c r="B906" s="37"/>
      <c r="C906" s="226" t="s">
        <v>1642</v>
      </c>
      <c r="D906" s="226" t="s">
        <v>370</v>
      </c>
      <c r="E906" s="227" t="s">
        <v>1643</v>
      </c>
      <c r="F906" s="228" t="s">
        <v>1644</v>
      </c>
      <c r="G906" s="229" t="s">
        <v>1636</v>
      </c>
      <c r="H906" s="230">
        <v>1</v>
      </c>
      <c r="I906" s="231"/>
      <c r="J906" s="232">
        <f t="shared" si="0"/>
        <v>0</v>
      </c>
      <c r="K906" s="228" t="s">
        <v>19</v>
      </c>
      <c r="L906" s="233"/>
      <c r="M906" s="234" t="s">
        <v>19</v>
      </c>
      <c r="N906" s="235" t="s">
        <v>43</v>
      </c>
      <c r="O906" s="66"/>
      <c r="P906" s="189">
        <f t="shared" si="1"/>
        <v>0</v>
      </c>
      <c r="Q906" s="189">
        <v>4.0280000000000003E-2</v>
      </c>
      <c r="R906" s="189">
        <f t="shared" si="2"/>
        <v>4.0280000000000003E-2</v>
      </c>
      <c r="S906" s="189">
        <v>0</v>
      </c>
      <c r="T906" s="190">
        <f t="shared" si="3"/>
        <v>0</v>
      </c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R906" s="191" t="s">
        <v>829</v>
      </c>
      <c r="AT906" s="191" t="s">
        <v>370</v>
      </c>
      <c r="AU906" s="191" t="s">
        <v>82</v>
      </c>
      <c r="AY906" s="19" t="s">
        <v>208</v>
      </c>
      <c r="BE906" s="192">
        <f t="shared" si="4"/>
        <v>0</v>
      </c>
      <c r="BF906" s="192">
        <f t="shared" si="5"/>
        <v>0</v>
      </c>
      <c r="BG906" s="192">
        <f t="shared" si="6"/>
        <v>0</v>
      </c>
      <c r="BH906" s="192">
        <f t="shared" si="7"/>
        <v>0</v>
      </c>
      <c r="BI906" s="192">
        <f t="shared" si="8"/>
        <v>0</v>
      </c>
      <c r="BJ906" s="19" t="s">
        <v>82</v>
      </c>
      <c r="BK906" s="192">
        <f t="shared" si="9"/>
        <v>0</v>
      </c>
      <c r="BL906" s="19" t="s">
        <v>1034</v>
      </c>
      <c r="BM906" s="191" t="s">
        <v>1645</v>
      </c>
    </row>
    <row r="907" spans="1:65" s="2" customFormat="1" ht="14.45" customHeight="1">
      <c r="A907" s="36"/>
      <c r="B907" s="37"/>
      <c r="C907" s="226" t="s">
        <v>1646</v>
      </c>
      <c r="D907" s="226" t="s">
        <v>370</v>
      </c>
      <c r="E907" s="227" t="s">
        <v>1647</v>
      </c>
      <c r="F907" s="228" t="s">
        <v>1648</v>
      </c>
      <c r="G907" s="229" t="s">
        <v>1636</v>
      </c>
      <c r="H907" s="230">
        <v>3</v>
      </c>
      <c r="I907" s="231"/>
      <c r="J907" s="232">
        <f t="shared" si="0"/>
        <v>0</v>
      </c>
      <c r="K907" s="228" t="s">
        <v>19</v>
      </c>
      <c r="L907" s="233"/>
      <c r="M907" s="234" t="s">
        <v>19</v>
      </c>
      <c r="N907" s="235" t="s">
        <v>43</v>
      </c>
      <c r="O907" s="66"/>
      <c r="P907" s="189">
        <f t="shared" si="1"/>
        <v>0</v>
      </c>
      <c r="Q907" s="189">
        <v>4.0280000000000003E-2</v>
      </c>
      <c r="R907" s="189">
        <f t="shared" si="2"/>
        <v>0.12084</v>
      </c>
      <c r="S907" s="189">
        <v>0</v>
      </c>
      <c r="T907" s="190">
        <f t="shared" si="3"/>
        <v>0</v>
      </c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R907" s="191" t="s">
        <v>829</v>
      </c>
      <c r="AT907" s="191" t="s">
        <v>370</v>
      </c>
      <c r="AU907" s="191" t="s">
        <v>82</v>
      </c>
      <c r="AY907" s="19" t="s">
        <v>208</v>
      </c>
      <c r="BE907" s="192">
        <f t="shared" si="4"/>
        <v>0</v>
      </c>
      <c r="BF907" s="192">
        <f t="shared" si="5"/>
        <v>0</v>
      </c>
      <c r="BG907" s="192">
        <f t="shared" si="6"/>
        <v>0</v>
      </c>
      <c r="BH907" s="192">
        <f t="shared" si="7"/>
        <v>0</v>
      </c>
      <c r="BI907" s="192">
        <f t="shared" si="8"/>
        <v>0</v>
      </c>
      <c r="BJ907" s="19" t="s">
        <v>82</v>
      </c>
      <c r="BK907" s="192">
        <f t="shared" si="9"/>
        <v>0</v>
      </c>
      <c r="BL907" s="19" t="s">
        <v>1034</v>
      </c>
      <c r="BM907" s="191" t="s">
        <v>1649</v>
      </c>
    </row>
    <row r="908" spans="1:65" s="2" customFormat="1" ht="14.45" customHeight="1">
      <c r="A908" s="36"/>
      <c r="B908" s="37"/>
      <c r="C908" s="226" t="s">
        <v>1650</v>
      </c>
      <c r="D908" s="226" t="s">
        <v>370</v>
      </c>
      <c r="E908" s="227" t="s">
        <v>1651</v>
      </c>
      <c r="F908" s="228" t="s">
        <v>1652</v>
      </c>
      <c r="G908" s="229" t="s">
        <v>1636</v>
      </c>
      <c r="H908" s="230">
        <v>46</v>
      </c>
      <c r="I908" s="231"/>
      <c r="J908" s="232">
        <f t="shared" si="0"/>
        <v>0</v>
      </c>
      <c r="K908" s="228" t="s">
        <v>19</v>
      </c>
      <c r="L908" s="233"/>
      <c r="M908" s="234" t="s">
        <v>19</v>
      </c>
      <c r="N908" s="235" t="s">
        <v>43</v>
      </c>
      <c r="O908" s="66"/>
      <c r="P908" s="189">
        <f t="shared" si="1"/>
        <v>0</v>
      </c>
      <c r="Q908" s="189">
        <v>4.0280000000000003E-2</v>
      </c>
      <c r="R908" s="189">
        <f t="shared" si="2"/>
        <v>1.8528800000000001</v>
      </c>
      <c r="S908" s="189">
        <v>0</v>
      </c>
      <c r="T908" s="190">
        <f t="shared" si="3"/>
        <v>0</v>
      </c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R908" s="191" t="s">
        <v>829</v>
      </c>
      <c r="AT908" s="191" t="s">
        <v>370</v>
      </c>
      <c r="AU908" s="191" t="s">
        <v>82</v>
      </c>
      <c r="AY908" s="19" t="s">
        <v>208</v>
      </c>
      <c r="BE908" s="192">
        <f t="shared" si="4"/>
        <v>0</v>
      </c>
      <c r="BF908" s="192">
        <f t="shared" si="5"/>
        <v>0</v>
      </c>
      <c r="BG908" s="192">
        <f t="shared" si="6"/>
        <v>0</v>
      </c>
      <c r="BH908" s="192">
        <f t="shared" si="7"/>
        <v>0</v>
      </c>
      <c r="BI908" s="192">
        <f t="shared" si="8"/>
        <v>0</v>
      </c>
      <c r="BJ908" s="19" t="s">
        <v>82</v>
      </c>
      <c r="BK908" s="192">
        <f t="shared" si="9"/>
        <v>0</v>
      </c>
      <c r="BL908" s="19" t="s">
        <v>1034</v>
      </c>
      <c r="BM908" s="191" t="s">
        <v>1653</v>
      </c>
    </row>
    <row r="909" spans="1:65" s="2" customFormat="1" ht="14.45" customHeight="1">
      <c r="A909" s="36"/>
      <c r="B909" s="37"/>
      <c r="C909" s="226" t="s">
        <v>1654</v>
      </c>
      <c r="D909" s="226" t="s">
        <v>370</v>
      </c>
      <c r="E909" s="227" t="s">
        <v>1655</v>
      </c>
      <c r="F909" s="228" t="s">
        <v>1656</v>
      </c>
      <c r="G909" s="229" t="s">
        <v>1636</v>
      </c>
      <c r="H909" s="230">
        <v>12</v>
      </c>
      <c r="I909" s="231"/>
      <c r="J909" s="232">
        <f t="shared" si="0"/>
        <v>0</v>
      </c>
      <c r="K909" s="228" t="s">
        <v>19</v>
      </c>
      <c r="L909" s="233"/>
      <c r="M909" s="234" t="s">
        <v>19</v>
      </c>
      <c r="N909" s="235" t="s">
        <v>43</v>
      </c>
      <c r="O909" s="66"/>
      <c r="P909" s="189">
        <f t="shared" si="1"/>
        <v>0</v>
      </c>
      <c r="Q909" s="189">
        <v>4.0280000000000003E-2</v>
      </c>
      <c r="R909" s="189">
        <f t="shared" si="2"/>
        <v>0.48336000000000001</v>
      </c>
      <c r="S909" s="189">
        <v>0</v>
      </c>
      <c r="T909" s="190">
        <f t="shared" si="3"/>
        <v>0</v>
      </c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R909" s="191" t="s">
        <v>829</v>
      </c>
      <c r="AT909" s="191" t="s">
        <v>370</v>
      </c>
      <c r="AU909" s="191" t="s">
        <v>82</v>
      </c>
      <c r="AY909" s="19" t="s">
        <v>208</v>
      </c>
      <c r="BE909" s="192">
        <f t="shared" si="4"/>
        <v>0</v>
      </c>
      <c r="BF909" s="192">
        <f t="shared" si="5"/>
        <v>0</v>
      </c>
      <c r="BG909" s="192">
        <f t="shared" si="6"/>
        <v>0</v>
      </c>
      <c r="BH909" s="192">
        <f t="shared" si="7"/>
        <v>0</v>
      </c>
      <c r="BI909" s="192">
        <f t="shared" si="8"/>
        <v>0</v>
      </c>
      <c r="BJ909" s="19" t="s">
        <v>82</v>
      </c>
      <c r="BK909" s="192">
        <f t="shared" si="9"/>
        <v>0</v>
      </c>
      <c r="BL909" s="19" t="s">
        <v>1034</v>
      </c>
      <c r="BM909" s="191" t="s">
        <v>1657</v>
      </c>
    </row>
    <row r="910" spans="1:65" s="2" customFormat="1" ht="14.45" customHeight="1">
      <c r="A910" s="36"/>
      <c r="B910" s="37"/>
      <c r="C910" s="226" t="s">
        <v>1658</v>
      </c>
      <c r="D910" s="226" t="s">
        <v>370</v>
      </c>
      <c r="E910" s="227" t="s">
        <v>1659</v>
      </c>
      <c r="F910" s="228" t="s">
        <v>1660</v>
      </c>
      <c r="G910" s="229" t="s">
        <v>1636</v>
      </c>
      <c r="H910" s="230">
        <v>1</v>
      </c>
      <c r="I910" s="231"/>
      <c r="J910" s="232">
        <f t="shared" si="0"/>
        <v>0</v>
      </c>
      <c r="K910" s="228" t="s">
        <v>19</v>
      </c>
      <c r="L910" s="233"/>
      <c r="M910" s="234" t="s">
        <v>19</v>
      </c>
      <c r="N910" s="235" t="s">
        <v>43</v>
      </c>
      <c r="O910" s="66"/>
      <c r="P910" s="189">
        <f t="shared" si="1"/>
        <v>0</v>
      </c>
      <c r="Q910" s="189">
        <v>4.0280000000000003E-2</v>
      </c>
      <c r="R910" s="189">
        <f t="shared" si="2"/>
        <v>4.0280000000000003E-2</v>
      </c>
      <c r="S910" s="189">
        <v>0</v>
      </c>
      <c r="T910" s="190">
        <f t="shared" si="3"/>
        <v>0</v>
      </c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R910" s="191" t="s">
        <v>829</v>
      </c>
      <c r="AT910" s="191" t="s">
        <v>370</v>
      </c>
      <c r="AU910" s="191" t="s">
        <v>82</v>
      </c>
      <c r="AY910" s="19" t="s">
        <v>208</v>
      </c>
      <c r="BE910" s="192">
        <f t="shared" si="4"/>
        <v>0</v>
      </c>
      <c r="BF910" s="192">
        <f t="shared" si="5"/>
        <v>0</v>
      </c>
      <c r="BG910" s="192">
        <f t="shared" si="6"/>
        <v>0</v>
      </c>
      <c r="BH910" s="192">
        <f t="shared" si="7"/>
        <v>0</v>
      </c>
      <c r="BI910" s="192">
        <f t="shared" si="8"/>
        <v>0</v>
      </c>
      <c r="BJ910" s="19" t="s">
        <v>82</v>
      </c>
      <c r="BK910" s="192">
        <f t="shared" si="9"/>
        <v>0</v>
      </c>
      <c r="BL910" s="19" t="s">
        <v>1034</v>
      </c>
      <c r="BM910" s="191" t="s">
        <v>1661</v>
      </c>
    </row>
    <row r="911" spans="1:65" s="2" customFormat="1" ht="14.45" customHeight="1">
      <c r="A911" s="36"/>
      <c r="B911" s="37"/>
      <c r="C911" s="226" t="s">
        <v>1662</v>
      </c>
      <c r="D911" s="226" t="s">
        <v>370</v>
      </c>
      <c r="E911" s="227" t="s">
        <v>1663</v>
      </c>
      <c r="F911" s="228" t="s">
        <v>1664</v>
      </c>
      <c r="G911" s="229" t="s">
        <v>1636</v>
      </c>
      <c r="H911" s="230">
        <v>1</v>
      </c>
      <c r="I911" s="231"/>
      <c r="J911" s="232">
        <f t="shared" si="0"/>
        <v>0</v>
      </c>
      <c r="K911" s="228" t="s">
        <v>19</v>
      </c>
      <c r="L911" s="233"/>
      <c r="M911" s="234" t="s">
        <v>19</v>
      </c>
      <c r="N911" s="235" t="s">
        <v>43</v>
      </c>
      <c r="O911" s="66"/>
      <c r="P911" s="189">
        <f t="shared" si="1"/>
        <v>0</v>
      </c>
      <c r="Q911" s="189">
        <v>4.0280000000000003E-2</v>
      </c>
      <c r="R911" s="189">
        <f t="shared" si="2"/>
        <v>4.0280000000000003E-2</v>
      </c>
      <c r="S911" s="189">
        <v>0</v>
      </c>
      <c r="T911" s="190">
        <f t="shared" si="3"/>
        <v>0</v>
      </c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R911" s="191" t="s">
        <v>829</v>
      </c>
      <c r="AT911" s="191" t="s">
        <v>370</v>
      </c>
      <c r="AU911" s="191" t="s">
        <v>82</v>
      </c>
      <c r="AY911" s="19" t="s">
        <v>208</v>
      </c>
      <c r="BE911" s="192">
        <f t="shared" si="4"/>
        <v>0</v>
      </c>
      <c r="BF911" s="192">
        <f t="shared" si="5"/>
        <v>0</v>
      </c>
      <c r="BG911" s="192">
        <f t="shared" si="6"/>
        <v>0</v>
      </c>
      <c r="BH911" s="192">
        <f t="shared" si="7"/>
        <v>0</v>
      </c>
      <c r="BI911" s="192">
        <f t="shared" si="8"/>
        <v>0</v>
      </c>
      <c r="BJ911" s="19" t="s">
        <v>82</v>
      </c>
      <c r="BK911" s="192">
        <f t="shared" si="9"/>
        <v>0</v>
      </c>
      <c r="BL911" s="19" t="s">
        <v>1034</v>
      </c>
      <c r="BM911" s="191" t="s">
        <v>1665</v>
      </c>
    </row>
    <row r="912" spans="1:65" s="2" customFormat="1" ht="14.45" customHeight="1">
      <c r="A912" s="36"/>
      <c r="B912" s="37"/>
      <c r="C912" s="226" t="s">
        <v>1666</v>
      </c>
      <c r="D912" s="226" t="s">
        <v>370</v>
      </c>
      <c r="E912" s="227" t="s">
        <v>1667</v>
      </c>
      <c r="F912" s="228" t="s">
        <v>1668</v>
      </c>
      <c r="G912" s="229" t="s">
        <v>1636</v>
      </c>
      <c r="H912" s="230">
        <v>1</v>
      </c>
      <c r="I912" s="231"/>
      <c r="J912" s="232">
        <f t="shared" si="0"/>
        <v>0</v>
      </c>
      <c r="K912" s="228" t="s">
        <v>19</v>
      </c>
      <c r="L912" s="233"/>
      <c r="M912" s="234" t="s">
        <v>19</v>
      </c>
      <c r="N912" s="235" t="s">
        <v>43</v>
      </c>
      <c r="O912" s="66"/>
      <c r="P912" s="189">
        <f t="shared" si="1"/>
        <v>0</v>
      </c>
      <c r="Q912" s="189">
        <v>4.0280000000000003E-2</v>
      </c>
      <c r="R912" s="189">
        <f t="shared" si="2"/>
        <v>4.0280000000000003E-2</v>
      </c>
      <c r="S912" s="189">
        <v>0</v>
      </c>
      <c r="T912" s="190">
        <f t="shared" si="3"/>
        <v>0</v>
      </c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R912" s="191" t="s">
        <v>829</v>
      </c>
      <c r="AT912" s="191" t="s">
        <v>370</v>
      </c>
      <c r="AU912" s="191" t="s">
        <v>82</v>
      </c>
      <c r="AY912" s="19" t="s">
        <v>208</v>
      </c>
      <c r="BE912" s="192">
        <f t="shared" si="4"/>
        <v>0</v>
      </c>
      <c r="BF912" s="192">
        <f t="shared" si="5"/>
        <v>0</v>
      </c>
      <c r="BG912" s="192">
        <f t="shared" si="6"/>
        <v>0</v>
      </c>
      <c r="BH912" s="192">
        <f t="shared" si="7"/>
        <v>0</v>
      </c>
      <c r="BI912" s="192">
        <f t="shared" si="8"/>
        <v>0</v>
      </c>
      <c r="BJ912" s="19" t="s">
        <v>82</v>
      </c>
      <c r="BK912" s="192">
        <f t="shared" si="9"/>
        <v>0</v>
      </c>
      <c r="BL912" s="19" t="s">
        <v>1034</v>
      </c>
      <c r="BM912" s="191" t="s">
        <v>1669</v>
      </c>
    </row>
    <row r="913" spans="1:65" s="2" customFormat="1" ht="14.45" customHeight="1">
      <c r="A913" s="36"/>
      <c r="B913" s="37"/>
      <c r="C913" s="226" t="s">
        <v>1670</v>
      </c>
      <c r="D913" s="226" t="s">
        <v>370</v>
      </c>
      <c r="E913" s="227" t="s">
        <v>1671</v>
      </c>
      <c r="F913" s="228" t="s">
        <v>1672</v>
      </c>
      <c r="G913" s="229" t="s">
        <v>1636</v>
      </c>
      <c r="H913" s="230">
        <v>1</v>
      </c>
      <c r="I913" s="231"/>
      <c r="J913" s="232">
        <f t="shared" si="0"/>
        <v>0</v>
      </c>
      <c r="K913" s="228" t="s">
        <v>19</v>
      </c>
      <c r="L913" s="233"/>
      <c r="M913" s="234" t="s">
        <v>19</v>
      </c>
      <c r="N913" s="235" t="s">
        <v>43</v>
      </c>
      <c r="O913" s="66"/>
      <c r="P913" s="189">
        <f t="shared" si="1"/>
        <v>0</v>
      </c>
      <c r="Q913" s="189">
        <v>4.0280000000000003E-2</v>
      </c>
      <c r="R913" s="189">
        <f t="shared" si="2"/>
        <v>4.0280000000000003E-2</v>
      </c>
      <c r="S913" s="189">
        <v>0</v>
      </c>
      <c r="T913" s="190">
        <f t="shared" si="3"/>
        <v>0</v>
      </c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R913" s="191" t="s">
        <v>829</v>
      </c>
      <c r="AT913" s="191" t="s">
        <v>370</v>
      </c>
      <c r="AU913" s="191" t="s">
        <v>82</v>
      </c>
      <c r="AY913" s="19" t="s">
        <v>208</v>
      </c>
      <c r="BE913" s="192">
        <f t="shared" si="4"/>
        <v>0</v>
      </c>
      <c r="BF913" s="192">
        <f t="shared" si="5"/>
        <v>0</v>
      </c>
      <c r="BG913" s="192">
        <f t="shared" si="6"/>
        <v>0</v>
      </c>
      <c r="BH913" s="192">
        <f t="shared" si="7"/>
        <v>0</v>
      </c>
      <c r="BI913" s="192">
        <f t="shared" si="8"/>
        <v>0</v>
      </c>
      <c r="BJ913" s="19" t="s">
        <v>82</v>
      </c>
      <c r="BK913" s="192">
        <f t="shared" si="9"/>
        <v>0</v>
      </c>
      <c r="BL913" s="19" t="s">
        <v>1034</v>
      </c>
      <c r="BM913" s="191" t="s">
        <v>1673</v>
      </c>
    </row>
    <row r="914" spans="1:65" s="2" customFormat="1" ht="14.45" customHeight="1">
      <c r="A914" s="36"/>
      <c r="B914" s="37"/>
      <c r="C914" s="226" t="s">
        <v>1674</v>
      </c>
      <c r="D914" s="226" t="s">
        <v>370</v>
      </c>
      <c r="E914" s="227" t="s">
        <v>1675</v>
      </c>
      <c r="F914" s="228" t="s">
        <v>1676</v>
      </c>
      <c r="G914" s="229" t="s">
        <v>1636</v>
      </c>
      <c r="H914" s="230">
        <v>1</v>
      </c>
      <c r="I914" s="231"/>
      <c r="J914" s="232">
        <f t="shared" si="0"/>
        <v>0</v>
      </c>
      <c r="K914" s="228" t="s">
        <v>19</v>
      </c>
      <c r="L914" s="233"/>
      <c r="M914" s="234" t="s">
        <v>19</v>
      </c>
      <c r="N914" s="235" t="s">
        <v>43</v>
      </c>
      <c r="O914" s="66"/>
      <c r="P914" s="189">
        <f t="shared" si="1"/>
        <v>0</v>
      </c>
      <c r="Q914" s="189">
        <v>4.0280000000000003E-2</v>
      </c>
      <c r="R914" s="189">
        <f t="shared" si="2"/>
        <v>4.0280000000000003E-2</v>
      </c>
      <c r="S914" s="189">
        <v>0</v>
      </c>
      <c r="T914" s="190">
        <f t="shared" si="3"/>
        <v>0</v>
      </c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R914" s="191" t="s">
        <v>829</v>
      </c>
      <c r="AT914" s="191" t="s">
        <v>370</v>
      </c>
      <c r="AU914" s="191" t="s">
        <v>82</v>
      </c>
      <c r="AY914" s="19" t="s">
        <v>208</v>
      </c>
      <c r="BE914" s="192">
        <f t="shared" si="4"/>
        <v>0</v>
      </c>
      <c r="BF914" s="192">
        <f t="shared" si="5"/>
        <v>0</v>
      </c>
      <c r="BG914" s="192">
        <f t="shared" si="6"/>
        <v>0</v>
      </c>
      <c r="BH914" s="192">
        <f t="shared" si="7"/>
        <v>0</v>
      </c>
      <c r="BI914" s="192">
        <f t="shared" si="8"/>
        <v>0</v>
      </c>
      <c r="BJ914" s="19" t="s">
        <v>82</v>
      </c>
      <c r="BK914" s="192">
        <f t="shared" si="9"/>
        <v>0</v>
      </c>
      <c r="BL914" s="19" t="s">
        <v>1034</v>
      </c>
      <c r="BM914" s="191" t="s">
        <v>1677</v>
      </c>
    </row>
    <row r="915" spans="1:65" s="2" customFormat="1" ht="14.45" customHeight="1">
      <c r="A915" s="36"/>
      <c r="B915" s="37"/>
      <c r="C915" s="226" t="s">
        <v>1678</v>
      </c>
      <c r="D915" s="226" t="s">
        <v>370</v>
      </c>
      <c r="E915" s="227" t="s">
        <v>1679</v>
      </c>
      <c r="F915" s="228" t="s">
        <v>1680</v>
      </c>
      <c r="G915" s="229" t="s">
        <v>1636</v>
      </c>
      <c r="H915" s="230">
        <v>1</v>
      </c>
      <c r="I915" s="231"/>
      <c r="J915" s="232">
        <f t="shared" si="0"/>
        <v>0</v>
      </c>
      <c r="K915" s="228" t="s">
        <v>19</v>
      </c>
      <c r="L915" s="233"/>
      <c r="M915" s="234" t="s">
        <v>19</v>
      </c>
      <c r="N915" s="235" t="s">
        <v>43</v>
      </c>
      <c r="O915" s="66"/>
      <c r="P915" s="189">
        <f t="shared" si="1"/>
        <v>0</v>
      </c>
      <c r="Q915" s="189">
        <v>4.0280000000000003E-2</v>
      </c>
      <c r="R915" s="189">
        <f t="shared" si="2"/>
        <v>4.0280000000000003E-2</v>
      </c>
      <c r="S915" s="189">
        <v>0</v>
      </c>
      <c r="T915" s="190">
        <f t="shared" si="3"/>
        <v>0</v>
      </c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R915" s="191" t="s">
        <v>829</v>
      </c>
      <c r="AT915" s="191" t="s">
        <v>370</v>
      </c>
      <c r="AU915" s="191" t="s">
        <v>82</v>
      </c>
      <c r="AY915" s="19" t="s">
        <v>208</v>
      </c>
      <c r="BE915" s="192">
        <f t="shared" si="4"/>
        <v>0</v>
      </c>
      <c r="BF915" s="192">
        <f t="shared" si="5"/>
        <v>0</v>
      </c>
      <c r="BG915" s="192">
        <f t="shared" si="6"/>
        <v>0</v>
      </c>
      <c r="BH915" s="192">
        <f t="shared" si="7"/>
        <v>0</v>
      </c>
      <c r="BI915" s="192">
        <f t="shared" si="8"/>
        <v>0</v>
      </c>
      <c r="BJ915" s="19" t="s">
        <v>82</v>
      </c>
      <c r="BK915" s="192">
        <f t="shared" si="9"/>
        <v>0</v>
      </c>
      <c r="BL915" s="19" t="s">
        <v>1034</v>
      </c>
      <c r="BM915" s="191" t="s">
        <v>1681</v>
      </c>
    </row>
    <row r="916" spans="1:65" s="2" customFormat="1" ht="14.45" customHeight="1">
      <c r="A916" s="36"/>
      <c r="B916" s="37"/>
      <c r="C916" s="180" t="s">
        <v>1682</v>
      </c>
      <c r="D916" s="180" t="s">
        <v>210</v>
      </c>
      <c r="E916" s="181" t="s">
        <v>1683</v>
      </c>
      <c r="F916" s="182" t="s">
        <v>1684</v>
      </c>
      <c r="G916" s="183" t="s">
        <v>367</v>
      </c>
      <c r="H916" s="184">
        <v>46</v>
      </c>
      <c r="I916" s="185"/>
      <c r="J916" s="186">
        <f t="shared" si="0"/>
        <v>0</v>
      </c>
      <c r="K916" s="182" t="s">
        <v>214</v>
      </c>
      <c r="L916" s="41"/>
      <c r="M916" s="187" t="s">
        <v>19</v>
      </c>
      <c r="N916" s="188" t="s">
        <v>43</v>
      </c>
      <c r="O916" s="66"/>
      <c r="P916" s="189">
        <f t="shared" si="1"/>
        <v>0</v>
      </c>
      <c r="Q916" s="189">
        <v>0</v>
      </c>
      <c r="R916" s="189">
        <f t="shared" si="2"/>
        <v>0</v>
      </c>
      <c r="S916" s="189">
        <v>1.8E-3</v>
      </c>
      <c r="T916" s="190">
        <f t="shared" si="3"/>
        <v>8.2799999999999999E-2</v>
      </c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R916" s="191" t="s">
        <v>1034</v>
      </c>
      <c r="AT916" s="191" t="s">
        <v>210</v>
      </c>
      <c r="AU916" s="191" t="s">
        <v>82</v>
      </c>
      <c r="AY916" s="19" t="s">
        <v>208</v>
      </c>
      <c r="BE916" s="192">
        <f t="shared" si="4"/>
        <v>0</v>
      </c>
      <c r="BF916" s="192">
        <f t="shared" si="5"/>
        <v>0</v>
      </c>
      <c r="BG916" s="192">
        <f t="shared" si="6"/>
        <v>0</v>
      </c>
      <c r="BH916" s="192">
        <f t="shared" si="7"/>
        <v>0</v>
      </c>
      <c r="BI916" s="192">
        <f t="shared" si="8"/>
        <v>0</v>
      </c>
      <c r="BJ916" s="19" t="s">
        <v>82</v>
      </c>
      <c r="BK916" s="192">
        <f t="shared" si="9"/>
        <v>0</v>
      </c>
      <c r="BL916" s="19" t="s">
        <v>1034</v>
      </c>
      <c r="BM916" s="191" t="s">
        <v>1685</v>
      </c>
    </row>
    <row r="917" spans="1:65" s="2" customFormat="1" ht="14.45" customHeight="1">
      <c r="A917" s="36"/>
      <c r="B917" s="37"/>
      <c r="C917" s="180" t="s">
        <v>1686</v>
      </c>
      <c r="D917" s="180" t="s">
        <v>210</v>
      </c>
      <c r="E917" s="181" t="s">
        <v>1687</v>
      </c>
      <c r="F917" s="182" t="s">
        <v>1688</v>
      </c>
      <c r="G917" s="183" t="s">
        <v>367</v>
      </c>
      <c r="H917" s="184">
        <v>2</v>
      </c>
      <c r="I917" s="185"/>
      <c r="J917" s="186">
        <f t="shared" si="0"/>
        <v>0</v>
      </c>
      <c r="K917" s="182" t="s">
        <v>214</v>
      </c>
      <c r="L917" s="41"/>
      <c r="M917" s="187" t="s">
        <v>19</v>
      </c>
      <c r="N917" s="188" t="s">
        <v>43</v>
      </c>
      <c r="O917" s="66"/>
      <c r="P917" s="189">
        <f t="shared" si="1"/>
        <v>0</v>
      </c>
      <c r="Q917" s="189">
        <v>0</v>
      </c>
      <c r="R917" s="189">
        <f t="shared" si="2"/>
        <v>0</v>
      </c>
      <c r="S917" s="189">
        <v>2.2300000000000002E-3</v>
      </c>
      <c r="T917" s="190">
        <f t="shared" si="3"/>
        <v>4.4600000000000004E-3</v>
      </c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R917" s="191" t="s">
        <v>1034</v>
      </c>
      <c r="AT917" s="191" t="s">
        <v>210</v>
      </c>
      <c r="AU917" s="191" t="s">
        <v>82</v>
      </c>
      <c r="AY917" s="19" t="s">
        <v>208</v>
      </c>
      <c r="BE917" s="192">
        <f t="shared" si="4"/>
        <v>0</v>
      </c>
      <c r="BF917" s="192">
        <f t="shared" si="5"/>
        <v>0</v>
      </c>
      <c r="BG917" s="192">
        <f t="shared" si="6"/>
        <v>0</v>
      </c>
      <c r="BH917" s="192">
        <f t="shared" si="7"/>
        <v>0</v>
      </c>
      <c r="BI917" s="192">
        <f t="shared" si="8"/>
        <v>0</v>
      </c>
      <c r="BJ917" s="19" t="s">
        <v>82</v>
      </c>
      <c r="BK917" s="192">
        <f t="shared" si="9"/>
        <v>0</v>
      </c>
      <c r="BL917" s="19" t="s">
        <v>1034</v>
      </c>
      <c r="BM917" s="191" t="s">
        <v>1689</v>
      </c>
    </row>
    <row r="918" spans="1:65" s="2" customFormat="1" ht="24.2" customHeight="1">
      <c r="A918" s="36"/>
      <c r="B918" s="37"/>
      <c r="C918" s="180" t="s">
        <v>1690</v>
      </c>
      <c r="D918" s="180" t="s">
        <v>210</v>
      </c>
      <c r="E918" s="181" t="s">
        <v>1691</v>
      </c>
      <c r="F918" s="182" t="s">
        <v>1692</v>
      </c>
      <c r="G918" s="183" t="s">
        <v>367</v>
      </c>
      <c r="H918" s="184">
        <v>46</v>
      </c>
      <c r="I918" s="185"/>
      <c r="J918" s="186">
        <f t="shared" si="0"/>
        <v>0</v>
      </c>
      <c r="K918" s="182" t="s">
        <v>214</v>
      </c>
      <c r="L918" s="41"/>
      <c r="M918" s="187" t="s">
        <v>19</v>
      </c>
      <c r="N918" s="188" t="s">
        <v>43</v>
      </c>
      <c r="O918" s="66"/>
      <c r="P918" s="189">
        <f t="shared" si="1"/>
        <v>0</v>
      </c>
      <c r="Q918" s="189">
        <v>0</v>
      </c>
      <c r="R918" s="189">
        <f t="shared" si="2"/>
        <v>0</v>
      </c>
      <c r="S918" s="189">
        <v>2.4E-2</v>
      </c>
      <c r="T918" s="190">
        <f t="shared" si="3"/>
        <v>1.1040000000000001</v>
      </c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R918" s="191" t="s">
        <v>1034</v>
      </c>
      <c r="AT918" s="191" t="s">
        <v>210</v>
      </c>
      <c r="AU918" s="191" t="s">
        <v>82</v>
      </c>
      <c r="AY918" s="19" t="s">
        <v>208</v>
      </c>
      <c r="BE918" s="192">
        <f t="shared" si="4"/>
        <v>0</v>
      </c>
      <c r="BF918" s="192">
        <f t="shared" si="5"/>
        <v>0</v>
      </c>
      <c r="BG918" s="192">
        <f t="shared" si="6"/>
        <v>0</v>
      </c>
      <c r="BH918" s="192">
        <f t="shared" si="7"/>
        <v>0</v>
      </c>
      <c r="BI918" s="192">
        <f t="shared" si="8"/>
        <v>0</v>
      </c>
      <c r="BJ918" s="19" t="s">
        <v>82</v>
      </c>
      <c r="BK918" s="192">
        <f t="shared" si="9"/>
        <v>0</v>
      </c>
      <c r="BL918" s="19" t="s">
        <v>1034</v>
      </c>
      <c r="BM918" s="191" t="s">
        <v>1693</v>
      </c>
    </row>
    <row r="919" spans="1:65" s="2" customFormat="1" ht="24.2" customHeight="1">
      <c r="A919" s="36"/>
      <c r="B919" s="37"/>
      <c r="C919" s="180" t="s">
        <v>1694</v>
      </c>
      <c r="D919" s="180" t="s">
        <v>210</v>
      </c>
      <c r="E919" s="181" t="s">
        <v>1695</v>
      </c>
      <c r="F919" s="182" t="s">
        <v>1696</v>
      </c>
      <c r="G919" s="183" t="s">
        <v>367</v>
      </c>
      <c r="H919" s="184">
        <v>2</v>
      </c>
      <c r="I919" s="185"/>
      <c r="J919" s="186">
        <f t="shared" si="0"/>
        <v>0</v>
      </c>
      <c r="K919" s="182" t="s">
        <v>214</v>
      </c>
      <c r="L919" s="41"/>
      <c r="M919" s="187" t="s">
        <v>19</v>
      </c>
      <c r="N919" s="188" t="s">
        <v>43</v>
      </c>
      <c r="O919" s="66"/>
      <c r="P919" s="189">
        <f t="shared" si="1"/>
        <v>0</v>
      </c>
      <c r="Q919" s="189">
        <v>0</v>
      </c>
      <c r="R919" s="189">
        <f t="shared" si="2"/>
        <v>0</v>
      </c>
      <c r="S919" s="189">
        <v>2.8000000000000001E-2</v>
      </c>
      <c r="T919" s="190">
        <f t="shared" si="3"/>
        <v>5.6000000000000001E-2</v>
      </c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R919" s="191" t="s">
        <v>1034</v>
      </c>
      <c r="AT919" s="191" t="s">
        <v>210</v>
      </c>
      <c r="AU919" s="191" t="s">
        <v>82</v>
      </c>
      <c r="AY919" s="19" t="s">
        <v>208</v>
      </c>
      <c r="BE919" s="192">
        <f t="shared" si="4"/>
        <v>0</v>
      </c>
      <c r="BF919" s="192">
        <f t="shared" si="5"/>
        <v>0</v>
      </c>
      <c r="BG919" s="192">
        <f t="shared" si="6"/>
        <v>0</v>
      </c>
      <c r="BH919" s="192">
        <f t="shared" si="7"/>
        <v>0</v>
      </c>
      <c r="BI919" s="192">
        <f t="shared" si="8"/>
        <v>0</v>
      </c>
      <c r="BJ919" s="19" t="s">
        <v>82</v>
      </c>
      <c r="BK919" s="192">
        <f t="shared" si="9"/>
        <v>0</v>
      </c>
      <c r="BL919" s="19" t="s">
        <v>1034</v>
      </c>
      <c r="BM919" s="191" t="s">
        <v>1697</v>
      </c>
    </row>
    <row r="920" spans="1:65" s="2" customFormat="1" ht="14.45" customHeight="1">
      <c r="A920" s="36"/>
      <c r="B920" s="37"/>
      <c r="C920" s="226" t="s">
        <v>1698</v>
      </c>
      <c r="D920" s="226" t="s">
        <v>370</v>
      </c>
      <c r="E920" s="227" t="s">
        <v>1699</v>
      </c>
      <c r="F920" s="228" t="s">
        <v>1700</v>
      </c>
      <c r="G920" s="229" t="s">
        <v>395</v>
      </c>
      <c r="H920" s="230">
        <v>62.4</v>
      </c>
      <c r="I920" s="231"/>
      <c r="J920" s="232">
        <f t="shared" si="0"/>
        <v>0</v>
      </c>
      <c r="K920" s="228" t="s">
        <v>19</v>
      </c>
      <c r="L920" s="233"/>
      <c r="M920" s="234" t="s">
        <v>19</v>
      </c>
      <c r="N920" s="235" t="s">
        <v>43</v>
      </c>
      <c r="O920" s="66"/>
      <c r="P920" s="189">
        <f t="shared" si="1"/>
        <v>0</v>
      </c>
      <c r="Q920" s="189">
        <v>1.2E-2</v>
      </c>
      <c r="R920" s="189">
        <f t="shared" si="2"/>
        <v>0.74880000000000002</v>
      </c>
      <c r="S920" s="189">
        <v>0</v>
      </c>
      <c r="T920" s="190">
        <f t="shared" si="3"/>
        <v>0</v>
      </c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R920" s="191" t="s">
        <v>829</v>
      </c>
      <c r="AT920" s="191" t="s">
        <v>370</v>
      </c>
      <c r="AU920" s="191" t="s">
        <v>82</v>
      </c>
      <c r="AY920" s="19" t="s">
        <v>208</v>
      </c>
      <c r="BE920" s="192">
        <f t="shared" si="4"/>
        <v>0</v>
      </c>
      <c r="BF920" s="192">
        <f t="shared" si="5"/>
        <v>0</v>
      </c>
      <c r="BG920" s="192">
        <f t="shared" si="6"/>
        <v>0</v>
      </c>
      <c r="BH920" s="192">
        <f t="shared" si="7"/>
        <v>0</v>
      </c>
      <c r="BI920" s="192">
        <f t="shared" si="8"/>
        <v>0</v>
      </c>
      <c r="BJ920" s="19" t="s">
        <v>82</v>
      </c>
      <c r="BK920" s="192">
        <f t="shared" si="9"/>
        <v>0</v>
      </c>
      <c r="BL920" s="19" t="s">
        <v>1034</v>
      </c>
      <c r="BM920" s="191" t="s">
        <v>1701</v>
      </c>
    </row>
    <row r="921" spans="1:65" s="2" customFormat="1" ht="14.45" customHeight="1">
      <c r="A921" s="36"/>
      <c r="B921" s="37"/>
      <c r="C921" s="226" t="s">
        <v>1702</v>
      </c>
      <c r="D921" s="226" t="s">
        <v>370</v>
      </c>
      <c r="E921" s="227" t="s">
        <v>1703</v>
      </c>
      <c r="F921" s="228" t="s">
        <v>1704</v>
      </c>
      <c r="G921" s="229" t="s">
        <v>395</v>
      </c>
      <c r="H921" s="230">
        <v>10</v>
      </c>
      <c r="I921" s="231"/>
      <c r="J921" s="232">
        <f t="shared" si="0"/>
        <v>0</v>
      </c>
      <c r="K921" s="228" t="s">
        <v>19</v>
      </c>
      <c r="L921" s="233"/>
      <c r="M921" s="234" t="s">
        <v>19</v>
      </c>
      <c r="N921" s="235" t="s">
        <v>43</v>
      </c>
      <c r="O921" s="66"/>
      <c r="P921" s="189">
        <f t="shared" si="1"/>
        <v>0</v>
      </c>
      <c r="Q921" s="189">
        <v>1.2E-2</v>
      </c>
      <c r="R921" s="189">
        <f t="shared" si="2"/>
        <v>0.12</v>
      </c>
      <c r="S921" s="189">
        <v>0</v>
      </c>
      <c r="T921" s="190">
        <f t="shared" si="3"/>
        <v>0</v>
      </c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R921" s="191" t="s">
        <v>829</v>
      </c>
      <c r="AT921" s="191" t="s">
        <v>370</v>
      </c>
      <c r="AU921" s="191" t="s">
        <v>82</v>
      </c>
      <c r="AY921" s="19" t="s">
        <v>208</v>
      </c>
      <c r="BE921" s="192">
        <f t="shared" si="4"/>
        <v>0</v>
      </c>
      <c r="BF921" s="192">
        <f t="shared" si="5"/>
        <v>0</v>
      </c>
      <c r="BG921" s="192">
        <f t="shared" si="6"/>
        <v>0</v>
      </c>
      <c r="BH921" s="192">
        <f t="shared" si="7"/>
        <v>0</v>
      </c>
      <c r="BI921" s="192">
        <f t="shared" si="8"/>
        <v>0</v>
      </c>
      <c r="BJ921" s="19" t="s">
        <v>82</v>
      </c>
      <c r="BK921" s="192">
        <f t="shared" si="9"/>
        <v>0</v>
      </c>
      <c r="BL921" s="19" t="s">
        <v>1034</v>
      </c>
      <c r="BM921" s="191" t="s">
        <v>1705</v>
      </c>
    </row>
    <row r="922" spans="1:65" s="2" customFormat="1" ht="14.45" customHeight="1">
      <c r="A922" s="36"/>
      <c r="B922" s="37"/>
      <c r="C922" s="226" t="s">
        <v>1706</v>
      </c>
      <c r="D922" s="226" t="s">
        <v>370</v>
      </c>
      <c r="E922" s="227" t="s">
        <v>1707</v>
      </c>
      <c r="F922" s="228" t="s">
        <v>1708</v>
      </c>
      <c r="G922" s="229" t="s">
        <v>395</v>
      </c>
      <c r="H922" s="230">
        <v>1.74</v>
      </c>
      <c r="I922" s="231"/>
      <c r="J922" s="232">
        <f t="shared" si="0"/>
        <v>0</v>
      </c>
      <c r="K922" s="228" t="s">
        <v>19</v>
      </c>
      <c r="L922" s="233"/>
      <c r="M922" s="234" t="s">
        <v>19</v>
      </c>
      <c r="N922" s="235" t="s">
        <v>43</v>
      </c>
      <c r="O922" s="66"/>
      <c r="P922" s="189">
        <f t="shared" si="1"/>
        <v>0</v>
      </c>
      <c r="Q922" s="189">
        <v>1.2E-2</v>
      </c>
      <c r="R922" s="189">
        <f t="shared" si="2"/>
        <v>2.0879999999999999E-2</v>
      </c>
      <c r="S922" s="189">
        <v>0</v>
      </c>
      <c r="T922" s="190">
        <f t="shared" si="3"/>
        <v>0</v>
      </c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R922" s="191" t="s">
        <v>829</v>
      </c>
      <c r="AT922" s="191" t="s">
        <v>370</v>
      </c>
      <c r="AU922" s="191" t="s">
        <v>82</v>
      </c>
      <c r="AY922" s="19" t="s">
        <v>208</v>
      </c>
      <c r="BE922" s="192">
        <f t="shared" si="4"/>
        <v>0</v>
      </c>
      <c r="BF922" s="192">
        <f t="shared" si="5"/>
        <v>0</v>
      </c>
      <c r="BG922" s="192">
        <f t="shared" si="6"/>
        <v>0</v>
      </c>
      <c r="BH922" s="192">
        <f t="shared" si="7"/>
        <v>0</v>
      </c>
      <c r="BI922" s="192">
        <f t="shared" si="8"/>
        <v>0</v>
      </c>
      <c r="BJ922" s="19" t="s">
        <v>82</v>
      </c>
      <c r="BK922" s="192">
        <f t="shared" si="9"/>
        <v>0</v>
      </c>
      <c r="BL922" s="19" t="s">
        <v>1034</v>
      </c>
      <c r="BM922" s="191" t="s">
        <v>1709</v>
      </c>
    </row>
    <row r="923" spans="1:65" s="2" customFormat="1" ht="14.45" customHeight="1">
      <c r="A923" s="36"/>
      <c r="B923" s="37"/>
      <c r="C923" s="226" t="s">
        <v>1710</v>
      </c>
      <c r="D923" s="226" t="s">
        <v>370</v>
      </c>
      <c r="E923" s="227" t="s">
        <v>1711</v>
      </c>
      <c r="F923" s="228" t="s">
        <v>1712</v>
      </c>
      <c r="G923" s="229" t="s">
        <v>395</v>
      </c>
      <c r="H923" s="230">
        <v>2.2999999999999998</v>
      </c>
      <c r="I923" s="231"/>
      <c r="J923" s="232">
        <f t="shared" si="0"/>
        <v>0</v>
      </c>
      <c r="K923" s="228" t="s">
        <v>19</v>
      </c>
      <c r="L923" s="233"/>
      <c r="M923" s="234" t="s">
        <v>19</v>
      </c>
      <c r="N923" s="235" t="s">
        <v>43</v>
      </c>
      <c r="O923" s="66"/>
      <c r="P923" s="189">
        <f t="shared" si="1"/>
        <v>0</v>
      </c>
      <c r="Q923" s="189">
        <v>1.2E-2</v>
      </c>
      <c r="R923" s="189">
        <f t="shared" si="2"/>
        <v>2.76E-2</v>
      </c>
      <c r="S923" s="189">
        <v>0</v>
      </c>
      <c r="T923" s="190">
        <f t="shared" si="3"/>
        <v>0</v>
      </c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R923" s="191" t="s">
        <v>829</v>
      </c>
      <c r="AT923" s="191" t="s">
        <v>370</v>
      </c>
      <c r="AU923" s="191" t="s">
        <v>82</v>
      </c>
      <c r="AY923" s="19" t="s">
        <v>208</v>
      </c>
      <c r="BE923" s="192">
        <f t="shared" si="4"/>
        <v>0</v>
      </c>
      <c r="BF923" s="192">
        <f t="shared" si="5"/>
        <v>0</v>
      </c>
      <c r="BG923" s="192">
        <f t="shared" si="6"/>
        <v>0</v>
      </c>
      <c r="BH923" s="192">
        <f t="shared" si="7"/>
        <v>0</v>
      </c>
      <c r="BI923" s="192">
        <f t="shared" si="8"/>
        <v>0</v>
      </c>
      <c r="BJ923" s="19" t="s">
        <v>82</v>
      </c>
      <c r="BK923" s="192">
        <f t="shared" si="9"/>
        <v>0</v>
      </c>
      <c r="BL923" s="19" t="s">
        <v>1034</v>
      </c>
      <c r="BM923" s="191" t="s">
        <v>1713</v>
      </c>
    </row>
    <row r="924" spans="1:65" s="2" customFormat="1" ht="14.45" customHeight="1">
      <c r="A924" s="36"/>
      <c r="B924" s="37"/>
      <c r="C924" s="180" t="s">
        <v>1714</v>
      </c>
      <c r="D924" s="180" t="s">
        <v>210</v>
      </c>
      <c r="E924" s="181" t="s">
        <v>1715</v>
      </c>
      <c r="F924" s="182" t="s">
        <v>1716</v>
      </c>
      <c r="G924" s="183" t="s">
        <v>367</v>
      </c>
      <c r="H924" s="184">
        <v>12</v>
      </c>
      <c r="I924" s="185"/>
      <c r="J924" s="186">
        <f t="shared" si="0"/>
        <v>0</v>
      </c>
      <c r="K924" s="182" t="s">
        <v>19</v>
      </c>
      <c r="L924" s="41"/>
      <c r="M924" s="187" t="s">
        <v>19</v>
      </c>
      <c r="N924" s="188" t="s">
        <v>43</v>
      </c>
      <c r="O924" s="66"/>
      <c r="P924" s="189">
        <f t="shared" si="1"/>
        <v>0</v>
      </c>
      <c r="Q924" s="189">
        <v>0</v>
      </c>
      <c r="R924" s="189">
        <f t="shared" si="2"/>
        <v>0</v>
      </c>
      <c r="S924" s="189">
        <v>0</v>
      </c>
      <c r="T924" s="190">
        <f t="shared" si="3"/>
        <v>0</v>
      </c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R924" s="191" t="s">
        <v>1034</v>
      </c>
      <c r="AT924" s="191" t="s">
        <v>210</v>
      </c>
      <c r="AU924" s="191" t="s">
        <v>82</v>
      </c>
      <c r="AY924" s="19" t="s">
        <v>208</v>
      </c>
      <c r="BE924" s="192">
        <f t="shared" si="4"/>
        <v>0</v>
      </c>
      <c r="BF924" s="192">
        <f t="shared" si="5"/>
        <v>0</v>
      </c>
      <c r="BG924" s="192">
        <f t="shared" si="6"/>
        <v>0</v>
      </c>
      <c r="BH924" s="192">
        <f t="shared" si="7"/>
        <v>0</v>
      </c>
      <c r="BI924" s="192">
        <f t="shared" si="8"/>
        <v>0</v>
      </c>
      <c r="BJ924" s="19" t="s">
        <v>82</v>
      </c>
      <c r="BK924" s="192">
        <f t="shared" si="9"/>
        <v>0</v>
      </c>
      <c r="BL924" s="19" t="s">
        <v>1034</v>
      </c>
      <c r="BM924" s="191" t="s">
        <v>1717</v>
      </c>
    </row>
    <row r="925" spans="1:65" s="2" customFormat="1" ht="19.5">
      <c r="A925" s="36"/>
      <c r="B925" s="37"/>
      <c r="C925" s="38"/>
      <c r="D925" s="195" t="s">
        <v>397</v>
      </c>
      <c r="E925" s="38"/>
      <c r="F925" s="236" t="s">
        <v>1718</v>
      </c>
      <c r="G925" s="38"/>
      <c r="H925" s="38"/>
      <c r="I925" s="237"/>
      <c r="J925" s="38"/>
      <c r="K925" s="38"/>
      <c r="L925" s="41"/>
      <c r="M925" s="238"/>
      <c r="N925" s="239"/>
      <c r="O925" s="66"/>
      <c r="P925" s="66"/>
      <c r="Q925" s="66"/>
      <c r="R925" s="66"/>
      <c r="S925" s="66"/>
      <c r="T925" s="67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T925" s="19" t="s">
        <v>397</v>
      </c>
      <c r="AU925" s="19" t="s">
        <v>82</v>
      </c>
    </row>
    <row r="926" spans="1:65" s="2" customFormat="1" ht="24.2" customHeight="1">
      <c r="A926" s="36"/>
      <c r="B926" s="37"/>
      <c r="C926" s="226" t="s">
        <v>1719</v>
      </c>
      <c r="D926" s="226" t="s">
        <v>370</v>
      </c>
      <c r="E926" s="227" t="s">
        <v>1720</v>
      </c>
      <c r="F926" s="228" t="s">
        <v>1721</v>
      </c>
      <c r="G926" s="229" t="s">
        <v>367</v>
      </c>
      <c r="H926" s="230">
        <v>1</v>
      </c>
      <c r="I926" s="231"/>
      <c r="J926" s="232">
        <f t="shared" ref="J926:J938" si="10">ROUND(I926*H926,2)</f>
        <v>0</v>
      </c>
      <c r="K926" s="228" t="s">
        <v>19</v>
      </c>
      <c r="L926" s="233"/>
      <c r="M926" s="234" t="s">
        <v>19</v>
      </c>
      <c r="N926" s="235" t="s">
        <v>43</v>
      </c>
      <c r="O926" s="66"/>
      <c r="P926" s="189">
        <f t="shared" ref="P926:P938" si="11">O926*H926</f>
        <v>0</v>
      </c>
      <c r="Q926" s="189">
        <v>1.95E-2</v>
      </c>
      <c r="R926" s="189">
        <f t="shared" ref="R926:R938" si="12">Q926*H926</f>
        <v>1.95E-2</v>
      </c>
      <c r="S926" s="189">
        <v>0</v>
      </c>
      <c r="T926" s="190">
        <f t="shared" ref="T926:T938" si="13">S926*H926</f>
        <v>0</v>
      </c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R926" s="191" t="s">
        <v>829</v>
      </c>
      <c r="AT926" s="191" t="s">
        <v>370</v>
      </c>
      <c r="AU926" s="191" t="s">
        <v>82</v>
      </c>
      <c r="AY926" s="19" t="s">
        <v>208</v>
      </c>
      <c r="BE926" s="192">
        <f t="shared" ref="BE926:BE938" si="14">IF(N926="základní",J926,0)</f>
        <v>0</v>
      </c>
      <c r="BF926" s="192">
        <f t="shared" ref="BF926:BF938" si="15">IF(N926="snížená",J926,0)</f>
        <v>0</v>
      </c>
      <c r="BG926" s="192">
        <f t="shared" ref="BG926:BG938" si="16">IF(N926="zákl. přenesená",J926,0)</f>
        <v>0</v>
      </c>
      <c r="BH926" s="192">
        <f t="shared" ref="BH926:BH938" si="17">IF(N926="sníž. přenesená",J926,0)</f>
        <v>0</v>
      </c>
      <c r="BI926" s="192">
        <f t="shared" ref="BI926:BI938" si="18">IF(N926="nulová",J926,0)</f>
        <v>0</v>
      </c>
      <c r="BJ926" s="19" t="s">
        <v>82</v>
      </c>
      <c r="BK926" s="192">
        <f t="shared" ref="BK926:BK938" si="19">ROUND(I926*H926,2)</f>
        <v>0</v>
      </c>
      <c r="BL926" s="19" t="s">
        <v>1034</v>
      </c>
      <c r="BM926" s="191" t="s">
        <v>1722</v>
      </c>
    </row>
    <row r="927" spans="1:65" s="2" customFormat="1" ht="24.2" customHeight="1">
      <c r="A927" s="36"/>
      <c r="B927" s="37"/>
      <c r="C927" s="226" t="s">
        <v>1723</v>
      </c>
      <c r="D927" s="226" t="s">
        <v>370</v>
      </c>
      <c r="E927" s="227" t="s">
        <v>1724</v>
      </c>
      <c r="F927" s="228" t="s">
        <v>1725</v>
      </c>
      <c r="G927" s="229" t="s">
        <v>367</v>
      </c>
      <c r="H927" s="230">
        <v>3</v>
      </c>
      <c r="I927" s="231"/>
      <c r="J927" s="232">
        <f t="shared" si="10"/>
        <v>0</v>
      </c>
      <c r="K927" s="228" t="s">
        <v>19</v>
      </c>
      <c r="L927" s="233"/>
      <c r="M927" s="234" t="s">
        <v>19</v>
      </c>
      <c r="N927" s="235" t="s">
        <v>43</v>
      </c>
      <c r="O927" s="66"/>
      <c r="P927" s="189">
        <f t="shared" si="11"/>
        <v>0</v>
      </c>
      <c r="Q927" s="189">
        <v>1.95E-2</v>
      </c>
      <c r="R927" s="189">
        <f t="shared" si="12"/>
        <v>5.8499999999999996E-2</v>
      </c>
      <c r="S927" s="189">
        <v>0</v>
      </c>
      <c r="T927" s="190">
        <f t="shared" si="13"/>
        <v>0</v>
      </c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R927" s="191" t="s">
        <v>829</v>
      </c>
      <c r="AT927" s="191" t="s">
        <v>370</v>
      </c>
      <c r="AU927" s="191" t="s">
        <v>82</v>
      </c>
      <c r="AY927" s="19" t="s">
        <v>208</v>
      </c>
      <c r="BE927" s="192">
        <f t="shared" si="14"/>
        <v>0</v>
      </c>
      <c r="BF927" s="192">
        <f t="shared" si="15"/>
        <v>0</v>
      </c>
      <c r="BG927" s="192">
        <f t="shared" si="16"/>
        <v>0</v>
      </c>
      <c r="BH927" s="192">
        <f t="shared" si="17"/>
        <v>0</v>
      </c>
      <c r="BI927" s="192">
        <f t="shared" si="18"/>
        <v>0</v>
      </c>
      <c r="BJ927" s="19" t="s">
        <v>82</v>
      </c>
      <c r="BK927" s="192">
        <f t="shared" si="19"/>
        <v>0</v>
      </c>
      <c r="BL927" s="19" t="s">
        <v>1034</v>
      </c>
      <c r="BM927" s="191" t="s">
        <v>1726</v>
      </c>
    </row>
    <row r="928" spans="1:65" s="2" customFormat="1" ht="24.2" customHeight="1">
      <c r="A928" s="36"/>
      <c r="B928" s="37"/>
      <c r="C928" s="226" t="s">
        <v>1727</v>
      </c>
      <c r="D928" s="226" t="s">
        <v>370</v>
      </c>
      <c r="E928" s="227" t="s">
        <v>1728</v>
      </c>
      <c r="F928" s="228" t="s">
        <v>1729</v>
      </c>
      <c r="G928" s="229" t="s">
        <v>367</v>
      </c>
      <c r="H928" s="230">
        <v>1</v>
      </c>
      <c r="I928" s="231"/>
      <c r="J928" s="232">
        <f t="shared" si="10"/>
        <v>0</v>
      </c>
      <c r="K928" s="228" t="s">
        <v>19</v>
      </c>
      <c r="L928" s="233"/>
      <c r="M928" s="234" t="s">
        <v>19</v>
      </c>
      <c r="N928" s="235" t="s">
        <v>43</v>
      </c>
      <c r="O928" s="66"/>
      <c r="P928" s="189">
        <f t="shared" si="11"/>
        <v>0</v>
      </c>
      <c r="Q928" s="189">
        <v>1.95E-2</v>
      </c>
      <c r="R928" s="189">
        <f t="shared" si="12"/>
        <v>1.95E-2</v>
      </c>
      <c r="S928" s="189">
        <v>0</v>
      </c>
      <c r="T928" s="190">
        <f t="shared" si="13"/>
        <v>0</v>
      </c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R928" s="191" t="s">
        <v>829</v>
      </c>
      <c r="AT928" s="191" t="s">
        <v>370</v>
      </c>
      <c r="AU928" s="191" t="s">
        <v>82</v>
      </c>
      <c r="AY928" s="19" t="s">
        <v>208</v>
      </c>
      <c r="BE928" s="192">
        <f t="shared" si="14"/>
        <v>0</v>
      </c>
      <c r="BF928" s="192">
        <f t="shared" si="15"/>
        <v>0</v>
      </c>
      <c r="BG928" s="192">
        <f t="shared" si="16"/>
        <v>0</v>
      </c>
      <c r="BH928" s="192">
        <f t="shared" si="17"/>
        <v>0</v>
      </c>
      <c r="BI928" s="192">
        <f t="shared" si="18"/>
        <v>0</v>
      </c>
      <c r="BJ928" s="19" t="s">
        <v>82</v>
      </c>
      <c r="BK928" s="192">
        <f t="shared" si="19"/>
        <v>0</v>
      </c>
      <c r="BL928" s="19" t="s">
        <v>1034</v>
      </c>
      <c r="BM928" s="191" t="s">
        <v>1730</v>
      </c>
    </row>
    <row r="929" spans="1:65" s="2" customFormat="1" ht="24.2" customHeight="1">
      <c r="A929" s="36"/>
      <c r="B929" s="37"/>
      <c r="C929" s="226" t="s">
        <v>1731</v>
      </c>
      <c r="D929" s="226" t="s">
        <v>370</v>
      </c>
      <c r="E929" s="227" t="s">
        <v>1732</v>
      </c>
      <c r="F929" s="228" t="s">
        <v>1733</v>
      </c>
      <c r="G929" s="229" t="s">
        <v>367</v>
      </c>
      <c r="H929" s="230">
        <v>1</v>
      </c>
      <c r="I929" s="231"/>
      <c r="J929" s="232">
        <f t="shared" si="10"/>
        <v>0</v>
      </c>
      <c r="K929" s="228" t="s">
        <v>19</v>
      </c>
      <c r="L929" s="233"/>
      <c r="M929" s="234" t="s">
        <v>19</v>
      </c>
      <c r="N929" s="235" t="s">
        <v>43</v>
      </c>
      <c r="O929" s="66"/>
      <c r="P929" s="189">
        <f t="shared" si="11"/>
        <v>0</v>
      </c>
      <c r="Q929" s="189">
        <v>1.95E-2</v>
      </c>
      <c r="R929" s="189">
        <f t="shared" si="12"/>
        <v>1.95E-2</v>
      </c>
      <c r="S929" s="189">
        <v>0</v>
      </c>
      <c r="T929" s="190">
        <f t="shared" si="13"/>
        <v>0</v>
      </c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R929" s="191" t="s">
        <v>829</v>
      </c>
      <c r="AT929" s="191" t="s">
        <v>370</v>
      </c>
      <c r="AU929" s="191" t="s">
        <v>82</v>
      </c>
      <c r="AY929" s="19" t="s">
        <v>208</v>
      </c>
      <c r="BE929" s="192">
        <f t="shared" si="14"/>
        <v>0</v>
      </c>
      <c r="BF929" s="192">
        <f t="shared" si="15"/>
        <v>0</v>
      </c>
      <c r="BG929" s="192">
        <f t="shared" si="16"/>
        <v>0</v>
      </c>
      <c r="BH929" s="192">
        <f t="shared" si="17"/>
        <v>0</v>
      </c>
      <c r="BI929" s="192">
        <f t="shared" si="18"/>
        <v>0</v>
      </c>
      <c r="BJ929" s="19" t="s">
        <v>82</v>
      </c>
      <c r="BK929" s="192">
        <f t="shared" si="19"/>
        <v>0</v>
      </c>
      <c r="BL929" s="19" t="s">
        <v>1034</v>
      </c>
      <c r="BM929" s="191" t="s">
        <v>1734</v>
      </c>
    </row>
    <row r="930" spans="1:65" s="2" customFormat="1" ht="24.2" customHeight="1">
      <c r="A930" s="36"/>
      <c r="B930" s="37"/>
      <c r="C930" s="226" t="s">
        <v>1735</v>
      </c>
      <c r="D930" s="226" t="s">
        <v>370</v>
      </c>
      <c r="E930" s="227" t="s">
        <v>1736</v>
      </c>
      <c r="F930" s="228" t="s">
        <v>1737</v>
      </c>
      <c r="G930" s="229" t="s">
        <v>367</v>
      </c>
      <c r="H930" s="230">
        <v>1</v>
      </c>
      <c r="I930" s="231"/>
      <c r="J930" s="232">
        <f t="shared" si="10"/>
        <v>0</v>
      </c>
      <c r="K930" s="228" t="s">
        <v>19</v>
      </c>
      <c r="L930" s="233"/>
      <c r="M930" s="234" t="s">
        <v>19</v>
      </c>
      <c r="N930" s="235" t="s">
        <v>43</v>
      </c>
      <c r="O930" s="66"/>
      <c r="P930" s="189">
        <f t="shared" si="11"/>
        <v>0</v>
      </c>
      <c r="Q930" s="189">
        <v>1.95E-2</v>
      </c>
      <c r="R930" s="189">
        <f t="shared" si="12"/>
        <v>1.95E-2</v>
      </c>
      <c r="S930" s="189">
        <v>0</v>
      </c>
      <c r="T930" s="190">
        <f t="shared" si="13"/>
        <v>0</v>
      </c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R930" s="191" t="s">
        <v>829</v>
      </c>
      <c r="AT930" s="191" t="s">
        <v>370</v>
      </c>
      <c r="AU930" s="191" t="s">
        <v>82</v>
      </c>
      <c r="AY930" s="19" t="s">
        <v>208</v>
      </c>
      <c r="BE930" s="192">
        <f t="shared" si="14"/>
        <v>0</v>
      </c>
      <c r="BF930" s="192">
        <f t="shared" si="15"/>
        <v>0</v>
      </c>
      <c r="BG930" s="192">
        <f t="shared" si="16"/>
        <v>0</v>
      </c>
      <c r="BH930" s="192">
        <f t="shared" si="17"/>
        <v>0</v>
      </c>
      <c r="BI930" s="192">
        <f t="shared" si="18"/>
        <v>0</v>
      </c>
      <c r="BJ930" s="19" t="s">
        <v>82</v>
      </c>
      <c r="BK930" s="192">
        <f t="shared" si="19"/>
        <v>0</v>
      </c>
      <c r="BL930" s="19" t="s">
        <v>1034</v>
      </c>
      <c r="BM930" s="191" t="s">
        <v>1738</v>
      </c>
    </row>
    <row r="931" spans="1:65" s="2" customFormat="1" ht="24.2" customHeight="1">
      <c r="A931" s="36"/>
      <c r="B931" s="37"/>
      <c r="C931" s="226" t="s">
        <v>1739</v>
      </c>
      <c r="D931" s="226" t="s">
        <v>370</v>
      </c>
      <c r="E931" s="227" t="s">
        <v>1740</v>
      </c>
      <c r="F931" s="228" t="s">
        <v>1741</v>
      </c>
      <c r="G931" s="229" t="s">
        <v>367</v>
      </c>
      <c r="H931" s="230">
        <v>12</v>
      </c>
      <c r="I931" s="231"/>
      <c r="J931" s="232">
        <f t="shared" si="10"/>
        <v>0</v>
      </c>
      <c r="K931" s="228" t="s">
        <v>19</v>
      </c>
      <c r="L931" s="233"/>
      <c r="M931" s="234" t="s">
        <v>19</v>
      </c>
      <c r="N931" s="235" t="s">
        <v>43</v>
      </c>
      <c r="O931" s="66"/>
      <c r="P931" s="189">
        <f t="shared" si="11"/>
        <v>0</v>
      </c>
      <c r="Q931" s="189">
        <v>1.95E-2</v>
      </c>
      <c r="R931" s="189">
        <f t="shared" si="12"/>
        <v>0.23399999999999999</v>
      </c>
      <c r="S931" s="189">
        <v>0</v>
      </c>
      <c r="T931" s="190">
        <f t="shared" si="13"/>
        <v>0</v>
      </c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R931" s="191" t="s">
        <v>829</v>
      </c>
      <c r="AT931" s="191" t="s">
        <v>370</v>
      </c>
      <c r="AU931" s="191" t="s">
        <v>82</v>
      </c>
      <c r="AY931" s="19" t="s">
        <v>208</v>
      </c>
      <c r="BE931" s="192">
        <f t="shared" si="14"/>
        <v>0</v>
      </c>
      <c r="BF931" s="192">
        <f t="shared" si="15"/>
        <v>0</v>
      </c>
      <c r="BG931" s="192">
        <f t="shared" si="16"/>
        <v>0</v>
      </c>
      <c r="BH931" s="192">
        <f t="shared" si="17"/>
        <v>0</v>
      </c>
      <c r="BI931" s="192">
        <f t="shared" si="18"/>
        <v>0</v>
      </c>
      <c r="BJ931" s="19" t="s">
        <v>82</v>
      </c>
      <c r="BK931" s="192">
        <f t="shared" si="19"/>
        <v>0</v>
      </c>
      <c r="BL931" s="19" t="s">
        <v>1034</v>
      </c>
      <c r="BM931" s="191" t="s">
        <v>1742</v>
      </c>
    </row>
    <row r="932" spans="1:65" s="2" customFormat="1" ht="24.2" customHeight="1">
      <c r="A932" s="36"/>
      <c r="B932" s="37"/>
      <c r="C932" s="226" t="s">
        <v>1743</v>
      </c>
      <c r="D932" s="226" t="s">
        <v>370</v>
      </c>
      <c r="E932" s="227" t="s">
        <v>1744</v>
      </c>
      <c r="F932" s="228" t="s">
        <v>1745</v>
      </c>
      <c r="G932" s="229" t="s">
        <v>367</v>
      </c>
      <c r="H932" s="230">
        <v>14</v>
      </c>
      <c r="I932" s="231"/>
      <c r="J932" s="232">
        <f t="shared" si="10"/>
        <v>0</v>
      </c>
      <c r="K932" s="228" t="s">
        <v>19</v>
      </c>
      <c r="L932" s="233"/>
      <c r="M932" s="234" t="s">
        <v>19</v>
      </c>
      <c r="N932" s="235" t="s">
        <v>43</v>
      </c>
      <c r="O932" s="66"/>
      <c r="P932" s="189">
        <f t="shared" si="11"/>
        <v>0</v>
      </c>
      <c r="Q932" s="189">
        <v>1.95E-2</v>
      </c>
      <c r="R932" s="189">
        <f t="shared" si="12"/>
        <v>0.27300000000000002</v>
      </c>
      <c r="S932" s="189">
        <v>0</v>
      </c>
      <c r="T932" s="190">
        <f t="shared" si="13"/>
        <v>0</v>
      </c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R932" s="191" t="s">
        <v>829</v>
      </c>
      <c r="AT932" s="191" t="s">
        <v>370</v>
      </c>
      <c r="AU932" s="191" t="s">
        <v>82</v>
      </c>
      <c r="AY932" s="19" t="s">
        <v>208</v>
      </c>
      <c r="BE932" s="192">
        <f t="shared" si="14"/>
        <v>0</v>
      </c>
      <c r="BF932" s="192">
        <f t="shared" si="15"/>
        <v>0</v>
      </c>
      <c r="BG932" s="192">
        <f t="shared" si="16"/>
        <v>0</v>
      </c>
      <c r="BH932" s="192">
        <f t="shared" si="17"/>
        <v>0</v>
      </c>
      <c r="BI932" s="192">
        <f t="shared" si="18"/>
        <v>0</v>
      </c>
      <c r="BJ932" s="19" t="s">
        <v>82</v>
      </c>
      <c r="BK932" s="192">
        <f t="shared" si="19"/>
        <v>0</v>
      </c>
      <c r="BL932" s="19" t="s">
        <v>1034</v>
      </c>
      <c r="BM932" s="191" t="s">
        <v>1746</v>
      </c>
    </row>
    <row r="933" spans="1:65" s="2" customFormat="1" ht="24.2" customHeight="1">
      <c r="A933" s="36"/>
      <c r="B933" s="37"/>
      <c r="C933" s="226" t="s">
        <v>1747</v>
      </c>
      <c r="D933" s="226" t="s">
        <v>370</v>
      </c>
      <c r="E933" s="227" t="s">
        <v>1748</v>
      </c>
      <c r="F933" s="228" t="s">
        <v>1749</v>
      </c>
      <c r="G933" s="229" t="s">
        <v>367</v>
      </c>
      <c r="H933" s="230">
        <v>2</v>
      </c>
      <c r="I933" s="231"/>
      <c r="J933" s="232">
        <f t="shared" si="10"/>
        <v>0</v>
      </c>
      <c r="K933" s="228" t="s">
        <v>19</v>
      </c>
      <c r="L933" s="233"/>
      <c r="M933" s="234" t="s">
        <v>19</v>
      </c>
      <c r="N933" s="235" t="s">
        <v>43</v>
      </c>
      <c r="O933" s="66"/>
      <c r="P933" s="189">
        <f t="shared" si="11"/>
        <v>0</v>
      </c>
      <c r="Q933" s="189">
        <v>1.95E-2</v>
      </c>
      <c r="R933" s="189">
        <f t="shared" si="12"/>
        <v>3.9E-2</v>
      </c>
      <c r="S933" s="189">
        <v>0</v>
      </c>
      <c r="T933" s="190">
        <f t="shared" si="13"/>
        <v>0</v>
      </c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R933" s="191" t="s">
        <v>829</v>
      </c>
      <c r="AT933" s="191" t="s">
        <v>370</v>
      </c>
      <c r="AU933" s="191" t="s">
        <v>82</v>
      </c>
      <c r="AY933" s="19" t="s">
        <v>208</v>
      </c>
      <c r="BE933" s="192">
        <f t="shared" si="14"/>
        <v>0</v>
      </c>
      <c r="BF933" s="192">
        <f t="shared" si="15"/>
        <v>0</v>
      </c>
      <c r="BG933" s="192">
        <f t="shared" si="16"/>
        <v>0</v>
      </c>
      <c r="BH933" s="192">
        <f t="shared" si="17"/>
        <v>0</v>
      </c>
      <c r="BI933" s="192">
        <f t="shared" si="18"/>
        <v>0</v>
      </c>
      <c r="BJ933" s="19" t="s">
        <v>82</v>
      </c>
      <c r="BK933" s="192">
        <f t="shared" si="19"/>
        <v>0</v>
      </c>
      <c r="BL933" s="19" t="s">
        <v>1034</v>
      </c>
      <c r="BM933" s="191" t="s">
        <v>1750</v>
      </c>
    </row>
    <row r="934" spans="1:65" s="2" customFormat="1" ht="24.2" customHeight="1">
      <c r="A934" s="36"/>
      <c r="B934" s="37"/>
      <c r="C934" s="226" t="s">
        <v>1751</v>
      </c>
      <c r="D934" s="226" t="s">
        <v>370</v>
      </c>
      <c r="E934" s="227" t="s">
        <v>1752</v>
      </c>
      <c r="F934" s="228" t="s">
        <v>1753</v>
      </c>
      <c r="G934" s="229" t="s">
        <v>367</v>
      </c>
      <c r="H934" s="230">
        <v>2</v>
      </c>
      <c r="I934" s="231"/>
      <c r="J934" s="232">
        <f t="shared" si="10"/>
        <v>0</v>
      </c>
      <c r="K934" s="228" t="s">
        <v>19</v>
      </c>
      <c r="L934" s="233"/>
      <c r="M934" s="234" t="s">
        <v>19</v>
      </c>
      <c r="N934" s="235" t="s">
        <v>43</v>
      </c>
      <c r="O934" s="66"/>
      <c r="P934" s="189">
        <f t="shared" si="11"/>
        <v>0</v>
      </c>
      <c r="Q934" s="189">
        <v>1.95E-2</v>
      </c>
      <c r="R934" s="189">
        <f t="shared" si="12"/>
        <v>3.9E-2</v>
      </c>
      <c r="S934" s="189">
        <v>0</v>
      </c>
      <c r="T934" s="190">
        <f t="shared" si="13"/>
        <v>0</v>
      </c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R934" s="191" t="s">
        <v>829</v>
      </c>
      <c r="AT934" s="191" t="s">
        <v>370</v>
      </c>
      <c r="AU934" s="191" t="s">
        <v>82</v>
      </c>
      <c r="AY934" s="19" t="s">
        <v>208</v>
      </c>
      <c r="BE934" s="192">
        <f t="shared" si="14"/>
        <v>0</v>
      </c>
      <c r="BF934" s="192">
        <f t="shared" si="15"/>
        <v>0</v>
      </c>
      <c r="BG934" s="192">
        <f t="shared" si="16"/>
        <v>0</v>
      </c>
      <c r="BH934" s="192">
        <f t="shared" si="17"/>
        <v>0</v>
      </c>
      <c r="BI934" s="192">
        <f t="shared" si="18"/>
        <v>0</v>
      </c>
      <c r="BJ934" s="19" t="s">
        <v>82</v>
      </c>
      <c r="BK934" s="192">
        <f t="shared" si="19"/>
        <v>0</v>
      </c>
      <c r="BL934" s="19" t="s">
        <v>1034</v>
      </c>
      <c r="BM934" s="191" t="s">
        <v>1754</v>
      </c>
    </row>
    <row r="935" spans="1:65" s="2" customFormat="1" ht="24.2" customHeight="1">
      <c r="A935" s="36"/>
      <c r="B935" s="37"/>
      <c r="C935" s="226" t="s">
        <v>1755</v>
      </c>
      <c r="D935" s="226" t="s">
        <v>370</v>
      </c>
      <c r="E935" s="227" t="s">
        <v>1756</v>
      </c>
      <c r="F935" s="228" t="s">
        <v>1757</v>
      </c>
      <c r="G935" s="229" t="s">
        <v>367</v>
      </c>
      <c r="H935" s="230">
        <v>28</v>
      </c>
      <c r="I935" s="231"/>
      <c r="J935" s="232">
        <f t="shared" si="10"/>
        <v>0</v>
      </c>
      <c r="K935" s="228" t="s">
        <v>19</v>
      </c>
      <c r="L935" s="233"/>
      <c r="M935" s="234" t="s">
        <v>19</v>
      </c>
      <c r="N935" s="235" t="s">
        <v>43</v>
      </c>
      <c r="O935" s="66"/>
      <c r="P935" s="189">
        <f t="shared" si="11"/>
        <v>0</v>
      </c>
      <c r="Q935" s="189">
        <v>1.95E-2</v>
      </c>
      <c r="R935" s="189">
        <f t="shared" si="12"/>
        <v>0.54600000000000004</v>
      </c>
      <c r="S935" s="189">
        <v>0</v>
      </c>
      <c r="T935" s="190">
        <f t="shared" si="13"/>
        <v>0</v>
      </c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R935" s="191" t="s">
        <v>829</v>
      </c>
      <c r="AT935" s="191" t="s">
        <v>370</v>
      </c>
      <c r="AU935" s="191" t="s">
        <v>82</v>
      </c>
      <c r="AY935" s="19" t="s">
        <v>208</v>
      </c>
      <c r="BE935" s="192">
        <f t="shared" si="14"/>
        <v>0</v>
      </c>
      <c r="BF935" s="192">
        <f t="shared" si="15"/>
        <v>0</v>
      </c>
      <c r="BG935" s="192">
        <f t="shared" si="16"/>
        <v>0</v>
      </c>
      <c r="BH935" s="192">
        <f t="shared" si="17"/>
        <v>0</v>
      </c>
      <c r="BI935" s="192">
        <f t="shared" si="18"/>
        <v>0</v>
      </c>
      <c r="BJ935" s="19" t="s">
        <v>82</v>
      </c>
      <c r="BK935" s="192">
        <f t="shared" si="19"/>
        <v>0</v>
      </c>
      <c r="BL935" s="19" t="s">
        <v>1034</v>
      </c>
      <c r="BM935" s="191" t="s">
        <v>1758</v>
      </c>
    </row>
    <row r="936" spans="1:65" s="2" customFormat="1" ht="24.2" customHeight="1">
      <c r="A936" s="36"/>
      <c r="B936" s="37"/>
      <c r="C936" s="226" t="s">
        <v>1759</v>
      </c>
      <c r="D936" s="226" t="s">
        <v>370</v>
      </c>
      <c r="E936" s="227" t="s">
        <v>1760</v>
      </c>
      <c r="F936" s="228" t="s">
        <v>1761</v>
      </c>
      <c r="G936" s="229" t="s">
        <v>367</v>
      </c>
      <c r="H936" s="230">
        <v>1</v>
      </c>
      <c r="I936" s="231"/>
      <c r="J936" s="232">
        <f t="shared" si="10"/>
        <v>0</v>
      </c>
      <c r="K936" s="228" t="s">
        <v>19</v>
      </c>
      <c r="L936" s="233"/>
      <c r="M936" s="234" t="s">
        <v>19</v>
      </c>
      <c r="N936" s="235" t="s">
        <v>43</v>
      </c>
      <c r="O936" s="66"/>
      <c r="P936" s="189">
        <f t="shared" si="11"/>
        <v>0</v>
      </c>
      <c r="Q936" s="189">
        <v>1.95E-2</v>
      </c>
      <c r="R936" s="189">
        <f t="shared" si="12"/>
        <v>1.95E-2</v>
      </c>
      <c r="S936" s="189">
        <v>0</v>
      </c>
      <c r="T936" s="190">
        <f t="shared" si="13"/>
        <v>0</v>
      </c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R936" s="191" t="s">
        <v>829</v>
      </c>
      <c r="AT936" s="191" t="s">
        <v>370</v>
      </c>
      <c r="AU936" s="191" t="s">
        <v>82</v>
      </c>
      <c r="AY936" s="19" t="s">
        <v>208</v>
      </c>
      <c r="BE936" s="192">
        <f t="shared" si="14"/>
        <v>0</v>
      </c>
      <c r="BF936" s="192">
        <f t="shared" si="15"/>
        <v>0</v>
      </c>
      <c r="BG936" s="192">
        <f t="shared" si="16"/>
        <v>0</v>
      </c>
      <c r="BH936" s="192">
        <f t="shared" si="17"/>
        <v>0</v>
      </c>
      <c r="BI936" s="192">
        <f t="shared" si="18"/>
        <v>0</v>
      </c>
      <c r="BJ936" s="19" t="s">
        <v>82</v>
      </c>
      <c r="BK936" s="192">
        <f t="shared" si="19"/>
        <v>0</v>
      </c>
      <c r="BL936" s="19" t="s">
        <v>1034</v>
      </c>
      <c r="BM936" s="191" t="s">
        <v>1762</v>
      </c>
    </row>
    <row r="937" spans="1:65" s="2" customFormat="1" ht="24.2" customHeight="1">
      <c r="A937" s="36"/>
      <c r="B937" s="37"/>
      <c r="C937" s="226" t="s">
        <v>1763</v>
      </c>
      <c r="D937" s="226" t="s">
        <v>370</v>
      </c>
      <c r="E937" s="227" t="s">
        <v>1764</v>
      </c>
      <c r="F937" s="228" t="s">
        <v>1765</v>
      </c>
      <c r="G937" s="229" t="s">
        <v>367</v>
      </c>
      <c r="H937" s="230">
        <v>1</v>
      </c>
      <c r="I937" s="231"/>
      <c r="J937" s="232">
        <f t="shared" si="10"/>
        <v>0</v>
      </c>
      <c r="K937" s="228" t="s">
        <v>19</v>
      </c>
      <c r="L937" s="233"/>
      <c r="M937" s="234" t="s">
        <v>19</v>
      </c>
      <c r="N937" s="235" t="s">
        <v>43</v>
      </c>
      <c r="O937" s="66"/>
      <c r="P937" s="189">
        <f t="shared" si="11"/>
        <v>0</v>
      </c>
      <c r="Q937" s="189">
        <v>1.95E-2</v>
      </c>
      <c r="R937" s="189">
        <f t="shared" si="12"/>
        <v>1.95E-2</v>
      </c>
      <c r="S937" s="189">
        <v>0</v>
      </c>
      <c r="T937" s="190">
        <f t="shared" si="13"/>
        <v>0</v>
      </c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R937" s="191" t="s">
        <v>829</v>
      </c>
      <c r="AT937" s="191" t="s">
        <v>370</v>
      </c>
      <c r="AU937" s="191" t="s">
        <v>82</v>
      </c>
      <c r="AY937" s="19" t="s">
        <v>208</v>
      </c>
      <c r="BE937" s="192">
        <f t="shared" si="14"/>
        <v>0</v>
      </c>
      <c r="BF937" s="192">
        <f t="shared" si="15"/>
        <v>0</v>
      </c>
      <c r="BG937" s="192">
        <f t="shared" si="16"/>
        <v>0</v>
      </c>
      <c r="BH937" s="192">
        <f t="shared" si="17"/>
        <v>0</v>
      </c>
      <c r="BI937" s="192">
        <f t="shared" si="18"/>
        <v>0</v>
      </c>
      <c r="BJ937" s="19" t="s">
        <v>82</v>
      </c>
      <c r="BK937" s="192">
        <f t="shared" si="19"/>
        <v>0</v>
      </c>
      <c r="BL937" s="19" t="s">
        <v>1034</v>
      </c>
      <c r="BM937" s="191" t="s">
        <v>1766</v>
      </c>
    </row>
    <row r="938" spans="1:65" s="2" customFormat="1" ht="24.2" customHeight="1">
      <c r="A938" s="36"/>
      <c r="B938" s="37"/>
      <c r="C938" s="180" t="s">
        <v>1767</v>
      </c>
      <c r="D938" s="180" t="s">
        <v>210</v>
      </c>
      <c r="E938" s="181" t="s">
        <v>1768</v>
      </c>
      <c r="F938" s="182" t="s">
        <v>1769</v>
      </c>
      <c r="G938" s="183" t="s">
        <v>1091</v>
      </c>
      <c r="H938" s="240"/>
      <c r="I938" s="185"/>
      <c r="J938" s="186">
        <f t="shared" si="10"/>
        <v>0</v>
      </c>
      <c r="K938" s="182" t="s">
        <v>214</v>
      </c>
      <c r="L938" s="41"/>
      <c r="M938" s="187" t="s">
        <v>19</v>
      </c>
      <c r="N938" s="188" t="s">
        <v>43</v>
      </c>
      <c r="O938" s="66"/>
      <c r="P938" s="189">
        <f t="shared" si="11"/>
        <v>0</v>
      </c>
      <c r="Q938" s="189">
        <v>0</v>
      </c>
      <c r="R938" s="189">
        <f t="shared" si="12"/>
        <v>0</v>
      </c>
      <c r="S938" s="189">
        <v>0</v>
      </c>
      <c r="T938" s="190">
        <f t="shared" si="13"/>
        <v>0</v>
      </c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R938" s="191" t="s">
        <v>1034</v>
      </c>
      <c r="AT938" s="191" t="s">
        <v>210</v>
      </c>
      <c r="AU938" s="191" t="s">
        <v>82</v>
      </c>
      <c r="AY938" s="19" t="s">
        <v>208</v>
      </c>
      <c r="BE938" s="192">
        <f t="shared" si="14"/>
        <v>0</v>
      </c>
      <c r="BF938" s="192">
        <f t="shared" si="15"/>
        <v>0</v>
      </c>
      <c r="BG938" s="192">
        <f t="shared" si="16"/>
        <v>0</v>
      </c>
      <c r="BH938" s="192">
        <f t="shared" si="17"/>
        <v>0</v>
      </c>
      <c r="BI938" s="192">
        <f t="shared" si="18"/>
        <v>0</v>
      </c>
      <c r="BJ938" s="19" t="s">
        <v>82</v>
      </c>
      <c r="BK938" s="192">
        <f t="shared" si="19"/>
        <v>0</v>
      </c>
      <c r="BL938" s="19" t="s">
        <v>1034</v>
      </c>
      <c r="BM938" s="191" t="s">
        <v>1770</v>
      </c>
    </row>
    <row r="939" spans="1:65" s="12" customFormat="1" ht="22.9" customHeight="1">
      <c r="B939" s="164"/>
      <c r="C939" s="165"/>
      <c r="D939" s="166" t="s">
        <v>70</v>
      </c>
      <c r="E939" s="178" t="s">
        <v>1771</v>
      </c>
      <c r="F939" s="178" t="s">
        <v>1772</v>
      </c>
      <c r="G939" s="165"/>
      <c r="H939" s="165"/>
      <c r="I939" s="168"/>
      <c r="J939" s="179">
        <f>BK939</f>
        <v>0</v>
      </c>
      <c r="K939" s="165"/>
      <c r="L939" s="170"/>
      <c r="M939" s="171"/>
      <c r="N939" s="172"/>
      <c r="O939" s="172"/>
      <c r="P939" s="173">
        <f>SUM(P940:P970)</f>
        <v>0</v>
      </c>
      <c r="Q939" s="172"/>
      <c r="R939" s="173">
        <f>SUM(R940:R970)</f>
        <v>7.8030119999999989</v>
      </c>
      <c r="S939" s="172"/>
      <c r="T939" s="174">
        <f>SUM(T940:T970)</f>
        <v>0.16597999999999999</v>
      </c>
      <c r="AR939" s="175" t="s">
        <v>82</v>
      </c>
      <c r="AT939" s="176" t="s">
        <v>70</v>
      </c>
      <c r="AU939" s="176" t="s">
        <v>78</v>
      </c>
      <c r="AY939" s="175" t="s">
        <v>208</v>
      </c>
      <c r="BK939" s="177">
        <f>SUM(BK940:BK970)</f>
        <v>0</v>
      </c>
    </row>
    <row r="940" spans="1:65" s="2" customFormat="1" ht="14.45" customHeight="1">
      <c r="A940" s="36"/>
      <c r="B940" s="37"/>
      <c r="C940" s="180" t="s">
        <v>1773</v>
      </c>
      <c r="D940" s="180" t="s">
        <v>210</v>
      </c>
      <c r="E940" s="181" t="s">
        <v>1774</v>
      </c>
      <c r="F940" s="182" t="s">
        <v>1775</v>
      </c>
      <c r="G940" s="183" t="s">
        <v>1776</v>
      </c>
      <c r="H940" s="184">
        <v>1</v>
      </c>
      <c r="I940" s="185"/>
      <c r="J940" s="186">
        <f>ROUND(I940*H940,2)</f>
        <v>0</v>
      </c>
      <c r="K940" s="182" t="s">
        <v>19</v>
      </c>
      <c r="L940" s="41"/>
      <c r="M940" s="187" t="s">
        <v>19</v>
      </c>
      <c r="N940" s="188" t="s">
        <v>43</v>
      </c>
      <c r="O940" s="66"/>
      <c r="P940" s="189">
        <f>O940*H940</f>
        <v>0</v>
      </c>
      <c r="Q940" s="189">
        <v>0</v>
      </c>
      <c r="R940" s="189">
        <f>Q940*H940</f>
        <v>0</v>
      </c>
      <c r="S940" s="189">
        <v>1.9E-2</v>
      </c>
      <c r="T940" s="190">
        <f>S940*H940</f>
        <v>1.9E-2</v>
      </c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R940" s="191" t="s">
        <v>1034</v>
      </c>
      <c r="AT940" s="191" t="s">
        <v>210</v>
      </c>
      <c r="AU940" s="191" t="s">
        <v>82</v>
      </c>
      <c r="AY940" s="19" t="s">
        <v>208</v>
      </c>
      <c r="BE940" s="192">
        <f>IF(N940="základní",J940,0)</f>
        <v>0</v>
      </c>
      <c r="BF940" s="192">
        <f>IF(N940="snížená",J940,0)</f>
        <v>0</v>
      </c>
      <c r="BG940" s="192">
        <f>IF(N940="zákl. přenesená",J940,0)</f>
        <v>0</v>
      </c>
      <c r="BH940" s="192">
        <f>IF(N940="sníž. přenesená",J940,0)</f>
        <v>0</v>
      </c>
      <c r="BI940" s="192">
        <f>IF(N940="nulová",J940,0)</f>
        <v>0</v>
      </c>
      <c r="BJ940" s="19" t="s">
        <v>82</v>
      </c>
      <c r="BK940" s="192">
        <f>ROUND(I940*H940,2)</f>
        <v>0</v>
      </c>
      <c r="BL940" s="19" t="s">
        <v>1034</v>
      </c>
      <c r="BM940" s="191" t="s">
        <v>1777</v>
      </c>
    </row>
    <row r="941" spans="1:65" s="2" customFormat="1" ht="14.45" customHeight="1">
      <c r="A941" s="36"/>
      <c r="B941" s="37"/>
      <c r="C941" s="180" t="s">
        <v>1778</v>
      </c>
      <c r="D941" s="180" t="s">
        <v>210</v>
      </c>
      <c r="E941" s="181" t="s">
        <v>1779</v>
      </c>
      <c r="F941" s="182" t="s">
        <v>1780</v>
      </c>
      <c r="G941" s="183" t="s">
        <v>1776</v>
      </c>
      <c r="H941" s="184">
        <v>2</v>
      </c>
      <c r="I941" s="185"/>
      <c r="J941" s="186">
        <f>ROUND(I941*H941,2)</f>
        <v>0</v>
      </c>
      <c r="K941" s="182" t="s">
        <v>19</v>
      </c>
      <c r="L941" s="41"/>
      <c r="M941" s="187" t="s">
        <v>19</v>
      </c>
      <c r="N941" s="188" t="s">
        <v>43</v>
      </c>
      <c r="O941" s="66"/>
      <c r="P941" s="189">
        <f>O941*H941</f>
        <v>0</v>
      </c>
      <c r="Q941" s="189">
        <v>1.5</v>
      </c>
      <c r="R941" s="189">
        <f>Q941*H941</f>
        <v>3</v>
      </c>
      <c r="S941" s="189">
        <v>0</v>
      </c>
      <c r="T941" s="190">
        <f>S941*H941</f>
        <v>0</v>
      </c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R941" s="191" t="s">
        <v>1034</v>
      </c>
      <c r="AT941" s="191" t="s">
        <v>210</v>
      </c>
      <c r="AU941" s="191" t="s">
        <v>82</v>
      </c>
      <c r="AY941" s="19" t="s">
        <v>208</v>
      </c>
      <c r="BE941" s="192">
        <f>IF(N941="základní",J941,0)</f>
        <v>0</v>
      </c>
      <c r="BF941" s="192">
        <f>IF(N941="snížená",J941,0)</f>
        <v>0</v>
      </c>
      <c r="BG941" s="192">
        <f>IF(N941="zákl. přenesená",J941,0)</f>
        <v>0</v>
      </c>
      <c r="BH941" s="192">
        <f>IF(N941="sníž. přenesená",J941,0)</f>
        <v>0</v>
      </c>
      <c r="BI941" s="192">
        <f>IF(N941="nulová",J941,0)</f>
        <v>0</v>
      </c>
      <c r="BJ941" s="19" t="s">
        <v>82</v>
      </c>
      <c r="BK941" s="192">
        <f>ROUND(I941*H941,2)</f>
        <v>0</v>
      </c>
      <c r="BL941" s="19" t="s">
        <v>1034</v>
      </c>
      <c r="BM941" s="191" t="s">
        <v>1781</v>
      </c>
    </row>
    <row r="942" spans="1:65" s="2" customFormat="1" ht="107.25">
      <c r="A942" s="36"/>
      <c r="B942" s="37"/>
      <c r="C942" s="38"/>
      <c r="D942" s="195" t="s">
        <v>397</v>
      </c>
      <c r="E942" s="38"/>
      <c r="F942" s="236" t="s">
        <v>1782</v>
      </c>
      <c r="G942" s="38"/>
      <c r="H942" s="38"/>
      <c r="I942" s="237"/>
      <c r="J942" s="38"/>
      <c r="K942" s="38"/>
      <c r="L942" s="41"/>
      <c r="M942" s="238"/>
      <c r="N942" s="239"/>
      <c r="O942" s="66"/>
      <c r="P942" s="66"/>
      <c r="Q942" s="66"/>
      <c r="R942" s="66"/>
      <c r="S942" s="66"/>
      <c r="T942" s="67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T942" s="19" t="s">
        <v>397</v>
      </c>
      <c r="AU942" s="19" t="s">
        <v>82</v>
      </c>
    </row>
    <row r="943" spans="1:65" s="13" customFormat="1" ht="11.25">
      <c r="B943" s="193"/>
      <c r="C943" s="194"/>
      <c r="D943" s="195" t="s">
        <v>217</v>
      </c>
      <c r="E943" s="196" t="s">
        <v>19</v>
      </c>
      <c r="F943" s="197" t="s">
        <v>1783</v>
      </c>
      <c r="G943" s="194"/>
      <c r="H943" s="198">
        <v>1</v>
      </c>
      <c r="I943" s="199"/>
      <c r="J943" s="194"/>
      <c r="K943" s="194"/>
      <c r="L943" s="200"/>
      <c r="M943" s="201"/>
      <c r="N943" s="202"/>
      <c r="O943" s="202"/>
      <c r="P943" s="202"/>
      <c r="Q943" s="202"/>
      <c r="R943" s="202"/>
      <c r="S943" s="202"/>
      <c r="T943" s="203"/>
      <c r="AT943" s="204" t="s">
        <v>217</v>
      </c>
      <c r="AU943" s="204" t="s">
        <v>82</v>
      </c>
      <c r="AV943" s="13" t="s">
        <v>82</v>
      </c>
      <c r="AW943" s="13" t="s">
        <v>33</v>
      </c>
      <c r="AX943" s="13" t="s">
        <v>71</v>
      </c>
      <c r="AY943" s="204" t="s">
        <v>208</v>
      </c>
    </row>
    <row r="944" spans="1:65" s="13" customFormat="1" ht="11.25">
      <c r="B944" s="193"/>
      <c r="C944" s="194"/>
      <c r="D944" s="195" t="s">
        <v>217</v>
      </c>
      <c r="E944" s="196" t="s">
        <v>19</v>
      </c>
      <c r="F944" s="197" t="s">
        <v>1784</v>
      </c>
      <c r="G944" s="194"/>
      <c r="H944" s="198">
        <v>1</v>
      </c>
      <c r="I944" s="199"/>
      <c r="J944" s="194"/>
      <c r="K944" s="194"/>
      <c r="L944" s="200"/>
      <c r="M944" s="201"/>
      <c r="N944" s="202"/>
      <c r="O944" s="202"/>
      <c r="P944" s="202"/>
      <c r="Q944" s="202"/>
      <c r="R944" s="202"/>
      <c r="S944" s="202"/>
      <c r="T944" s="203"/>
      <c r="AT944" s="204" t="s">
        <v>217</v>
      </c>
      <c r="AU944" s="204" t="s">
        <v>82</v>
      </c>
      <c r="AV944" s="13" t="s">
        <v>82</v>
      </c>
      <c r="AW944" s="13" t="s">
        <v>33</v>
      </c>
      <c r="AX944" s="13" t="s">
        <v>71</v>
      </c>
      <c r="AY944" s="204" t="s">
        <v>208</v>
      </c>
    </row>
    <row r="945" spans="1:65" s="14" customFormat="1" ht="11.25">
      <c r="B945" s="205"/>
      <c r="C945" s="206"/>
      <c r="D945" s="195" t="s">
        <v>217</v>
      </c>
      <c r="E945" s="207" t="s">
        <v>19</v>
      </c>
      <c r="F945" s="208" t="s">
        <v>221</v>
      </c>
      <c r="G945" s="206"/>
      <c r="H945" s="209">
        <v>2</v>
      </c>
      <c r="I945" s="210"/>
      <c r="J945" s="206"/>
      <c r="K945" s="206"/>
      <c r="L945" s="211"/>
      <c r="M945" s="212"/>
      <c r="N945" s="213"/>
      <c r="O945" s="213"/>
      <c r="P945" s="213"/>
      <c r="Q945" s="213"/>
      <c r="R945" s="213"/>
      <c r="S945" s="213"/>
      <c r="T945" s="214"/>
      <c r="AT945" s="215" t="s">
        <v>217</v>
      </c>
      <c r="AU945" s="215" t="s">
        <v>82</v>
      </c>
      <c r="AV945" s="14" t="s">
        <v>215</v>
      </c>
      <c r="AW945" s="14" t="s">
        <v>33</v>
      </c>
      <c r="AX945" s="14" t="s">
        <v>78</v>
      </c>
      <c r="AY945" s="215" t="s">
        <v>208</v>
      </c>
    </row>
    <row r="946" spans="1:65" s="2" customFormat="1" ht="14.45" customHeight="1">
      <c r="A946" s="36"/>
      <c r="B946" s="37"/>
      <c r="C946" s="180" t="s">
        <v>1785</v>
      </c>
      <c r="D946" s="180" t="s">
        <v>210</v>
      </c>
      <c r="E946" s="181" t="s">
        <v>1786</v>
      </c>
      <c r="F946" s="182" t="s">
        <v>1787</v>
      </c>
      <c r="G946" s="183" t="s">
        <v>1776</v>
      </c>
      <c r="H946" s="184">
        <v>1</v>
      </c>
      <c r="I946" s="185"/>
      <c r="J946" s="186">
        <f>ROUND(I946*H946,2)</f>
        <v>0</v>
      </c>
      <c r="K946" s="182" t="s">
        <v>19</v>
      </c>
      <c r="L946" s="41"/>
      <c r="M946" s="187" t="s">
        <v>19</v>
      </c>
      <c r="N946" s="188" t="s">
        <v>43</v>
      </c>
      <c r="O946" s="66"/>
      <c r="P946" s="189">
        <f>O946*H946</f>
        <v>0</v>
      </c>
      <c r="Q946" s="189">
        <v>2.4</v>
      </c>
      <c r="R946" s="189">
        <f>Q946*H946</f>
        <v>2.4</v>
      </c>
      <c r="S946" s="189">
        <v>0</v>
      </c>
      <c r="T946" s="190">
        <f>S946*H946</f>
        <v>0</v>
      </c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R946" s="191" t="s">
        <v>1034</v>
      </c>
      <c r="AT946" s="191" t="s">
        <v>210</v>
      </c>
      <c r="AU946" s="191" t="s">
        <v>82</v>
      </c>
      <c r="AY946" s="19" t="s">
        <v>208</v>
      </c>
      <c r="BE946" s="192">
        <f>IF(N946="základní",J946,0)</f>
        <v>0</v>
      </c>
      <c r="BF946" s="192">
        <f>IF(N946="snížená",J946,0)</f>
        <v>0</v>
      </c>
      <c r="BG946" s="192">
        <f>IF(N946="zákl. přenesená",J946,0)</f>
        <v>0</v>
      </c>
      <c r="BH946" s="192">
        <f>IF(N946="sníž. přenesená",J946,0)</f>
        <v>0</v>
      </c>
      <c r="BI946" s="192">
        <f>IF(N946="nulová",J946,0)</f>
        <v>0</v>
      </c>
      <c r="BJ946" s="19" t="s">
        <v>82</v>
      </c>
      <c r="BK946" s="192">
        <f>ROUND(I946*H946,2)</f>
        <v>0</v>
      </c>
      <c r="BL946" s="19" t="s">
        <v>1034</v>
      </c>
      <c r="BM946" s="191" t="s">
        <v>1788</v>
      </c>
    </row>
    <row r="947" spans="1:65" s="2" customFormat="1" ht="107.25">
      <c r="A947" s="36"/>
      <c r="B947" s="37"/>
      <c r="C947" s="38"/>
      <c r="D947" s="195" t="s">
        <v>397</v>
      </c>
      <c r="E947" s="38"/>
      <c r="F947" s="236" t="s">
        <v>1782</v>
      </c>
      <c r="G947" s="38"/>
      <c r="H947" s="38"/>
      <c r="I947" s="237"/>
      <c r="J947" s="38"/>
      <c r="K947" s="38"/>
      <c r="L947" s="41"/>
      <c r="M947" s="238"/>
      <c r="N947" s="239"/>
      <c r="O947" s="66"/>
      <c r="P947" s="66"/>
      <c r="Q947" s="66"/>
      <c r="R947" s="66"/>
      <c r="S947" s="66"/>
      <c r="T947" s="67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T947" s="19" t="s">
        <v>397</v>
      </c>
      <c r="AU947" s="19" t="s">
        <v>82</v>
      </c>
    </row>
    <row r="948" spans="1:65" s="13" customFormat="1" ht="11.25">
      <c r="B948" s="193"/>
      <c r="C948" s="194"/>
      <c r="D948" s="195" t="s">
        <v>217</v>
      </c>
      <c r="E948" s="196" t="s">
        <v>19</v>
      </c>
      <c r="F948" s="197" t="s">
        <v>1784</v>
      </c>
      <c r="G948" s="194"/>
      <c r="H948" s="198">
        <v>1</v>
      </c>
      <c r="I948" s="199"/>
      <c r="J948" s="194"/>
      <c r="K948" s="194"/>
      <c r="L948" s="200"/>
      <c r="M948" s="201"/>
      <c r="N948" s="202"/>
      <c r="O948" s="202"/>
      <c r="P948" s="202"/>
      <c r="Q948" s="202"/>
      <c r="R948" s="202"/>
      <c r="S948" s="202"/>
      <c r="T948" s="203"/>
      <c r="AT948" s="204" t="s">
        <v>217</v>
      </c>
      <c r="AU948" s="204" t="s">
        <v>82</v>
      </c>
      <c r="AV948" s="13" t="s">
        <v>82</v>
      </c>
      <c r="AW948" s="13" t="s">
        <v>33</v>
      </c>
      <c r="AX948" s="13" t="s">
        <v>78</v>
      </c>
      <c r="AY948" s="204" t="s">
        <v>208</v>
      </c>
    </row>
    <row r="949" spans="1:65" s="2" customFormat="1" ht="14.45" customHeight="1">
      <c r="A949" s="36"/>
      <c r="B949" s="37"/>
      <c r="C949" s="180" t="s">
        <v>1789</v>
      </c>
      <c r="D949" s="180" t="s">
        <v>210</v>
      </c>
      <c r="E949" s="181" t="s">
        <v>1790</v>
      </c>
      <c r="F949" s="182" t="s">
        <v>1791</v>
      </c>
      <c r="G949" s="183" t="s">
        <v>1636</v>
      </c>
      <c r="H949" s="184">
        <v>2</v>
      </c>
      <c r="I949" s="185"/>
      <c r="J949" s="186">
        <f>ROUND(I949*H949,2)</f>
        <v>0</v>
      </c>
      <c r="K949" s="182" t="s">
        <v>19</v>
      </c>
      <c r="L949" s="41"/>
      <c r="M949" s="187" t="s">
        <v>19</v>
      </c>
      <c r="N949" s="188" t="s">
        <v>43</v>
      </c>
      <c r="O949" s="66"/>
      <c r="P949" s="189">
        <f>O949*H949</f>
        <v>0</v>
      </c>
      <c r="Q949" s="189">
        <v>0.09</v>
      </c>
      <c r="R949" s="189">
        <f>Q949*H949</f>
        <v>0.18</v>
      </c>
      <c r="S949" s="189">
        <v>0</v>
      </c>
      <c r="T949" s="190">
        <f>S949*H949</f>
        <v>0</v>
      </c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R949" s="191" t="s">
        <v>1034</v>
      </c>
      <c r="AT949" s="191" t="s">
        <v>210</v>
      </c>
      <c r="AU949" s="191" t="s">
        <v>82</v>
      </c>
      <c r="AY949" s="19" t="s">
        <v>208</v>
      </c>
      <c r="BE949" s="192">
        <f>IF(N949="základní",J949,0)</f>
        <v>0</v>
      </c>
      <c r="BF949" s="192">
        <f>IF(N949="snížená",J949,0)</f>
        <v>0</v>
      </c>
      <c r="BG949" s="192">
        <f>IF(N949="zákl. přenesená",J949,0)</f>
        <v>0</v>
      </c>
      <c r="BH949" s="192">
        <f>IF(N949="sníž. přenesená",J949,0)</f>
        <v>0</v>
      </c>
      <c r="BI949" s="192">
        <f>IF(N949="nulová",J949,0)</f>
        <v>0</v>
      </c>
      <c r="BJ949" s="19" t="s">
        <v>82</v>
      </c>
      <c r="BK949" s="192">
        <f>ROUND(I949*H949,2)</f>
        <v>0</v>
      </c>
      <c r="BL949" s="19" t="s">
        <v>1034</v>
      </c>
      <c r="BM949" s="191" t="s">
        <v>1792</v>
      </c>
    </row>
    <row r="950" spans="1:65" s="2" customFormat="1" ht="19.5">
      <c r="A950" s="36"/>
      <c r="B950" s="37"/>
      <c r="C950" s="38"/>
      <c r="D950" s="195" t="s">
        <v>397</v>
      </c>
      <c r="E950" s="38"/>
      <c r="F950" s="236" t="s">
        <v>1793</v>
      </c>
      <c r="G950" s="38"/>
      <c r="H950" s="38"/>
      <c r="I950" s="237"/>
      <c r="J950" s="38"/>
      <c r="K950" s="38"/>
      <c r="L950" s="41"/>
      <c r="M950" s="238"/>
      <c r="N950" s="239"/>
      <c r="O950" s="66"/>
      <c r="P950" s="66"/>
      <c r="Q950" s="66"/>
      <c r="R950" s="66"/>
      <c r="S950" s="66"/>
      <c r="T950" s="67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T950" s="19" t="s">
        <v>397</v>
      </c>
      <c r="AU950" s="19" t="s">
        <v>82</v>
      </c>
    </row>
    <row r="951" spans="1:65" s="2" customFormat="1" ht="14.45" customHeight="1">
      <c r="A951" s="36"/>
      <c r="B951" s="37"/>
      <c r="C951" s="180" t="s">
        <v>1794</v>
      </c>
      <c r="D951" s="180" t="s">
        <v>210</v>
      </c>
      <c r="E951" s="181" t="s">
        <v>1795</v>
      </c>
      <c r="F951" s="182" t="s">
        <v>1796</v>
      </c>
      <c r="G951" s="183" t="s">
        <v>1636</v>
      </c>
      <c r="H951" s="184">
        <v>2</v>
      </c>
      <c r="I951" s="185"/>
      <c r="J951" s="186">
        <f>ROUND(I951*H951,2)</f>
        <v>0</v>
      </c>
      <c r="K951" s="182" t="s">
        <v>19</v>
      </c>
      <c r="L951" s="41"/>
      <c r="M951" s="187" t="s">
        <v>19</v>
      </c>
      <c r="N951" s="188" t="s">
        <v>43</v>
      </c>
      <c r="O951" s="66"/>
      <c r="P951" s="189">
        <f>O951*H951</f>
        <v>0</v>
      </c>
      <c r="Q951" s="189">
        <v>0.09</v>
      </c>
      <c r="R951" s="189">
        <f>Q951*H951</f>
        <v>0.18</v>
      </c>
      <c r="S951" s="189">
        <v>0</v>
      </c>
      <c r="T951" s="190">
        <f>S951*H951</f>
        <v>0</v>
      </c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R951" s="191" t="s">
        <v>1034</v>
      </c>
      <c r="AT951" s="191" t="s">
        <v>210</v>
      </c>
      <c r="AU951" s="191" t="s">
        <v>82</v>
      </c>
      <c r="AY951" s="19" t="s">
        <v>208</v>
      </c>
      <c r="BE951" s="192">
        <f>IF(N951="základní",J951,0)</f>
        <v>0</v>
      </c>
      <c r="BF951" s="192">
        <f>IF(N951="snížená",J951,0)</f>
        <v>0</v>
      </c>
      <c r="BG951" s="192">
        <f>IF(N951="zákl. přenesená",J951,0)</f>
        <v>0</v>
      </c>
      <c r="BH951" s="192">
        <f>IF(N951="sníž. přenesená",J951,0)</f>
        <v>0</v>
      </c>
      <c r="BI951" s="192">
        <f>IF(N951="nulová",J951,0)</f>
        <v>0</v>
      </c>
      <c r="BJ951" s="19" t="s">
        <v>82</v>
      </c>
      <c r="BK951" s="192">
        <f>ROUND(I951*H951,2)</f>
        <v>0</v>
      </c>
      <c r="BL951" s="19" t="s">
        <v>1034</v>
      </c>
      <c r="BM951" s="191" t="s">
        <v>1797</v>
      </c>
    </row>
    <row r="952" spans="1:65" s="2" customFormat="1" ht="19.5">
      <c r="A952" s="36"/>
      <c r="B952" s="37"/>
      <c r="C952" s="38"/>
      <c r="D952" s="195" t="s">
        <v>397</v>
      </c>
      <c r="E952" s="38"/>
      <c r="F952" s="236" t="s">
        <v>1798</v>
      </c>
      <c r="G952" s="38"/>
      <c r="H952" s="38"/>
      <c r="I952" s="237"/>
      <c r="J952" s="38"/>
      <c r="K952" s="38"/>
      <c r="L952" s="41"/>
      <c r="M952" s="238"/>
      <c r="N952" s="239"/>
      <c r="O952" s="66"/>
      <c r="P952" s="66"/>
      <c r="Q952" s="66"/>
      <c r="R952" s="66"/>
      <c r="S952" s="66"/>
      <c r="T952" s="67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T952" s="19" t="s">
        <v>397</v>
      </c>
      <c r="AU952" s="19" t="s">
        <v>82</v>
      </c>
    </row>
    <row r="953" spans="1:65" s="2" customFormat="1" ht="14.45" customHeight="1">
      <c r="A953" s="36"/>
      <c r="B953" s="37"/>
      <c r="C953" s="180" t="s">
        <v>1799</v>
      </c>
      <c r="D953" s="180" t="s">
        <v>210</v>
      </c>
      <c r="E953" s="181" t="s">
        <v>1800</v>
      </c>
      <c r="F953" s="182" t="s">
        <v>1801</v>
      </c>
      <c r="G953" s="183" t="s">
        <v>213</v>
      </c>
      <c r="H953" s="184">
        <v>7.3490000000000002</v>
      </c>
      <c r="I953" s="185"/>
      <c r="J953" s="186">
        <f>ROUND(I953*H953,2)</f>
        <v>0</v>
      </c>
      <c r="K953" s="182" t="s">
        <v>214</v>
      </c>
      <c r="L953" s="41"/>
      <c r="M953" s="187" t="s">
        <v>19</v>
      </c>
      <c r="N953" s="188" t="s">
        <v>43</v>
      </c>
      <c r="O953" s="66"/>
      <c r="P953" s="189">
        <f>O953*H953</f>
        <v>0</v>
      </c>
      <c r="Q953" s="189">
        <v>0</v>
      </c>
      <c r="R953" s="189">
        <f>Q953*H953</f>
        <v>0</v>
      </c>
      <c r="S953" s="189">
        <v>0.02</v>
      </c>
      <c r="T953" s="190">
        <f>S953*H953</f>
        <v>0.14698</v>
      </c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R953" s="191" t="s">
        <v>1034</v>
      </c>
      <c r="AT953" s="191" t="s">
        <v>210</v>
      </c>
      <c r="AU953" s="191" t="s">
        <v>82</v>
      </c>
      <c r="AY953" s="19" t="s">
        <v>208</v>
      </c>
      <c r="BE953" s="192">
        <f>IF(N953="základní",J953,0)</f>
        <v>0</v>
      </c>
      <c r="BF953" s="192">
        <f>IF(N953="snížená",J953,0)</f>
        <v>0</v>
      </c>
      <c r="BG953" s="192">
        <f>IF(N953="zákl. přenesená",J953,0)</f>
        <v>0</v>
      </c>
      <c r="BH953" s="192">
        <f>IF(N953="sníž. přenesená",J953,0)</f>
        <v>0</v>
      </c>
      <c r="BI953" s="192">
        <f>IF(N953="nulová",J953,0)</f>
        <v>0</v>
      </c>
      <c r="BJ953" s="19" t="s">
        <v>82</v>
      </c>
      <c r="BK953" s="192">
        <f>ROUND(I953*H953,2)</f>
        <v>0</v>
      </c>
      <c r="BL953" s="19" t="s">
        <v>1034</v>
      </c>
      <c r="BM953" s="191" t="s">
        <v>1802</v>
      </c>
    </row>
    <row r="954" spans="1:65" s="13" customFormat="1" ht="11.25">
      <c r="B954" s="193"/>
      <c r="C954" s="194"/>
      <c r="D954" s="195" t="s">
        <v>217</v>
      </c>
      <c r="E954" s="196" t="s">
        <v>19</v>
      </c>
      <c r="F954" s="197" t="s">
        <v>1803</v>
      </c>
      <c r="G954" s="194"/>
      <c r="H954" s="198">
        <v>7.3490000000000002</v>
      </c>
      <c r="I954" s="199"/>
      <c r="J954" s="194"/>
      <c r="K954" s="194"/>
      <c r="L954" s="200"/>
      <c r="M954" s="201"/>
      <c r="N954" s="202"/>
      <c r="O954" s="202"/>
      <c r="P954" s="202"/>
      <c r="Q954" s="202"/>
      <c r="R954" s="202"/>
      <c r="S954" s="202"/>
      <c r="T954" s="203"/>
      <c r="AT954" s="204" t="s">
        <v>217</v>
      </c>
      <c r="AU954" s="204" t="s">
        <v>82</v>
      </c>
      <c r="AV954" s="13" t="s">
        <v>82</v>
      </c>
      <c r="AW954" s="13" t="s">
        <v>33</v>
      </c>
      <c r="AX954" s="13" t="s">
        <v>78</v>
      </c>
      <c r="AY954" s="204" t="s">
        <v>208</v>
      </c>
    </row>
    <row r="955" spans="1:65" s="2" customFormat="1" ht="14.45" customHeight="1">
      <c r="A955" s="36"/>
      <c r="B955" s="37"/>
      <c r="C955" s="180" t="s">
        <v>1804</v>
      </c>
      <c r="D955" s="180" t="s">
        <v>210</v>
      </c>
      <c r="E955" s="181" t="s">
        <v>1805</v>
      </c>
      <c r="F955" s="182" t="s">
        <v>1806</v>
      </c>
      <c r="G955" s="183" t="s">
        <v>1636</v>
      </c>
      <c r="H955" s="184">
        <v>9</v>
      </c>
      <c r="I955" s="185"/>
      <c r="J955" s="186">
        <f>ROUND(I955*H955,2)</f>
        <v>0</v>
      </c>
      <c r="K955" s="182" t="s">
        <v>19</v>
      </c>
      <c r="L955" s="41"/>
      <c r="M955" s="187" t="s">
        <v>19</v>
      </c>
      <c r="N955" s="188" t="s">
        <v>43</v>
      </c>
      <c r="O955" s="66"/>
      <c r="P955" s="189">
        <f>O955*H955</f>
        <v>0</v>
      </c>
      <c r="Q955" s="189">
        <v>0.1</v>
      </c>
      <c r="R955" s="189">
        <f>Q955*H955</f>
        <v>0.9</v>
      </c>
      <c r="S955" s="189">
        <v>0</v>
      </c>
      <c r="T955" s="190">
        <f>S955*H955</f>
        <v>0</v>
      </c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R955" s="191" t="s">
        <v>1034</v>
      </c>
      <c r="AT955" s="191" t="s">
        <v>210</v>
      </c>
      <c r="AU955" s="191" t="s">
        <v>82</v>
      </c>
      <c r="AY955" s="19" t="s">
        <v>208</v>
      </c>
      <c r="BE955" s="192">
        <f>IF(N955="základní",J955,0)</f>
        <v>0</v>
      </c>
      <c r="BF955" s="192">
        <f>IF(N955="snížená",J955,0)</f>
        <v>0</v>
      </c>
      <c r="BG955" s="192">
        <f>IF(N955="zákl. přenesená",J955,0)</f>
        <v>0</v>
      </c>
      <c r="BH955" s="192">
        <f>IF(N955="sníž. přenesená",J955,0)</f>
        <v>0</v>
      </c>
      <c r="BI955" s="192">
        <f>IF(N955="nulová",J955,0)</f>
        <v>0</v>
      </c>
      <c r="BJ955" s="19" t="s">
        <v>82</v>
      </c>
      <c r="BK955" s="192">
        <f>ROUND(I955*H955,2)</f>
        <v>0</v>
      </c>
      <c r="BL955" s="19" t="s">
        <v>1034</v>
      </c>
      <c r="BM955" s="191" t="s">
        <v>1807</v>
      </c>
    </row>
    <row r="956" spans="1:65" s="13" customFormat="1" ht="11.25">
      <c r="B956" s="193"/>
      <c r="C956" s="194"/>
      <c r="D956" s="195" t="s">
        <v>217</v>
      </c>
      <c r="E956" s="196" t="s">
        <v>19</v>
      </c>
      <c r="F956" s="197" t="s">
        <v>1808</v>
      </c>
      <c r="G956" s="194"/>
      <c r="H956" s="198">
        <v>9</v>
      </c>
      <c r="I956" s="199"/>
      <c r="J956" s="194"/>
      <c r="K956" s="194"/>
      <c r="L956" s="200"/>
      <c r="M956" s="201"/>
      <c r="N956" s="202"/>
      <c r="O956" s="202"/>
      <c r="P956" s="202"/>
      <c r="Q956" s="202"/>
      <c r="R956" s="202"/>
      <c r="S956" s="202"/>
      <c r="T956" s="203"/>
      <c r="AT956" s="204" t="s">
        <v>217</v>
      </c>
      <c r="AU956" s="204" t="s">
        <v>82</v>
      </c>
      <c r="AV956" s="13" t="s">
        <v>82</v>
      </c>
      <c r="AW956" s="13" t="s">
        <v>33</v>
      </c>
      <c r="AX956" s="13" t="s">
        <v>78</v>
      </c>
      <c r="AY956" s="204" t="s">
        <v>208</v>
      </c>
    </row>
    <row r="957" spans="1:65" s="2" customFormat="1" ht="24.2" customHeight="1">
      <c r="A957" s="36"/>
      <c r="B957" s="37"/>
      <c r="C957" s="226" t="s">
        <v>1809</v>
      </c>
      <c r="D957" s="226" t="s">
        <v>370</v>
      </c>
      <c r="E957" s="227" t="s">
        <v>1810</v>
      </c>
      <c r="F957" s="228" t="s">
        <v>1811</v>
      </c>
      <c r="G957" s="229" t="s">
        <v>367</v>
      </c>
      <c r="H957" s="230">
        <v>1</v>
      </c>
      <c r="I957" s="231"/>
      <c r="J957" s="232">
        <f t="shared" ref="J957:J963" si="20">ROUND(I957*H957,2)</f>
        <v>0</v>
      </c>
      <c r="K957" s="228" t="s">
        <v>19</v>
      </c>
      <c r="L957" s="233"/>
      <c r="M957" s="234" t="s">
        <v>19</v>
      </c>
      <c r="N957" s="235" t="s">
        <v>43</v>
      </c>
      <c r="O957" s="66"/>
      <c r="P957" s="189">
        <f t="shared" ref="P957:P963" si="21">O957*H957</f>
        <v>0</v>
      </c>
      <c r="Q957" s="189">
        <v>3.2399999999999998E-2</v>
      </c>
      <c r="R957" s="189">
        <f t="shared" ref="R957:R963" si="22">Q957*H957</f>
        <v>3.2399999999999998E-2</v>
      </c>
      <c r="S957" s="189">
        <v>0</v>
      </c>
      <c r="T957" s="190">
        <f t="shared" ref="T957:T963" si="23">S957*H957</f>
        <v>0</v>
      </c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R957" s="191" t="s">
        <v>829</v>
      </c>
      <c r="AT957" s="191" t="s">
        <v>370</v>
      </c>
      <c r="AU957" s="191" t="s">
        <v>82</v>
      </c>
      <c r="AY957" s="19" t="s">
        <v>208</v>
      </c>
      <c r="BE957" s="192">
        <f t="shared" ref="BE957:BE963" si="24">IF(N957="základní",J957,0)</f>
        <v>0</v>
      </c>
      <c r="BF957" s="192">
        <f t="shared" ref="BF957:BF963" si="25">IF(N957="snížená",J957,0)</f>
        <v>0</v>
      </c>
      <c r="BG957" s="192">
        <f t="shared" ref="BG957:BG963" si="26">IF(N957="zákl. přenesená",J957,0)</f>
        <v>0</v>
      </c>
      <c r="BH957" s="192">
        <f t="shared" ref="BH957:BH963" si="27">IF(N957="sníž. přenesená",J957,0)</f>
        <v>0</v>
      </c>
      <c r="BI957" s="192">
        <f t="shared" ref="BI957:BI963" si="28">IF(N957="nulová",J957,0)</f>
        <v>0</v>
      </c>
      <c r="BJ957" s="19" t="s">
        <v>82</v>
      </c>
      <c r="BK957" s="192">
        <f t="shared" ref="BK957:BK963" si="29">ROUND(I957*H957,2)</f>
        <v>0</v>
      </c>
      <c r="BL957" s="19" t="s">
        <v>1034</v>
      </c>
      <c r="BM957" s="191" t="s">
        <v>1812</v>
      </c>
    </row>
    <row r="958" spans="1:65" s="2" customFormat="1" ht="14.45" customHeight="1">
      <c r="A958" s="36"/>
      <c r="B958" s="37"/>
      <c r="C958" s="226" t="s">
        <v>1813</v>
      </c>
      <c r="D958" s="226" t="s">
        <v>370</v>
      </c>
      <c r="E958" s="227" t="s">
        <v>1814</v>
      </c>
      <c r="F958" s="228" t="s">
        <v>1815</v>
      </c>
      <c r="G958" s="229" t="s">
        <v>367</v>
      </c>
      <c r="H958" s="230">
        <v>3</v>
      </c>
      <c r="I958" s="231"/>
      <c r="J958" s="232">
        <f t="shared" si="20"/>
        <v>0</v>
      </c>
      <c r="K958" s="228" t="s">
        <v>19</v>
      </c>
      <c r="L958" s="233"/>
      <c r="M958" s="234" t="s">
        <v>19</v>
      </c>
      <c r="N958" s="235" t="s">
        <v>43</v>
      </c>
      <c r="O958" s="66"/>
      <c r="P958" s="189">
        <f t="shared" si="21"/>
        <v>0</v>
      </c>
      <c r="Q958" s="189">
        <v>8.5000000000000006E-3</v>
      </c>
      <c r="R958" s="189">
        <f t="shared" si="22"/>
        <v>2.5500000000000002E-2</v>
      </c>
      <c r="S958" s="189">
        <v>0</v>
      </c>
      <c r="T958" s="190">
        <f t="shared" si="23"/>
        <v>0</v>
      </c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R958" s="191" t="s">
        <v>829</v>
      </c>
      <c r="AT958" s="191" t="s">
        <v>370</v>
      </c>
      <c r="AU958" s="191" t="s">
        <v>82</v>
      </c>
      <c r="AY958" s="19" t="s">
        <v>208</v>
      </c>
      <c r="BE958" s="192">
        <f t="shared" si="24"/>
        <v>0</v>
      </c>
      <c r="BF958" s="192">
        <f t="shared" si="25"/>
        <v>0</v>
      </c>
      <c r="BG958" s="192">
        <f t="shared" si="26"/>
        <v>0</v>
      </c>
      <c r="BH958" s="192">
        <f t="shared" si="27"/>
        <v>0</v>
      </c>
      <c r="BI958" s="192">
        <f t="shared" si="28"/>
        <v>0</v>
      </c>
      <c r="BJ958" s="19" t="s">
        <v>82</v>
      </c>
      <c r="BK958" s="192">
        <f t="shared" si="29"/>
        <v>0</v>
      </c>
      <c r="BL958" s="19" t="s">
        <v>1034</v>
      </c>
      <c r="BM958" s="191" t="s">
        <v>1816</v>
      </c>
    </row>
    <row r="959" spans="1:65" s="2" customFormat="1" ht="14.45" customHeight="1">
      <c r="A959" s="36"/>
      <c r="B959" s="37"/>
      <c r="C959" s="226" t="s">
        <v>1817</v>
      </c>
      <c r="D959" s="226" t="s">
        <v>370</v>
      </c>
      <c r="E959" s="227" t="s">
        <v>1818</v>
      </c>
      <c r="F959" s="228" t="s">
        <v>1819</v>
      </c>
      <c r="G959" s="229" t="s">
        <v>367</v>
      </c>
      <c r="H959" s="230">
        <v>7</v>
      </c>
      <c r="I959" s="231"/>
      <c r="J959" s="232">
        <f t="shared" si="20"/>
        <v>0</v>
      </c>
      <c r="K959" s="228" t="s">
        <v>19</v>
      </c>
      <c r="L959" s="233"/>
      <c r="M959" s="234" t="s">
        <v>19</v>
      </c>
      <c r="N959" s="235" t="s">
        <v>43</v>
      </c>
      <c r="O959" s="66"/>
      <c r="P959" s="189">
        <f t="shared" si="21"/>
        <v>0</v>
      </c>
      <c r="Q959" s="189">
        <v>1.2E-2</v>
      </c>
      <c r="R959" s="189">
        <f t="shared" si="22"/>
        <v>8.4000000000000005E-2</v>
      </c>
      <c r="S959" s="189">
        <v>0</v>
      </c>
      <c r="T959" s="190">
        <f t="shared" si="23"/>
        <v>0</v>
      </c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R959" s="191" t="s">
        <v>829</v>
      </c>
      <c r="AT959" s="191" t="s">
        <v>370</v>
      </c>
      <c r="AU959" s="191" t="s">
        <v>82</v>
      </c>
      <c r="AY959" s="19" t="s">
        <v>208</v>
      </c>
      <c r="BE959" s="192">
        <f t="shared" si="24"/>
        <v>0</v>
      </c>
      <c r="BF959" s="192">
        <f t="shared" si="25"/>
        <v>0</v>
      </c>
      <c r="BG959" s="192">
        <f t="shared" si="26"/>
        <v>0</v>
      </c>
      <c r="BH959" s="192">
        <f t="shared" si="27"/>
        <v>0</v>
      </c>
      <c r="BI959" s="192">
        <f t="shared" si="28"/>
        <v>0</v>
      </c>
      <c r="BJ959" s="19" t="s">
        <v>82</v>
      </c>
      <c r="BK959" s="192">
        <f t="shared" si="29"/>
        <v>0</v>
      </c>
      <c r="BL959" s="19" t="s">
        <v>1034</v>
      </c>
      <c r="BM959" s="191" t="s">
        <v>1820</v>
      </c>
    </row>
    <row r="960" spans="1:65" s="2" customFormat="1" ht="14.45" customHeight="1">
      <c r="A960" s="36"/>
      <c r="B960" s="37"/>
      <c r="C960" s="226" t="s">
        <v>1821</v>
      </c>
      <c r="D960" s="226" t="s">
        <v>370</v>
      </c>
      <c r="E960" s="227" t="s">
        <v>1822</v>
      </c>
      <c r="F960" s="228" t="s">
        <v>1823</v>
      </c>
      <c r="G960" s="229" t="s">
        <v>367</v>
      </c>
      <c r="H960" s="230">
        <v>1</v>
      </c>
      <c r="I960" s="231"/>
      <c r="J960" s="232">
        <f t="shared" si="20"/>
        <v>0</v>
      </c>
      <c r="K960" s="228" t="s">
        <v>19</v>
      </c>
      <c r="L960" s="233"/>
      <c r="M960" s="234" t="s">
        <v>19</v>
      </c>
      <c r="N960" s="235" t="s">
        <v>43</v>
      </c>
      <c r="O960" s="66"/>
      <c r="P960" s="189">
        <f t="shared" si="21"/>
        <v>0</v>
      </c>
      <c r="Q960" s="189">
        <v>1.2E-2</v>
      </c>
      <c r="R960" s="189">
        <f t="shared" si="22"/>
        <v>1.2E-2</v>
      </c>
      <c r="S960" s="189">
        <v>0</v>
      </c>
      <c r="T960" s="190">
        <f t="shared" si="23"/>
        <v>0</v>
      </c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R960" s="191" t="s">
        <v>829</v>
      </c>
      <c r="AT960" s="191" t="s">
        <v>370</v>
      </c>
      <c r="AU960" s="191" t="s">
        <v>82</v>
      </c>
      <c r="AY960" s="19" t="s">
        <v>208</v>
      </c>
      <c r="BE960" s="192">
        <f t="shared" si="24"/>
        <v>0</v>
      </c>
      <c r="BF960" s="192">
        <f t="shared" si="25"/>
        <v>0</v>
      </c>
      <c r="BG960" s="192">
        <f t="shared" si="26"/>
        <v>0</v>
      </c>
      <c r="BH960" s="192">
        <f t="shared" si="27"/>
        <v>0</v>
      </c>
      <c r="BI960" s="192">
        <f t="shared" si="28"/>
        <v>0</v>
      </c>
      <c r="BJ960" s="19" t="s">
        <v>82</v>
      </c>
      <c r="BK960" s="192">
        <f t="shared" si="29"/>
        <v>0</v>
      </c>
      <c r="BL960" s="19" t="s">
        <v>1034</v>
      </c>
      <c r="BM960" s="191" t="s">
        <v>1824</v>
      </c>
    </row>
    <row r="961" spans="1:65" s="2" customFormat="1" ht="14.45" customHeight="1">
      <c r="A961" s="36"/>
      <c r="B961" s="37"/>
      <c r="C961" s="226" t="s">
        <v>1825</v>
      </c>
      <c r="D961" s="226" t="s">
        <v>370</v>
      </c>
      <c r="E961" s="227" t="s">
        <v>1826</v>
      </c>
      <c r="F961" s="228" t="s">
        <v>1827</v>
      </c>
      <c r="G961" s="229" t="s">
        <v>367</v>
      </c>
      <c r="H961" s="230">
        <v>1</v>
      </c>
      <c r="I961" s="231"/>
      <c r="J961" s="232">
        <f t="shared" si="20"/>
        <v>0</v>
      </c>
      <c r="K961" s="228" t="s">
        <v>19</v>
      </c>
      <c r="L961" s="233"/>
      <c r="M961" s="234" t="s">
        <v>19</v>
      </c>
      <c r="N961" s="235" t="s">
        <v>43</v>
      </c>
      <c r="O961" s="66"/>
      <c r="P961" s="189">
        <f t="shared" si="21"/>
        <v>0</v>
      </c>
      <c r="Q961" s="189">
        <v>1.2E-2</v>
      </c>
      <c r="R961" s="189">
        <f t="shared" si="22"/>
        <v>1.2E-2</v>
      </c>
      <c r="S961" s="189">
        <v>0</v>
      </c>
      <c r="T961" s="190">
        <f t="shared" si="23"/>
        <v>0</v>
      </c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R961" s="191" t="s">
        <v>829</v>
      </c>
      <c r="AT961" s="191" t="s">
        <v>370</v>
      </c>
      <c r="AU961" s="191" t="s">
        <v>82</v>
      </c>
      <c r="AY961" s="19" t="s">
        <v>208</v>
      </c>
      <c r="BE961" s="192">
        <f t="shared" si="24"/>
        <v>0</v>
      </c>
      <c r="BF961" s="192">
        <f t="shared" si="25"/>
        <v>0</v>
      </c>
      <c r="BG961" s="192">
        <f t="shared" si="26"/>
        <v>0</v>
      </c>
      <c r="BH961" s="192">
        <f t="shared" si="27"/>
        <v>0</v>
      </c>
      <c r="BI961" s="192">
        <f t="shared" si="28"/>
        <v>0</v>
      </c>
      <c r="BJ961" s="19" t="s">
        <v>82</v>
      </c>
      <c r="BK961" s="192">
        <f t="shared" si="29"/>
        <v>0</v>
      </c>
      <c r="BL961" s="19" t="s">
        <v>1034</v>
      </c>
      <c r="BM961" s="191" t="s">
        <v>1828</v>
      </c>
    </row>
    <row r="962" spans="1:65" s="2" customFormat="1" ht="14.45" customHeight="1">
      <c r="A962" s="36"/>
      <c r="B962" s="37"/>
      <c r="C962" s="180" t="s">
        <v>1829</v>
      </c>
      <c r="D962" s="180" t="s">
        <v>210</v>
      </c>
      <c r="E962" s="181" t="s">
        <v>1830</v>
      </c>
      <c r="F962" s="182" t="s">
        <v>1831</v>
      </c>
      <c r="G962" s="183" t="s">
        <v>990</v>
      </c>
      <c r="H962" s="184">
        <v>1</v>
      </c>
      <c r="I962" s="185"/>
      <c r="J962" s="186">
        <f t="shared" si="20"/>
        <v>0</v>
      </c>
      <c r="K962" s="182" t="s">
        <v>19</v>
      </c>
      <c r="L962" s="41"/>
      <c r="M962" s="187" t="s">
        <v>19</v>
      </c>
      <c r="N962" s="188" t="s">
        <v>43</v>
      </c>
      <c r="O962" s="66"/>
      <c r="P962" s="189">
        <f t="shared" si="21"/>
        <v>0</v>
      </c>
      <c r="Q962" s="189">
        <v>0.05</v>
      </c>
      <c r="R962" s="189">
        <f t="shared" si="22"/>
        <v>0.05</v>
      </c>
      <c r="S962" s="189">
        <v>0</v>
      </c>
      <c r="T962" s="190">
        <f t="shared" si="23"/>
        <v>0</v>
      </c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R962" s="191" t="s">
        <v>1034</v>
      </c>
      <c r="AT962" s="191" t="s">
        <v>210</v>
      </c>
      <c r="AU962" s="191" t="s">
        <v>82</v>
      </c>
      <c r="AY962" s="19" t="s">
        <v>208</v>
      </c>
      <c r="BE962" s="192">
        <f t="shared" si="24"/>
        <v>0</v>
      </c>
      <c r="BF962" s="192">
        <f t="shared" si="25"/>
        <v>0</v>
      </c>
      <c r="BG962" s="192">
        <f t="shared" si="26"/>
        <v>0</v>
      </c>
      <c r="BH962" s="192">
        <f t="shared" si="27"/>
        <v>0</v>
      </c>
      <c r="BI962" s="192">
        <f t="shared" si="28"/>
        <v>0</v>
      </c>
      <c r="BJ962" s="19" t="s">
        <v>82</v>
      </c>
      <c r="BK962" s="192">
        <f t="shared" si="29"/>
        <v>0</v>
      </c>
      <c r="BL962" s="19" t="s">
        <v>1034</v>
      </c>
      <c r="BM962" s="191" t="s">
        <v>1832</v>
      </c>
    </row>
    <row r="963" spans="1:65" s="2" customFormat="1" ht="14.45" customHeight="1">
      <c r="A963" s="36"/>
      <c r="B963" s="37"/>
      <c r="C963" s="180" t="s">
        <v>1833</v>
      </c>
      <c r="D963" s="180" t="s">
        <v>210</v>
      </c>
      <c r="E963" s="181" t="s">
        <v>1834</v>
      </c>
      <c r="F963" s="182" t="s">
        <v>1835</v>
      </c>
      <c r="G963" s="183" t="s">
        <v>1836</v>
      </c>
      <c r="H963" s="184">
        <v>927.11199999999997</v>
      </c>
      <c r="I963" s="185"/>
      <c r="J963" s="186">
        <f t="shared" si="20"/>
        <v>0</v>
      </c>
      <c r="K963" s="182" t="s">
        <v>19</v>
      </c>
      <c r="L963" s="41"/>
      <c r="M963" s="187" t="s">
        <v>19</v>
      </c>
      <c r="N963" s="188" t="s">
        <v>43</v>
      </c>
      <c r="O963" s="66"/>
      <c r="P963" s="189">
        <f t="shared" si="21"/>
        <v>0</v>
      </c>
      <c r="Q963" s="189">
        <v>1E-3</v>
      </c>
      <c r="R963" s="189">
        <f t="shared" si="22"/>
        <v>0.92711199999999994</v>
      </c>
      <c r="S963" s="189">
        <v>0</v>
      </c>
      <c r="T963" s="190">
        <f t="shared" si="23"/>
        <v>0</v>
      </c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R963" s="191" t="s">
        <v>1034</v>
      </c>
      <c r="AT963" s="191" t="s">
        <v>210</v>
      </c>
      <c r="AU963" s="191" t="s">
        <v>82</v>
      </c>
      <c r="AY963" s="19" t="s">
        <v>208</v>
      </c>
      <c r="BE963" s="192">
        <f t="shared" si="24"/>
        <v>0</v>
      </c>
      <c r="BF963" s="192">
        <f t="shared" si="25"/>
        <v>0</v>
      </c>
      <c r="BG963" s="192">
        <f t="shared" si="26"/>
        <v>0</v>
      </c>
      <c r="BH963" s="192">
        <f t="shared" si="27"/>
        <v>0</v>
      </c>
      <c r="BI963" s="192">
        <f t="shared" si="28"/>
        <v>0</v>
      </c>
      <c r="BJ963" s="19" t="s">
        <v>82</v>
      </c>
      <c r="BK963" s="192">
        <f t="shared" si="29"/>
        <v>0</v>
      </c>
      <c r="BL963" s="19" t="s">
        <v>1034</v>
      </c>
      <c r="BM963" s="191" t="s">
        <v>1837</v>
      </c>
    </row>
    <row r="964" spans="1:65" s="13" customFormat="1" ht="11.25">
      <c r="B964" s="193"/>
      <c r="C964" s="194"/>
      <c r="D964" s="195" t="s">
        <v>217</v>
      </c>
      <c r="E964" s="196" t="s">
        <v>19</v>
      </c>
      <c r="F964" s="197" t="s">
        <v>1838</v>
      </c>
      <c r="G964" s="194"/>
      <c r="H964" s="198">
        <v>333.48</v>
      </c>
      <c r="I964" s="199"/>
      <c r="J964" s="194"/>
      <c r="K964" s="194"/>
      <c r="L964" s="200"/>
      <c r="M964" s="201"/>
      <c r="N964" s="202"/>
      <c r="O964" s="202"/>
      <c r="P964" s="202"/>
      <c r="Q964" s="202"/>
      <c r="R964" s="202"/>
      <c r="S964" s="202"/>
      <c r="T964" s="203"/>
      <c r="AT964" s="204" t="s">
        <v>217</v>
      </c>
      <c r="AU964" s="204" t="s">
        <v>82</v>
      </c>
      <c r="AV964" s="13" t="s">
        <v>82</v>
      </c>
      <c r="AW964" s="13" t="s">
        <v>33</v>
      </c>
      <c r="AX964" s="13" t="s">
        <v>71</v>
      </c>
      <c r="AY964" s="204" t="s">
        <v>208</v>
      </c>
    </row>
    <row r="965" spans="1:65" s="13" customFormat="1" ht="11.25">
      <c r="B965" s="193"/>
      <c r="C965" s="194"/>
      <c r="D965" s="195" t="s">
        <v>217</v>
      </c>
      <c r="E965" s="196" t="s">
        <v>19</v>
      </c>
      <c r="F965" s="197" t="s">
        <v>1839</v>
      </c>
      <c r="G965" s="194"/>
      <c r="H965" s="198">
        <v>362.54</v>
      </c>
      <c r="I965" s="199"/>
      <c r="J965" s="194"/>
      <c r="K965" s="194"/>
      <c r="L965" s="200"/>
      <c r="M965" s="201"/>
      <c r="N965" s="202"/>
      <c r="O965" s="202"/>
      <c r="P965" s="202"/>
      <c r="Q965" s="202"/>
      <c r="R965" s="202"/>
      <c r="S965" s="202"/>
      <c r="T965" s="203"/>
      <c r="AT965" s="204" t="s">
        <v>217</v>
      </c>
      <c r="AU965" s="204" t="s">
        <v>82</v>
      </c>
      <c r="AV965" s="13" t="s">
        <v>82</v>
      </c>
      <c r="AW965" s="13" t="s">
        <v>33</v>
      </c>
      <c r="AX965" s="13" t="s">
        <v>71</v>
      </c>
      <c r="AY965" s="204" t="s">
        <v>208</v>
      </c>
    </row>
    <row r="966" spans="1:65" s="13" customFormat="1" ht="11.25">
      <c r="B966" s="193"/>
      <c r="C966" s="194"/>
      <c r="D966" s="195" t="s">
        <v>217</v>
      </c>
      <c r="E966" s="196" t="s">
        <v>19</v>
      </c>
      <c r="F966" s="197" t="s">
        <v>1840</v>
      </c>
      <c r="G966" s="194"/>
      <c r="H966" s="198">
        <v>79.44</v>
      </c>
      <c r="I966" s="199"/>
      <c r="J966" s="194"/>
      <c r="K966" s="194"/>
      <c r="L966" s="200"/>
      <c r="M966" s="201"/>
      <c r="N966" s="202"/>
      <c r="O966" s="202"/>
      <c r="P966" s="202"/>
      <c r="Q966" s="202"/>
      <c r="R966" s="202"/>
      <c r="S966" s="202"/>
      <c r="T966" s="203"/>
      <c r="AT966" s="204" t="s">
        <v>217</v>
      </c>
      <c r="AU966" s="204" t="s">
        <v>82</v>
      </c>
      <c r="AV966" s="13" t="s">
        <v>82</v>
      </c>
      <c r="AW966" s="13" t="s">
        <v>33</v>
      </c>
      <c r="AX966" s="13" t="s">
        <v>71</v>
      </c>
      <c r="AY966" s="204" t="s">
        <v>208</v>
      </c>
    </row>
    <row r="967" spans="1:65" s="13" customFormat="1" ht="11.25">
      <c r="B967" s="193"/>
      <c r="C967" s="194"/>
      <c r="D967" s="195" t="s">
        <v>217</v>
      </c>
      <c r="E967" s="196" t="s">
        <v>19</v>
      </c>
      <c r="F967" s="197" t="s">
        <v>1841</v>
      </c>
      <c r="G967" s="194"/>
      <c r="H967" s="198">
        <v>91</v>
      </c>
      <c r="I967" s="199"/>
      <c r="J967" s="194"/>
      <c r="K967" s="194"/>
      <c r="L967" s="200"/>
      <c r="M967" s="201"/>
      <c r="N967" s="202"/>
      <c r="O967" s="202"/>
      <c r="P967" s="202"/>
      <c r="Q967" s="202"/>
      <c r="R967" s="202"/>
      <c r="S967" s="202"/>
      <c r="T967" s="203"/>
      <c r="AT967" s="204" t="s">
        <v>217</v>
      </c>
      <c r="AU967" s="204" t="s">
        <v>82</v>
      </c>
      <c r="AV967" s="13" t="s">
        <v>82</v>
      </c>
      <c r="AW967" s="13" t="s">
        <v>33</v>
      </c>
      <c r="AX967" s="13" t="s">
        <v>71</v>
      </c>
      <c r="AY967" s="204" t="s">
        <v>208</v>
      </c>
    </row>
    <row r="968" spans="1:65" s="16" customFormat="1" ht="11.25">
      <c r="B968" s="241"/>
      <c r="C968" s="242"/>
      <c r="D968" s="195" t="s">
        <v>217</v>
      </c>
      <c r="E968" s="243" t="s">
        <v>19</v>
      </c>
      <c r="F968" s="244" t="s">
        <v>1842</v>
      </c>
      <c r="G968" s="242"/>
      <c r="H968" s="245">
        <v>866.46</v>
      </c>
      <c r="I968" s="246"/>
      <c r="J968" s="242"/>
      <c r="K968" s="242"/>
      <c r="L968" s="247"/>
      <c r="M968" s="248"/>
      <c r="N968" s="249"/>
      <c r="O968" s="249"/>
      <c r="P968" s="249"/>
      <c r="Q968" s="249"/>
      <c r="R968" s="249"/>
      <c r="S968" s="249"/>
      <c r="T968" s="250"/>
      <c r="AT968" s="251" t="s">
        <v>217</v>
      </c>
      <c r="AU968" s="251" t="s">
        <v>82</v>
      </c>
      <c r="AV968" s="16" t="s">
        <v>98</v>
      </c>
      <c r="AW968" s="16" t="s">
        <v>33</v>
      </c>
      <c r="AX968" s="16" t="s">
        <v>71</v>
      </c>
      <c r="AY968" s="251" t="s">
        <v>208</v>
      </c>
    </row>
    <row r="969" spans="1:65" s="13" customFormat="1" ht="11.25">
      <c r="B969" s="193"/>
      <c r="C969" s="194"/>
      <c r="D969" s="195" t="s">
        <v>217</v>
      </c>
      <c r="E969" s="196" t="s">
        <v>19</v>
      </c>
      <c r="F969" s="197" t="s">
        <v>1843</v>
      </c>
      <c r="G969" s="194"/>
      <c r="H969" s="198">
        <v>927.11199999999997</v>
      </c>
      <c r="I969" s="199"/>
      <c r="J969" s="194"/>
      <c r="K969" s="194"/>
      <c r="L969" s="200"/>
      <c r="M969" s="201"/>
      <c r="N969" s="202"/>
      <c r="O969" s="202"/>
      <c r="P969" s="202"/>
      <c r="Q969" s="202"/>
      <c r="R969" s="202"/>
      <c r="S969" s="202"/>
      <c r="T969" s="203"/>
      <c r="AT969" s="204" t="s">
        <v>217</v>
      </c>
      <c r="AU969" s="204" t="s">
        <v>82</v>
      </c>
      <c r="AV969" s="13" t="s">
        <v>82</v>
      </c>
      <c r="AW969" s="13" t="s">
        <v>33</v>
      </c>
      <c r="AX969" s="13" t="s">
        <v>78</v>
      </c>
      <c r="AY969" s="204" t="s">
        <v>208</v>
      </c>
    </row>
    <row r="970" spans="1:65" s="2" customFormat="1" ht="24.2" customHeight="1">
      <c r="A970" s="36"/>
      <c r="B970" s="37"/>
      <c r="C970" s="180" t="s">
        <v>1844</v>
      </c>
      <c r="D970" s="180" t="s">
        <v>210</v>
      </c>
      <c r="E970" s="181" t="s">
        <v>1845</v>
      </c>
      <c r="F970" s="182" t="s">
        <v>1846</v>
      </c>
      <c r="G970" s="183" t="s">
        <v>1091</v>
      </c>
      <c r="H970" s="240"/>
      <c r="I970" s="185"/>
      <c r="J970" s="186">
        <f>ROUND(I970*H970,2)</f>
        <v>0</v>
      </c>
      <c r="K970" s="182" t="s">
        <v>214</v>
      </c>
      <c r="L970" s="41"/>
      <c r="M970" s="187" t="s">
        <v>19</v>
      </c>
      <c r="N970" s="188" t="s">
        <v>43</v>
      </c>
      <c r="O970" s="66"/>
      <c r="P970" s="189">
        <f>O970*H970</f>
        <v>0</v>
      </c>
      <c r="Q970" s="189">
        <v>0</v>
      </c>
      <c r="R970" s="189">
        <f>Q970*H970</f>
        <v>0</v>
      </c>
      <c r="S970" s="189">
        <v>0</v>
      </c>
      <c r="T970" s="190">
        <f>S970*H970</f>
        <v>0</v>
      </c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R970" s="191" t="s">
        <v>1034</v>
      </c>
      <c r="AT970" s="191" t="s">
        <v>210</v>
      </c>
      <c r="AU970" s="191" t="s">
        <v>82</v>
      </c>
      <c r="AY970" s="19" t="s">
        <v>208</v>
      </c>
      <c r="BE970" s="192">
        <f>IF(N970="základní",J970,0)</f>
        <v>0</v>
      </c>
      <c r="BF970" s="192">
        <f>IF(N970="snížená",J970,0)</f>
        <v>0</v>
      </c>
      <c r="BG970" s="192">
        <f>IF(N970="zákl. přenesená",J970,0)</f>
        <v>0</v>
      </c>
      <c r="BH970" s="192">
        <f>IF(N970="sníž. přenesená",J970,0)</f>
        <v>0</v>
      </c>
      <c r="BI970" s="192">
        <f>IF(N970="nulová",J970,0)</f>
        <v>0</v>
      </c>
      <c r="BJ970" s="19" t="s">
        <v>82</v>
      </c>
      <c r="BK970" s="192">
        <f>ROUND(I970*H970,2)</f>
        <v>0</v>
      </c>
      <c r="BL970" s="19" t="s">
        <v>1034</v>
      </c>
      <c r="BM970" s="191" t="s">
        <v>1847</v>
      </c>
    </row>
    <row r="971" spans="1:65" s="12" customFormat="1" ht="22.9" customHeight="1">
      <c r="B971" s="164"/>
      <c r="C971" s="165"/>
      <c r="D971" s="166" t="s">
        <v>70</v>
      </c>
      <c r="E971" s="178" t="s">
        <v>1848</v>
      </c>
      <c r="F971" s="178" t="s">
        <v>1849</v>
      </c>
      <c r="G971" s="165"/>
      <c r="H971" s="165"/>
      <c r="I971" s="168"/>
      <c r="J971" s="179">
        <f>BK971</f>
        <v>0</v>
      </c>
      <c r="K971" s="165"/>
      <c r="L971" s="170"/>
      <c r="M971" s="171"/>
      <c r="N971" s="172"/>
      <c r="O971" s="172"/>
      <c r="P971" s="173">
        <f>SUM(P972:P1024)</f>
        <v>0</v>
      </c>
      <c r="Q971" s="172"/>
      <c r="R971" s="173">
        <f>SUM(R972:R1024)</f>
        <v>9.4884822999999994</v>
      </c>
      <c r="S971" s="172"/>
      <c r="T971" s="174">
        <f>SUM(T972:T1024)</f>
        <v>14.855964799999997</v>
      </c>
      <c r="AR971" s="175" t="s">
        <v>82</v>
      </c>
      <c r="AT971" s="176" t="s">
        <v>70</v>
      </c>
      <c r="AU971" s="176" t="s">
        <v>78</v>
      </c>
      <c r="AY971" s="175" t="s">
        <v>208</v>
      </c>
      <c r="BK971" s="177">
        <f>SUM(BK972:BK1024)</f>
        <v>0</v>
      </c>
    </row>
    <row r="972" spans="1:65" s="2" customFormat="1" ht="14.45" customHeight="1">
      <c r="A972" s="36"/>
      <c r="B972" s="37"/>
      <c r="C972" s="180" t="s">
        <v>1850</v>
      </c>
      <c r="D972" s="180" t="s">
        <v>210</v>
      </c>
      <c r="E972" s="181" t="s">
        <v>1851</v>
      </c>
      <c r="F972" s="182" t="s">
        <v>1852</v>
      </c>
      <c r="G972" s="183" t="s">
        <v>213</v>
      </c>
      <c r="H972" s="184">
        <v>281.06</v>
      </c>
      <c r="I972" s="185"/>
      <c r="J972" s="186">
        <f>ROUND(I972*H972,2)</f>
        <v>0</v>
      </c>
      <c r="K972" s="182" t="s">
        <v>214</v>
      </c>
      <c r="L972" s="41"/>
      <c r="M972" s="187" t="s">
        <v>19</v>
      </c>
      <c r="N972" s="188" t="s">
        <v>43</v>
      </c>
      <c r="O972" s="66"/>
      <c r="P972" s="189">
        <f>O972*H972</f>
        <v>0</v>
      </c>
      <c r="Q972" s="189">
        <v>0</v>
      </c>
      <c r="R972" s="189">
        <f>Q972*H972</f>
        <v>0</v>
      </c>
      <c r="S972" s="189">
        <v>0</v>
      </c>
      <c r="T972" s="190">
        <f>S972*H972</f>
        <v>0</v>
      </c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R972" s="191" t="s">
        <v>1034</v>
      </c>
      <c r="AT972" s="191" t="s">
        <v>210</v>
      </c>
      <c r="AU972" s="191" t="s">
        <v>82</v>
      </c>
      <c r="AY972" s="19" t="s">
        <v>208</v>
      </c>
      <c r="BE972" s="192">
        <f>IF(N972="základní",J972,0)</f>
        <v>0</v>
      </c>
      <c r="BF972" s="192">
        <f>IF(N972="snížená",J972,0)</f>
        <v>0</v>
      </c>
      <c r="BG972" s="192">
        <f>IF(N972="zákl. přenesená",J972,0)</f>
        <v>0</v>
      </c>
      <c r="BH972" s="192">
        <f>IF(N972="sníž. přenesená",J972,0)</f>
        <v>0</v>
      </c>
      <c r="BI972" s="192">
        <f>IF(N972="nulová",J972,0)</f>
        <v>0</v>
      </c>
      <c r="BJ972" s="19" t="s">
        <v>82</v>
      </c>
      <c r="BK972" s="192">
        <f>ROUND(I972*H972,2)</f>
        <v>0</v>
      </c>
      <c r="BL972" s="19" t="s">
        <v>1034</v>
      </c>
      <c r="BM972" s="191" t="s">
        <v>1853</v>
      </c>
    </row>
    <row r="973" spans="1:65" s="2" customFormat="1" ht="14.45" customHeight="1">
      <c r="A973" s="36"/>
      <c r="B973" s="37"/>
      <c r="C973" s="180" t="s">
        <v>1854</v>
      </c>
      <c r="D973" s="180" t="s">
        <v>210</v>
      </c>
      <c r="E973" s="181" t="s">
        <v>1855</v>
      </c>
      <c r="F973" s="182" t="s">
        <v>1856</v>
      </c>
      <c r="G973" s="183" t="s">
        <v>213</v>
      </c>
      <c r="H973" s="184">
        <v>281.06</v>
      </c>
      <c r="I973" s="185"/>
      <c r="J973" s="186">
        <f>ROUND(I973*H973,2)</f>
        <v>0</v>
      </c>
      <c r="K973" s="182" t="s">
        <v>214</v>
      </c>
      <c r="L973" s="41"/>
      <c r="M973" s="187" t="s">
        <v>19</v>
      </c>
      <c r="N973" s="188" t="s">
        <v>43</v>
      </c>
      <c r="O973" s="66"/>
      <c r="P973" s="189">
        <f>O973*H973</f>
        <v>0</v>
      </c>
      <c r="Q973" s="189">
        <v>2.9999999999999997E-4</v>
      </c>
      <c r="R973" s="189">
        <f>Q973*H973</f>
        <v>8.431799999999999E-2</v>
      </c>
      <c r="S973" s="189">
        <v>0</v>
      </c>
      <c r="T973" s="190">
        <f>S973*H973</f>
        <v>0</v>
      </c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R973" s="191" t="s">
        <v>1034</v>
      </c>
      <c r="AT973" s="191" t="s">
        <v>210</v>
      </c>
      <c r="AU973" s="191" t="s">
        <v>82</v>
      </c>
      <c r="AY973" s="19" t="s">
        <v>208</v>
      </c>
      <c r="BE973" s="192">
        <f>IF(N973="základní",J973,0)</f>
        <v>0</v>
      </c>
      <c r="BF973" s="192">
        <f>IF(N973="snížená",J973,0)</f>
        <v>0</v>
      </c>
      <c r="BG973" s="192">
        <f>IF(N973="zákl. přenesená",J973,0)</f>
        <v>0</v>
      </c>
      <c r="BH973" s="192">
        <f>IF(N973="sníž. přenesená",J973,0)</f>
        <v>0</v>
      </c>
      <c r="BI973" s="192">
        <f>IF(N973="nulová",J973,0)</f>
        <v>0</v>
      </c>
      <c r="BJ973" s="19" t="s">
        <v>82</v>
      </c>
      <c r="BK973" s="192">
        <f>ROUND(I973*H973,2)</f>
        <v>0</v>
      </c>
      <c r="BL973" s="19" t="s">
        <v>1034</v>
      </c>
      <c r="BM973" s="191" t="s">
        <v>1857</v>
      </c>
    </row>
    <row r="974" spans="1:65" s="2" customFormat="1" ht="24.2" customHeight="1">
      <c r="A974" s="36"/>
      <c r="B974" s="37"/>
      <c r="C974" s="180" t="s">
        <v>1858</v>
      </c>
      <c r="D974" s="180" t="s">
        <v>210</v>
      </c>
      <c r="E974" s="181" t="s">
        <v>1859</v>
      </c>
      <c r="F974" s="182" t="s">
        <v>1860</v>
      </c>
      <c r="G974" s="183" t="s">
        <v>213</v>
      </c>
      <c r="H974" s="184">
        <v>188.48</v>
      </c>
      <c r="I974" s="185"/>
      <c r="J974" s="186">
        <f>ROUND(I974*H974,2)</f>
        <v>0</v>
      </c>
      <c r="K974" s="182" t="s">
        <v>214</v>
      </c>
      <c r="L974" s="41"/>
      <c r="M974" s="187" t="s">
        <v>19</v>
      </c>
      <c r="N974" s="188" t="s">
        <v>43</v>
      </c>
      <c r="O974" s="66"/>
      <c r="P974" s="189">
        <f>O974*H974</f>
        <v>0</v>
      </c>
      <c r="Q974" s="189">
        <v>7.4999999999999997E-3</v>
      </c>
      <c r="R974" s="189">
        <f>Q974*H974</f>
        <v>1.4136</v>
      </c>
      <c r="S974" s="189">
        <v>0</v>
      </c>
      <c r="T974" s="190">
        <f>S974*H974</f>
        <v>0</v>
      </c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R974" s="191" t="s">
        <v>1034</v>
      </c>
      <c r="AT974" s="191" t="s">
        <v>210</v>
      </c>
      <c r="AU974" s="191" t="s">
        <v>82</v>
      </c>
      <c r="AY974" s="19" t="s">
        <v>208</v>
      </c>
      <c r="BE974" s="192">
        <f>IF(N974="základní",J974,0)</f>
        <v>0</v>
      </c>
      <c r="BF974" s="192">
        <f>IF(N974="snížená",J974,0)</f>
        <v>0</v>
      </c>
      <c r="BG974" s="192">
        <f>IF(N974="zákl. přenesená",J974,0)</f>
        <v>0</v>
      </c>
      <c r="BH974" s="192">
        <f>IF(N974="sníž. přenesená",J974,0)</f>
        <v>0</v>
      </c>
      <c r="BI974" s="192">
        <f>IF(N974="nulová",J974,0)</f>
        <v>0</v>
      </c>
      <c r="BJ974" s="19" t="s">
        <v>82</v>
      </c>
      <c r="BK974" s="192">
        <f>ROUND(I974*H974,2)</f>
        <v>0</v>
      </c>
      <c r="BL974" s="19" t="s">
        <v>1034</v>
      </c>
      <c r="BM974" s="191" t="s">
        <v>1861</v>
      </c>
    </row>
    <row r="975" spans="1:65" s="13" customFormat="1" ht="11.25">
      <c r="B975" s="193"/>
      <c r="C975" s="194"/>
      <c r="D975" s="195" t="s">
        <v>217</v>
      </c>
      <c r="E975" s="196" t="s">
        <v>19</v>
      </c>
      <c r="F975" s="197" t="s">
        <v>1862</v>
      </c>
      <c r="G975" s="194"/>
      <c r="H975" s="198">
        <v>188.48</v>
      </c>
      <c r="I975" s="199"/>
      <c r="J975" s="194"/>
      <c r="K975" s="194"/>
      <c r="L975" s="200"/>
      <c r="M975" s="201"/>
      <c r="N975" s="202"/>
      <c r="O975" s="202"/>
      <c r="P975" s="202"/>
      <c r="Q975" s="202"/>
      <c r="R975" s="202"/>
      <c r="S975" s="202"/>
      <c r="T975" s="203"/>
      <c r="AT975" s="204" t="s">
        <v>217</v>
      </c>
      <c r="AU975" s="204" t="s">
        <v>82</v>
      </c>
      <c r="AV975" s="13" t="s">
        <v>82</v>
      </c>
      <c r="AW975" s="13" t="s">
        <v>33</v>
      </c>
      <c r="AX975" s="13" t="s">
        <v>78</v>
      </c>
      <c r="AY975" s="204" t="s">
        <v>208</v>
      </c>
    </row>
    <row r="976" spans="1:65" s="2" customFormat="1" ht="14.45" customHeight="1">
      <c r="A976" s="36"/>
      <c r="B976" s="37"/>
      <c r="C976" s="180" t="s">
        <v>1863</v>
      </c>
      <c r="D976" s="180" t="s">
        <v>210</v>
      </c>
      <c r="E976" s="181" t="s">
        <v>1864</v>
      </c>
      <c r="F976" s="182" t="s">
        <v>1865</v>
      </c>
      <c r="G976" s="183" t="s">
        <v>395</v>
      </c>
      <c r="H976" s="184">
        <v>10.8</v>
      </c>
      <c r="I976" s="185"/>
      <c r="J976" s="186">
        <f>ROUND(I976*H976,2)</f>
        <v>0</v>
      </c>
      <c r="K976" s="182" t="s">
        <v>214</v>
      </c>
      <c r="L976" s="41"/>
      <c r="M976" s="187" t="s">
        <v>19</v>
      </c>
      <c r="N976" s="188" t="s">
        <v>43</v>
      </c>
      <c r="O976" s="66"/>
      <c r="P976" s="189">
        <f>O976*H976</f>
        <v>0</v>
      </c>
      <c r="Q976" s="189">
        <v>0</v>
      </c>
      <c r="R976" s="189">
        <f>Q976*H976</f>
        <v>0</v>
      </c>
      <c r="S976" s="189">
        <v>0</v>
      </c>
      <c r="T976" s="190">
        <f>S976*H976</f>
        <v>0</v>
      </c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R976" s="191" t="s">
        <v>1034</v>
      </c>
      <c r="AT976" s="191" t="s">
        <v>210</v>
      </c>
      <c r="AU976" s="191" t="s">
        <v>82</v>
      </c>
      <c r="AY976" s="19" t="s">
        <v>208</v>
      </c>
      <c r="BE976" s="192">
        <f>IF(N976="základní",J976,0)</f>
        <v>0</v>
      </c>
      <c r="BF976" s="192">
        <f>IF(N976="snížená",J976,0)</f>
        <v>0</v>
      </c>
      <c r="BG976" s="192">
        <f>IF(N976="zákl. přenesená",J976,0)</f>
        <v>0</v>
      </c>
      <c r="BH976" s="192">
        <f>IF(N976="sníž. přenesená",J976,0)</f>
        <v>0</v>
      </c>
      <c r="BI976" s="192">
        <f>IF(N976="nulová",J976,0)</f>
        <v>0</v>
      </c>
      <c r="BJ976" s="19" t="s">
        <v>82</v>
      </c>
      <c r="BK976" s="192">
        <f>ROUND(I976*H976,2)</f>
        <v>0</v>
      </c>
      <c r="BL976" s="19" t="s">
        <v>1034</v>
      </c>
      <c r="BM976" s="191" t="s">
        <v>1866</v>
      </c>
    </row>
    <row r="977" spans="1:65" s="13" customFormat="1" ht="11.25">
      <c r="B977" s="193"/>
      <c r="C977" s="194"/>
      <c r="D977" s="195" t="s">
        <v>217</v>
      </c>
      <c r="E977" s="196" t="s">
        <v>19</v>
      </c>
      <c r="F977" s="197" t="s">
        <v>1867</v>
      </c>
      <c r="G977" s="194"/>
      <c r="H977" s="198">
        <v>10.8</v>
      </c>
      <c r="I977" s="199"/>
      <c r="J977" s="194"/>
      <c r="K977" s="194"/>
      <c r="L977" s="200"/>
      <c r="M977" s="201"/>
      <c r="N977" s="202"/>
      <c r="O977" s="202"/>
      <c r="P977" s="202"/>
      <c r="Q977" s="202"/>
      <c r="R977" s="202"/>
      <c r="S977" s="202"/>
      <c r="T977" s="203"/>
      <c r="AT977" s="204" t="s">
        <v>217</v>
      </c>
      <c r="AU977" s="204" t="s">
        <v>82</v>
      </c>
      <c r="AV977" s="13" t="s">
        <v>82</v>
      </c>
      <c r="AW977" s="13" t="s">
        <v>33</v>
      </c>
      <c r="AX977" s="13" t="s">
        <v>78</v>
      </c>
      <c r="AY977" s="204" t="s">
        <v>208</v>
      </c>
    </row>
    <row r="978" spans="1:65" s="2" customFormat="1" ht="14.45" customHeight="1">
      <c r="A978" s="36"/>
      <c r="B978" s="37"/>
      <c r="C978" s="226" t="s">
        <v>1868</v>
      </c>
      <c r="D978" s="226" t="s">
        <v>370</v>
      </c>
      <c r="E978" s="227" t="s">
        <v>1869</v>
      </c>
      <c r="F978" s="228" t="s">
        <v>1870</v>
      </c>
      <c r="G978" s="229" t="s">
        <v>395</v>
      </c>
      <c r="H978" s="230">
        <v>11.88</v>
      </c>
      <c r="I978" s="231"/>
      <c r="J978" s="232">
        <f>ROUND(I978*H978,2)</f>
        <v>0</v>
      </c>
      <c r="K978" s="228" t="s">
        <v>214</v>
      </c>
      <c r="L978" s="233"/>
      <c r="M978" s="234" t="s">
        <v>19</v>
      </c>
      <c r="N978" s="235" t="s">
        <v>43</v>
      </c>
      <c r="O978" s="66"/>
      <c r="P978" s="189">
        <f>O978*H978</f>
        <v>0</v>
      </c>
      <c r="Q978" s="189">
        <v>1E-4</v>
      </c>
      <c r="R978" s="189">
        <f>Q978*H978</f>
        <v>1.188E-3</v>
      </c>
      <c r="S978" s="189">
        <v>0</v>
      </c>
      <c r="T978" s="190">
        <f>S978*H978</f>
        <v>0</v>
      </c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R978" s="191" t="s">
        <v>829</v>
      </c>
      <c r="AT978" s="191" t="s">
        <v>370</v>
      </c>
      <c r="AU978" s="191" t="s">
        <v>82</v>
      </c>
      <c r="AY978" s="19" t="s">
        <v>208</v>
      </c>
      <c r="BE978" s="192">
        <f>IF(N978="základní",J978,0)</f>
        <v>0</v>
      </c>
      <c r="BF978" s="192">
        <f>IF(N978="snížená",J978,0)</f>
        <v>0</v>
      </c>
      <c r="BG978" s="192">
        <f>IF(N978="zákl. přenesená",J978,0)</f>
        <v>0</v>
      </c>
      <c r="BH978" s="192">
        <f>IF(N978="sníž. přenesená",J978,0)</f>
        <v>0</v>
      </c>
      <c r="BI978" s="192">
        <f>IF(N978="nulová",J978,0)</f>
        <v>0</v>
      </c>
      <c r="BJ978" s="19" t="s">
        <v>82</v>
      </c>
      <c r="BK978" s="192">
        <f>ROUND(I978*H978,2)</f>
        <v>0</v>
      </c>
      <c r="BL978" s="19" t="s">
        <v>1034</v>
      </c>
      <c r="BM978" s="191" t="s">
        <v>1871</v>
      </c>
    </row>
    <row r="979" spans="1:65" s="13" customFormat="1" ht="11.25">
      <c r="B979" s="193"/>
      <c r="C979" s="194"/>
      <c r="D979" s="195" t="s">
        <v>217</v>
      </c>
      <c r="E979" s="194"/>
      <c r="F979" s="197" t="s">
        <v>1872</v>
      </c>
      <c r="G979" s="194"/>
      <c r="H979" s="198">
        <v>11.88</v>
      </c>
      <c r="I979" s="199"/>
      <c r="J979" s="194"/>
      <c r="K979" s="194"/>
      <c r="L979" s="200"/>
      <c r="M979" s="201"/>
      <c r="N979" s="202"/>
      <c r="O979" s="202"/>
      <c r="P979" s="202"/>
      <c r="Q979" s="202"/>
      <c r="R979" s="202"/>
      <c r="S979" s="202"/>
      <c r="T979" s="203"/>
      <c r="AT979" s="204" t="s">
        <v>217</v>
      </c>
      <c r="AU979" s="204" t="s">
        <v>82</v>
      </c>
      <c r="AV979" s="13" t="s">
        <v>82</v>
      </c>
      <c r="AW979" s="13" t="s">
        <v>4</v>
      </c>
      <c r="AX979" s="13" t="s">
        <v>78</v>
      </c>
      <c r="AY979" s="204" t="s">
        <v>208</v>
      </c>
    </row>
    <row r="980" spans="1:65" s="2" customFormat="1" ht="14.45" customHeight="1">
      <c r="A980" s="36"/>
      <c r="B980" s="37"/>
      <c r="C980" s="180" t="s">
        <v>1873</v>
      </c>
      <c r="D980" s="180" t="s">
        <v>210</v>
      </c>
      <c r="E980" s="181" t="s">
        <v>1874</v>
      </c>
      <c r="F980" s="182" t="s">
        <v>1875</v>
      </c>
      <c r="G980" s="183" t="s">
        <v>395</v>
      </c>
      <c r="H980" s="184">
        <v>129.22999999999999</v>
      </c>
      <c r="I980" s="185"/>
      <c r="J980" s="186">
        <f>ROUND(I980*H980,2)</f>
        <v>0</v>
      </c>
      <c r="K980" s="182" t="s">
        <v>214</v>
      </c>
      <c r="L980" s="41"/>
      <c r="M980" s="187" t="s">
        <v>19</v>
      </c>
      <c r="N980" s="188" t="s">
        <v>43</v>
      </c>
      <c r="O980" s="66"/>
      <c r="P980" s="189">
        <f>O980*H980</f>
        <v>0</v>
      </c>
      <c r="Q980" s="189">
        <v>0</v>
      </c>
      <c r="R980" s="189">
        <f>Q980*H980</f>
        <v>0</v>
      </c>
      <c r="S980" s="189">
        <v>1.174E-2</v>
      </c>
      <c r="T980" s="190">
        <f>S980*H980</f>
        <v>1.5171602</v>
      </c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R980" s="191" t="s">
        <v>1034</v>
      </c>
      <c r="AT980" s="191" t="s">
        <v>210</v>
      </c>
      <c r="AU980" s="191" t="s">
        <v>82</v>
      </c>
      <c r="AY980" s="19" t="s">
        <v>208</v>
      </c>
      <c r="BE980" s="192">
        <f>IF(N980="základní",J980,0)</f>
        <v>0</v>
      </c>
      <c r="BF980" s="192">
        <f>IF(N980="snížená",J980,0)</f>
        <v>0</v>
      </c>
      <c r="BG980" s="192">
        <f>IF(N980="zákl. přenesená",J980,0)</f>
        <v>0</v>
      </c>
      <c r="BH980" s="192">
        <f>IF(N980="sníž. přenesená",J980,0)</f>
        <v>0</v>
      </c>
      <c r="BI980" s="192">
        <f>IF(N980="nulová",J980,0)</f>
        <v>0</v>
      </c>
      <c r="BJ980" s="19" t="s">
        <v>82</v>
      </c>
      <c r="BK980" s="192">
        <f>ROUND(I980*H980,2)</f>
        <v>0</v>
      </c>
      <c r="BL980" s="19" t="s">
        <v>1034</v>
      </c>
      <c r="BM980" s="191" t="s">
        <v>1876</v>
      </c>
    </row>
    <row r="981" spans="1:65" s="13" customFormat="1" ht="11.25">
      <c r="B981" s="193"/>
      <c r="C981" s="194"/>
      <c r="D981" s="195" t="s">
        <v>217</v>
      </c>
      <c r="E981" s="196" t="s">
        <v>19</v>
      </c>
      <c r="F981" s="197" t="s">
        <v>1877</v>
      </c>
      <c r="G981" s="194"/>
      <c r="H981" s="198">
        <v>81.88</v>
      </c>
      <c r="I981" s="199"/>
      <c r="J981" s="194"/>
      <c r="K981" s="194"/>
      <c r="L981" s="200"/>
      <c r="M981" s="201"/>
      <c r="N981" s="202"/>
      <c r="O981" s="202"/>
      <c r="P981" s="202"/>
      <c r="Q981" s="202"/>
      <c r="R981" s="202"/>
      <c r="S981" s="202"/>
      <c r="T981" s="203"/>
      <c r="AT981" s="204" t="s">
        <v>217</v>
      </c>
      <c r="AU981" s="204" t="s">
        <v>82</v>
      </c>
      <c r="AV981" s="13" t="s">
        <v>82</v>
      </c>
      <c r="AW981" s="13" t="s">
        <v>33</v>
      </c>
      <c r="AX981" s="13" t="s">
        <v>71</v>
      </c>
      <c r="AY981" s="204" t="s">
        <v>208</v>
      </c>
    </row>
    <row r="982" spans="1:65" s="13" customFormat="1" ht="11.25">
      <c r="B982" s="193"/>
      <c r="C982" s="194"/>
      <c r="D982" s="195" t="s">
        <v>217</v>
      </c>
      <c r="E982" s="196" t="s">
        <v>19</v>
      </c>
      <c r="F982" s="197" t="s">
        <v>1878</v>
      </c>
      <c r="G982" s="194"/>
      <c r="H982" s="198">
        <v>47.35</v>
      </c>
      <c r="I982" s="199"/>
      <c r="J982" s="194"/>
      <c r="K982" s="194"/>
      <c r="L982" s="200"/>
      <c r="M982" s="201"/>
      <c r="N982" s="202"/>
      <c r="O982" s="202"/>
      <c r="P982" s="202"/>
      <c r="Q982" s="202"/>
      <c r="R982" s="202"/>
      <c r="S982" s="202"/>
      <c r="T982" s="203"/>
      <c r="AT982" s="204" t="s">
        <v>217</v>
      </c>
      <c r="AU982" s="204" t="s">
        <v>82</v>
      </c>
      <c r="AV982" s="13" t="s">
        <v>82</v>
      </c>
      <c r="AW982" s="13" t="s">
        <v>33</v>
      </c>
      <c r="AX982" s="13" t="s">
        <v>71</v>
      </c>
      <c r="AY982" s="204" t="s">
        <v>208</v>
      </c>
    </row>
    <row r="983" spans="1:65" s="14" customFormat="1" ht="11.25">
      <c r="B983" s="205"/>
      <c r="C983" s="206"/>
      <c r="D983" s="195" t="s">
        <v>217</v>
      </c>
      <c r="E983" s="207" t="s">
        <v>19</v>
      </c>
      <c r="F983" s="208" t="s">
        <v>221</v>
      </c>
      <c r="G983" s="206"/>
      <c r="H983" s="209">
        <v>129.22999999999999</v>
      </c>
      <c r="I983" s="210"/>
      <c r="J983" s="206"/>
      <c r="K983" s="206"/>
      <c r="L983" s="211"/>
      <c r="M983" s="212"/>
      <c r="N983" s="213"/>
      <c r="O983" s="213"/>
      <c r="P983" s="213"/>
      <c r="Q983" s="213"/>
      <c r="R983" s="213"/>
      <c r="S983" s="213"/>
      <c r="T983" s="214"/>
      <c r="AT983" s="215" t="s">
        <v>217</v>
      </c>
      <c r="AU983" s="215" t="s">
        <v>82</v>
      </c>
      <c r="AV983" s="14" t="s">
        <v>215</v>
      </c>
      <c r="AW983" s="14" t="s">
        <v>33</v>
      </c>
      <c r="AX983" s="14" t="s">
        <v>78</v>
      </c>
      <c r="AY983" s="215" t="s">
        <v>208</v>
      </c>
    </row>
    <row r="984" spans="1:65" s="2" customFormat="1" ht="14.45" customHeight="1">
      <c r="A984" s="36"/>
      <c r="B984" s="37"/>
      <c r="C984" s="180" t="s">
        <v>1879</v>
      </c>
      <c r="D984" s="180" t="s">
        <v>210</v>
      </c>
      <c r="E984" s="181" t="s">
        <v>1880</v>
      </c>
      <c r="F984" s="182" t="s">
        <v>1881</v>
      </c>
      <c r="G984" s="183" t="s">
        <v>395</v>
      </c>
      <c r="H984" s="184">
        <v>196.29</v>
      </c>
      <c r="I984" s="185"/>
      <c r="J984" s="186">
        <f>ROUND(I984*H984,2)</f>
        <v>0</v>
      </c>
      <c r="K984" s="182" t="s">
        <v>214</v>
      </c>
      <c r="L984" s="41"/>
      <c r="M984" s="187" t="s">
        <v>19</v>
      </c>
      <c r="N984" s="188" t="s">
        <v>43</v>
      </c>
      <c r="O984" s="66"/>
      <c r="P984" s="189">
        <f>O984*H984</f>
        <v>0</v>
      </c>
      <c r="Q984" s="189">
        <v>4.2999999999999999E-4</v>
      </c>
      <c r="R984" s="189">
        <f>Q984*H984</f>
        <v>8.4404699999999999E-2</v>
      </c>
      <c r="S984" s="189">
        <v>0</v>
      </c>
      <c r="T984" s="190">
        <f>S984*H984</f>
        <v>0</v>
      </c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R984" s="191" t="s">
        <v>1034</v>
      </c>
      <c r="AT984" s="191" t="s">
        <v>210</v>
      </c>
      <c r="AU984" s="191" t="s">
        <v>82</v>
      </c>
      <c r="AY984" s="19" t="s">
        <v>208</v>
      </c>
      <c r="BE984" s="192">
        <f>IF(N984="základní",J984,0)</f>
        <v>0</v>
      </c>
      <c r="BF984" s="192">
        <f>IF(N984="snížená",J984,0)</f>
        <v>0</v>
      </c>
      <c r="BG984" s="192">
        <f>IF(N984="zákl. přenesená",J984,0)</f>
        <v>0</v>
      </c>
      <c r="BH984" s="192">
        <f>IF(N984="sníž. přenesená",J984,0)</f>
        <v>0</v>
      </c>
      <c r="BI984" s="192">
        <f>IF(N984="nulová",J984,0)</f>
        <v>0</v>
      </c>
      <c r="BJ984" s="19" t="s">
        <v>82</v>
      </c>
      <c r="BK984" s="192">
        <f>ROUND(I984*H984,2)</f>
        <v>0</v>
      </c>
      <c r="BL984" s="19" t="s">
        <v>1034</v>
      </c>
      <c r="BM984" s="191" t="s">
        <v>1882</v>
      </c>
    </row>
    <row r="985" spans="1:65" s="13" customFormat="1" ht="22.5">
      <c r="B985" s="193"/>
      <c r="C985" s="194"/>
      <c r="D985" s="195" t="s">
        <v>217</v>
      </c>
      <c r="E985" s="196" t="s">
        <v>19</v>
      </c>
      <c r="F985" s="197" t="s">
        <v>1883</v>
      </c>
      <c r="G985" s="194"/>
      <c r="H985" s="198">
        <v>86.2</v>
      </c>
      <c r="I985" s="199"/>
      <c r="J985" s="194"/>
      <c r="K985" s="194"/>
      <c r="L985" s="200"/>
      <c r="M985" s="201"/>
      <c r="N985" s="202"/>
      <c r="O985" s="202"/>
      <c r="P985" s="202"/>
      <c r="Q985" s="202"/>
      <c r="R985" s="202"/>
      <c r="S985" s="202"/>
      <c r="T985" s="203"/>
      <c r="AT985" s="204" t="s">
        <v>217</v>
      </c>
      <c r="AU985" s="204" t="s">
        <v>82</v>
      </c>
      <c r="AV985" s="13" t="s">
        <v>82</v>
      </c>
      <c r="AW985" s="13" t="s">
        <v>33</v>
      </c>
      <c r="AX985" s="13" t="s">
        <v>71</v>
      </c>
      <c r="AY985" s="204" t="s">
        <v>208</v>
      </c>
    </row>
    <row r="986" spans="1:65" s="13" customFormat="1" ht="11.25">
      <c r="B986" s="193"/>
      <c r="C986" s="194"/>
      <c r="D986" s="195" t="s">
        <v>217</v>
      </c>
      <c r="E986" s="196" t="s">
        <v>19</v>
      </c>
      <c r="F986" s="197" t="s">
        <v>1884</v>
      </c>
      <c r="G986" s="194"/>
      <c r="H986" s="198">
        <v>11.12</v>
      </c>
      <c r="I986" s="199"/>
      <c r="J986" s="194"/>
      <c r="K986" s="194"/>
      <c r="L986" s="200"/>
      <c r="M986" s="201"/>
      <c r="N986" s="202"/>
      <c r="O986" s="202"/>
      <c r="P986" s="202"/>
      <c r="Q986" s="202"/>
      <c r="R986" s="202"/>
      <c r="S986" s="202"/>
      <c r="T986" s="203"/>
      <c r="AT986" s="204" t="s">
        <v>217</v>
      </c>
      <c r="AU986" s="204" t="s">
        <v>82</v>
      </c>
      <c r="AV986" s="13" t="s">
        <v>82</v>
      </c>
      <c r="AW986" s="13" t="s">
        <v>33</v>
      </c>
      <c r="AX986" s="13" t="s">
        <v>71</v>
      </c>
      <c r="AY986" s="204" t="s">
        <v>208</v>
      </c>
    </row>
    <row r="987" spans="1:65" s="13" customFormat="1" ht="11.25">
      <c r="B987" s="193"/>
      <c r="C987" s="194"/>
      <c r="D987" s="195" t="s">
        <v>217</v>
      </c>
      <c r="E987" s="196" t="s">
        <v>19</v>
      </c>
      <c r="F987" s="197" t="s">
        <v>1885</v>
      </c>
      <c r="G987" s="194"/>
      <c r="H987" s="198">
        <v>61.37</v>
      </c>
      <c r="I987" s="199"/>
      <c r="J987" s="194"/>
      <c r="K987" s="194"/>
      <c r="L987" s="200"/>
      <c r="M987" s="201"/>
      <c r="N987" s="202"/>
      <c r="O987" s="202"/>
      <c r="P987" s="202"/>
      <c r="Q987" s="202"/>
      <c r="R987" s="202"/>
      <c r="S987" s="202"/>
      <c r="T987" s="203"/>
      <c r="AT987" s="204" t="s">
        <v>217</v>
      </c>
      <c r="AU987" s="204" t="s">
        <v>82</v>
      </c>
      <c r="AV987" s="13" t="s">
        <v>82</v>
      </c>
      <c r="AW987" s="13" t="s">
        <v>33</v>
      </c>
      <c r="AX987" s="13" t="s">
        <v>71</v>
      </c>
      <c r="AY987" s="204" t="s">
        <v>208</v>
      </c>
    </row>
    <row r="988" spans="1:65" s="13" customFormat="1" ht="11.25">
      <c r="B988" s="193"/>
      <c r="C988" s="194"/>
      <c r="D988" s="195" t="s">
        <v>217</v>
      </c>
      <c r="E988" s="196" t="s">
        <v>19</v>
      </c>
      <c r="F988" s="197" t="s">
        <v>1886</v>
      </c>
      <c r="G988" s="194"/>
      <c r="H988" s="198">
        <v>37.6</v>
      </c>
      <c r="I988" s="199"/>
      <c r="J988" s="194"/>
      <c r="K988" s="194"/>
      <c r="L988" s="200"/>
      <c r="M988" s="201"/>
      <c r="N988" s="202"/>
      <c r="O988" s="202"/>
      <c r="P988" s="202"/>
      <c r="Q988" s="202"/>
      <c r="R988" s="202"/>
      <c r="S988" s="202"/>
      <c r="T988" s="203"/>
      <c r="AT988" s="204" t="s">
        <v>217</v>
      </c>
      <c r="AU988" s="204" t="s">
        <v>82</v>
      </c>
      <c r="AV988" s="13" t="s">
        <v>82</v>
      </c>
      <c r="AW988" s="13" t="s">
        <v>33</v>
      </c>
      <c r="AX988" s="13" t="s">
        <v>71</v>
      </c>
      <c r="AY988" s="204" t="s">
        <v>208</v>
      </c>
    </row>
    <row r="989" spans="1:65" s="14" customFormat="1" ht="11.25">
      <c r="B989" s="205"/>
      <c r="C989" s="206"/>
      <c r="D989" s="195" t="s">
        <v>217</v>
      </c>
      <c r="E989" s="207" t="s">
        <v>19</v>
      </c>
      <c r="F989" s="208" t="s">
        <v>221</v>
      </c>
      <c r="G989" s="206"/>
      <c r="H989" s="209">
        <v>196.29</v>
      </c>
      <c r="I989" s="210"/>
      <c r="J989" s="206"/>
      <c r="K989" s="206"/>
      <c r="L989" s="211"/>
      <c r="M989" s="212"/>
      <c r="N989" s="213"/>
      <c r="O989" s="213"/>
      <c r="P989" s="213"/>
      <c r="Q989" s="213"/>
      <c r="R989" s="213"/>
      <c r="S989" s="213"/>
      <c r="T989" s="214"/>
      <c r="AT989" s="215" t="s">
        <v>217</v>
      </c>
      <c r="AU989" s="215" t="s">
        <v>82</v>
      </c>
      <c r="AV989" s="14" t="s">
        <v>215</v>
      </c>
      <c r="AW989" s="14" t="s">
        <v>33</v>
      </c>
      <c r="AX989" s="14" t="s">
        <v>78</v>
      </c>
      <c r="AY989" s="215" t="s">
        <v>208</v>
      </c>
    </row>
    <row r="990" spans="1:65" s="2" customFormat="1" ht="14.45" customHeight="1">
      <c r="A990" s="36"/>
      <c r="B990" s="37"/>
      <c r="C990" s="226" t="s">
        <v>1887</v>
      </c>
      <c r="D990" s="226" t="s">
        <v>370</v>
      </c>
      <c r="E990" s="227" t="s">
        <v>1888</v>
      </c>
      <c r="F990" s="228" t="s">
        <v>1889</v>
      </c>
      <c r="G990" s="229" t="s">
        <v>367</v>
      </c>
      <c r="H990" s="230">
        <v>215.91900000000001</v>
      </c>
      <c r="I990" s="231"/>
      <c r="J990" s="232">
        <f>ROUND(I990*H990,2)</f>
        <v>0</v>
      </c>
      <c r="K990" s="228" t="s">
        <v>214</v>
      </c>
      <c r="L990" s="233"/>
      <c r="M990" s="234" t="s">
        <v>19</v>
      </c>
      <c r="N990" s="235" t="s">
        <v>43</v>
      </c>
      <c r="O990" s="66"/>
      <c r="P990" s="189">
        <f>O990*H990</f>
        <v>0</v>
      </c>
      <c r="Q990" s="189">
        <v>8.9999999999999998E-4</v>
      </c>
      <c r="R990" s="189">
        <f>Q990*H990</f>
        <v>0.1943271</v>
      </c>
      <c r="S990" s="189">
        <v>0</v>
      </c>
      <c r="T990" s="190">
        <f>S990*H990</f>
        <v>0</v>
      </c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R990" s="191" t="s">
        <v>829</v>
      </c>
      <c r="AT990" s="191" t="s">
        <v>370</v>
      </c>
      <c r="AU990" s="191" t="s">
        <v>82</v>
      </c>
      <c r="AY990" s="19" t="s">
        <v>208</v>
      </c>
      <c r="BE990" s="192">
        <f>IF(N990="základní",J990,0)</f>
        <v>0</v>
      </c>
      <c r="BF990" s="192">
        <f>IF(N990="snížená",J990,0)</f>
        <v>0</v>
      </c>
      <c r="BG990" s="192">
        <f>IF(N990="zákl. přenesená",J990,0)</f>
        <v>0</v>
      </c>
      <c r="BH990" s="192">
        <f>IF(N990="sníž. přenesená",J990,0)</f>
        <v>0</v>
      </c>
      <c r="BI990" s="192">
        <f>IF(N990="nulová",J990,0)</f>
        <v>0</v>
      </c>
      <c r="BJ990" s="19" t="s">
        <v>82</v>
      </c>
      <c r="BK990" s="192">
        <f>ROUND(I990*H990,2)</f>
        <v>0</v>
      </c>
      <c r="BL990" s="19" t="s">
        <v>1034</v>
      </c>
      <c r="BM990" s="191" t="s">
        <v>1890</v>
      </c>
    </row>
    <row r="991" spans="1:65" s="13" customFormat="1" ht="11.25">
      <c r="B991" s="193"/>
      <c r="C991" s="194"/>
      <c r="D991" s="195" t="s">
        <v>217</v>
      </c>
      <c r="E991" s="194"/>
      <c r="F991" s="197" t="s">
        <v>1891</v>
      </c>
      <c r="G991" s="194"/>
      <c r="H991" s="198">
        <v>215.91900000000001</v>
      </c>
      <c r="I991" s="199"/>
      <c r="J991" s="194"/>
      <c r="K991" s="194"/>
      <c r="L991" s="200"/>
      <c r="M991" s="201"/>
      <c r="N991" s="202"/>
      <c r="O991" s="202"/>
      <c r="P991" s="202"/>
      <c r="Q991" s="202"/>
      <c r="R991" s="202"/>
      <c r="S991" s="202"/>
      <c r="T991" s="203"/>
      <c r="AT991" s="204" t="s">
        <v>217</v>
      </c>
      <c r="AU991" s="204" t="s">
        <v>82</v>
      </c>
      <c r="AV991" s="13" t="s">
        <v>82</v>
      </c>
      <c r="AW991" s="13" t="s">
        <v>4</v>
      </c>
      <c r="AX991" s="13" t="s">
        <v>78</v>
      </c>
      <c r="AY991" s="204" t="s">
        <v>208</v>
      </c>
    </row>
    <row r="992" spans="1:65" s="2" customFormat="1" ht="14.45" customHeight="1">
      <c r="A992" s="36"/>
      <c r="B992" s="37"/>
      <c r="C992" s="180" t="s">
        <v>1892</v>
      </c>
      <c r="D992" s="180" t="s">
        <v>210</v>
      </c>
      <c r="E992" s="181" t="s">
        <v>1893</v>
      </c>
      <c r="F992" s="182" t="s">
        <v>1894</v>
      </c>
      <c r="G992" s="183" t="s">
        <v>213</v>
      </c>
      <c r="H992" s="184">
        <v>160.38</v>
      </c>
      <c r="I992" s="185"/>
      <c r="J992" s="186">
        <f>ROUND(I992*H992,2)</f>
        <v>0</v>
      </c>
      <c r="K992" s="182" t="s">
        <v>214</v>
      </c>
      <c r="L992" s="41"/>
      <c r="M992" s="187" t="s">
        <v>19</v>
      </c>
      <c r="N992" s="188" t="s">
        <v>43</v>
      </c>
      <c r="O992" s="66"/>
      <c r="P992" s="189">
        <f>O992*H992</f>
        <v>0</v>
      </c>
      <c r="Q992" s="189">
        <v>0</v>
      </c>
      <c r="R992" s="189">
        <f>Q992*H992</f>
        <v>0</v>
      </c>
      <c r="S992" s="189">
        <v>8.3169999999999994E-2</v>
      </c>
      <c r="T992" s="190">
        <f>S992*H992</f>
        <v>13.338804599999998</v>
      </c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R992" s="191" t="s">
        <v>1034</v>
      </c>
      <c r="AT992" s="191" t="s">
        <v>210</v>
      </c>
      <c r="AU992" s="191" t="s">
        <v>82</v>
      </c>
      <c r="AY992" s="19" t="s">
        <v>208</v>
      </c>
      <c r="BE992" s="192">
        <f>IF(N992="základní",J992,0)</f>
        <v>0</v>
      </c>
      <c r="BF992" s="192">
        <f>IF(N992="snížená",J992,0)</f>
        <v>0</v>
      </c>
      <c r="BG992" s="192">
        <f>IF(N992="zákl. přenesená",J992,0)</f>
        <v>0</v>
      </c>
      <c r="BH992" s="192">
        <f>IF(N992="sníž. přenesená",J992,0)</f>
        <v>0</v>
      </c>
      <c r="BI992" s="192">
        <f>IF(N992="nulová",J992,0)</f>
        <v>0</v>
      </c>
      <c r="BJ992" s="19" t="s">
        <v>82</v>
      </c>
      <c r="BK992" s="192">
        <f>ROUND(I992*H992,2)</f>
        <v>0</v>
      </c>
      <c r="BL992" s="19" t="s">
        <v>1034</v>
      </c>
      <c r="BM992" s="191" t="s">
        <v>1895</v>
      </c>
    </row>
    <row r="993" spans="1:65" s="13" customFormat="1" ht="11.25">
      <c r="B993" s="193"/>
      <c r="C993" s="194"/>
      <c r="D993" s="195" t="s">
        <v>217</v>
      </c>
      <c r="E993" s="196" t="s">
        <v>19</v>
      </c>
      <c r="F993" s="197" t="s">
        <v>1896</v>
      </c>
      <c r="G993" s="194"/>
      <c r="H993" s="198">
        <v>90.11</v>
      </c>
      <c r="I993" s="199"/>
      <c r="J993" s="194"/>
      <c r="K993" s="194"/>
      <c r="L993" s="200"/>
      <c r="M993" s="201"/>
      <c r="N993" s="202"/>
      <c r="O993" s="202"/>
      <c r="P993" s="202"/>
      <c r="Q993" s="202"/>
      <c r="R993" s="202"/>
      <c r="S993" s="202"/>
      <c r="T993" s="203"/>
      <c r="AT993" s="204" t="s">
        <v>217</v>
      </c>
      <c r="AU993" s="204" t="s">
        <v>82</v>
      </c>
      <c r="AV993" s="13" t="s">
        <v>82</v>
      </c>
      <c r="AW993" s="13" t="s">
        <v>33</v>
      </c>
      <c r="AX993" s="13" t="s">
        <v>71</v>
      </c>
      <c r="AY993" s="204" t="s">
        <v>208</v>
      </c>
    </row>
    <row r="994" spans="1:65" s="13" customFormat="1" ht="11.25">
      <c r="B994" s="193"/>
      <c r="C994" s="194"/>
      <c r="D994" s="195" t="s">
        <v>217</v>
      </c>
      <c r="E994" s="196" t="s">
        <v>19</v>
      </c>
      <c r="F994" s="197" t="s">
        <v>1897</v>
      </c>
      <c r="G994" s="194"/>
      <c r="H994" s="198">
        <v>70.27</v>
      </c>
      <c r="I994" s="199"/>
      <c r="J994" s="194"/>
      <c r="K994" s="194"/>
      <c r="L994" s="200"/>
      <c r="M994" s="201"/>
      <c r="N994" s="202"/>
      <c r="O994" s="202"/>
      <c r="P994" s="202"/>
      <c r="Q994" s="202"/>
      <c r="R994" s="202"/>
      <c r="S994" s="202"/>
      <c r="T994" s="203"/>
      <c r="AT994" s="204" t="s">
        <v>217</v>
      </c>
      <c r="AU994" s="204" t="s">
        <v>82</v>
      </c>
      <c r="AV994" s="13" t="s">
        <v>82</v>
      </c>
      <c r="AW994" s="13" t="s">
        <v>33</v>
      </c>
      <c r="AX994" s="13" t="s">
        <v>71</v>
      </c>
      <c r="AY994" s="204" t="s">
        <v>208</v>
      </c>
    </row>
    <row r="995" spans="1:65" s="14" customFormat="1" ht="11.25">
      <c r="B995" s="205"/>
      <c r="C995" s="206"/>
      <c r="D995" s="195" t="s">
        <v>217</v>
      </c>
      <c r="E995" s="207" t="s">
        <v>19</v>
      </c>
      <c r="F995" s="208" t="s">
        <v>221</v>
      </c>
      <c r="G995" s="206"/>
      <c r="H995" s="209">
        <v>160.38</v>
      </c>
      <c r="I995" s="210"/>
      <c r="J995" s="206"/>
      <c r="K995" s="206"/>
      <c r="L995" s="211"/>
      <c r="M995" s="212"/>
      <c r="N995" s="213"/>
      <c r="O995" s="213"/>
      <c r="P995" s="213"/>
      <c r="Q995" s="213"/>
      <c r="R995" s="213"/>
      <c r="S995" s="213"/>
      <c r="T995" s="214"/>
      <c r="AT995" s="215" t="s">
        <v>217</v>
      </c>
      <c r="AU995" s="215" t="s">
        <v>82</v>
      </c>
      <c r="AV995" s="14" t="s">
        <v>215</v>
      </c>
      <c r="AW995" s="14" t="s">
        <v>33</v>
      </c>
      <c r="AX995" s="14" t="s">
        <v>78</v>
      </c>
      <c r="AY995" s="215" t="s">
        <v>208</v>
      </c>
    </row>
    <row r="996" spans="1:65" s="2" customFormat="1" ht="24.2" customHeight="1">
      <c r="A996" s="36"/>
      <c r="B996" s="37"/>
      <c r="C996" s="180" t="s">
        <v>1898</v>
      </c>
      <c r="D996" s="180" t="s">
        <v>210</v>
      </c>
      <c r="E996" s="181" t="s">
        <v>1899</v>
      </c>
      <c r="F996" s="182" t="s">
        <v>1900</v>
      </c>
      <c r="G996" s="183" t="s">
        <v>213</v>
      </c>
      <c r="H996" s="184">
        <v>281.06</v>
      </c>
      <c r="I996" s="185"/>
      <c r="J996" s="186">
        <f>ROUND(I996*H996,2)</f>
        <v>0</v>
      </c>
      <c r="K996" s="182" t="s">
        <v>214</v>
      </c>
      <c r="L996" s="41"/>
      <c r="M996" s="187" t="s">
        <v>19</v>
      </c>
      <c r="N996" s="188" t="s">
        <v>43</v>
      </c>
      <c r="O996" s="66"/>
      <c r="P996" s="189">
        <f>O996*H996</f>
        <v>0</v>
      </c>
      <c r="Q996" s="189">
        <v>7.4999999999999997E-3</v>
      </c>
      <c r="R996" s="189">
        <f>Q996*H996</f>
        <v>2.1079499999999998</v>
      </c>
      <c r="S996" s="189">
        <v>0</v>
      </c>
      <c r="T996" s="190">
        <f>S996*H996</f>
        <v>0</v>
      </c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R996" s="191" t="s">
        <v>1034</v>
      </c>
      <c r="AT996" s="191" t="s">
        <v>210</v>
      </c>
      <c r="AU996" s="191" t="s">
        <v>82</v>
      </c>
      <c r="AY996" s="19" t="s">
        <v>208</v>
      </c>
      <c r="BE996" s="192">
        <f>IF(N996="základní",J996,0)</f>
        <v>0</v>
      </c>
      <c r="BF996" s="192">
        <f>IF(N996="snížená",J996,0)</f>
        <v>0</v>
      </c>
      <c r="BG996" s="192">
        <f>IF(N996="zákl. přenesená",J996,0)</f>
        <v>0</v>
      </c>
      <c r="BH996" s="192">
        <f>IF(N996="sníž. přenesená",J996,0)</f>
        <v>0</v>
      </c>
      <c r="BI996" s="192">
        <f>IF(N996="nulová",J996,0)</f>
        <v>0</v>
      </c>
      <c r="BJ996" s="19" t="s">
        <v>82</v>
      </c>
      <c r="BK996" s="192">
        <f>ROUND(I996*H996,2)</f>
        <v>0</v>
      </c>
      <c r="BL996" s="19" t="s">
        <v>1034</v>
      </c>
      <c r="BM996" s="191" t="s">
        <v>1901</v>
      </c>
    </row>
    <row r="997" spans="1:65" s="13" customFormat="1" ht="11.25">
      <c r="B997" s="193"/>
      <c r="C997" s="194"/>
      <c r="D997" s="195" t="s">
        <v>217</v>
      </c>
      <c r="E997" s="196" t="s">
        <v>19</v>
      </c>
      <c r="F997" s="197" t="s">
        <v>1902</v>
      </c>
      <c r="G997" s="194"/>
      <c r="H997" s="198">
        <v>109.51</v>
      </c>
      <c r="I997" s="199"/>
      <c r="J997" s="194"/>
      <c r="K997" s="194"/>
      <c r="L997" s="200"/>
      <c r="M997" s="201"/>
      <c r="N997" s="202"/>
      <c r="O997" s="202"/>
      <c r="P997" s="202"/>
      <c r="Q997" s="202"/>
      <c r="R997" s="202"/>
      <c r="S997" s="202"/>
      <c r="T997" s="203"/>
      <c r="AT997" s="204" t="s">
        <v>217</v>
      </c>
      <c r="AU997" s="204" t="s">
        <v>82</v>
      </c>
      <c r="AV997" s="13" t="s">
        <v>82</v>
      </c>
      <c r="AW997" s="13" t="s">
        <v>33</v>
      </c>
      <c r="AX997" s="13" t="s">
        <v>71</v>
      </c>
      <c r="AY997" s="204" t="s">
        <v>208</v>
      </c>
    </row>
    <row r="998" spans="1:65" s="13" customFormat="1" ht="11.25">
      <c r="B998" s="193"/>
      <c r="C998" s="194"/>
      <c r="D998" s="195" t="s">
        <v>217</v>
      </c>
      <c r="E998" s="196" t="s">
        <v>19</v>
      </c>
      <c r="F998" s="197" t="s">
        <v>1903</v>
      </c>
      <c r="G998" s="194"/>
      <c r="H998" s="198">
        <v>101.84</v>
      </c>
      <c r="I998" s="199"/>
      <c r="J998" s="194"/>
      <c r="K998" s="194"/>
      <c r="L998" s="200"/>
      <c r="M998" s="201"/>
      <c r="N998" s="202"/>
      <c r="O998" s="202"/>
      <c r="P998" s="202"/>
      <c r="Q998" s="202"/>
      <c r="R998" s="202"/>
      <c r="S998" s="202"/>
      <c r="T998" s="203"/>
      <c r="AT998" s="204" t="s">
        <v>217</v>
      </c>
      <c r="AU998" s="204" t="s">
        <v>82</v>
      </c>
      <c r="AV998" s="13" t="s">
        <v>82</v>
      </c>
      <c r="AW998" s="13" t="s">
        <v>33</v>
      </c>
      <c r="AX998" s="13" t="s">
        <v>71</v>
      </c>
      <c r="AY998" s="204" t="s">
        <v>208</v>
      </c>
    </row>
    <row r="999" spans="1:65" s="13" customFormat="1" ht="11.25">
      <c r="B999" s="193"/>
      <c r="C999" s="194"/>
      <c r="D999" s="195" t="s">
        <v>217</v>
      </c>
      <c r="E999" s="196" t="s">
        <v>19</v>
      </c>
      <c r="F999" s="197" t="s">
        <v>1904</v>
      </c>
      <c r="G999" s="194"/>
      <c r="H999" s="198">
        <v>69.709999999999994</v>
      </c>
      <c r="I999" s="199"/>
      <c r="J999" s="194"/>
      <c r="K999" s="194"/>
      <c r="L999" s="200"/>
      <c r="M999" s="201"/>
      <c r="N999" s="202"/>
      <c r="O999" s="202"/>
      <c r="P999" s="202"/>
      <c r="Q999" s="202"/>
      <c r="R999" s="202"/>
      <c r="S999" s="202"/>
      <c r="T999" s="203"/>
      <c r="AT999" s="204" t="s">
        <v>217</v>
      </c>
      <c r="AU999" s="204" t="s">
        <v>82</v>
      </c>
      <c r="AV999" s="13" t="s">
        <v>82</v>
      </c>
      <c r="AW999" s="13" t="s">
        <v>33</v>
      </c>
      <c r="AX999" s="13" t="s">
        <v>71</v>
      </c>
      <c r="AY999" s="204" t="s">
        <v>208</v>
      </c>
    </row>
    <row r="1000" spans="1:65" s="14" customFormat="1" ht="11.25">
      <c r="B1000" s="205"/>
      <c r="C1000" s="206"/>
      <c r="D1000" s="195" t="s">
        <v>217</v>
      </c>
      <c r="E1000" s="207" t="s">
        <v>19</v>
      </c>
      <c r="F1000" s="208" t="s">
        <v>221</v>
      </c>
      <c r="G1000" s="206"/>
      <c r="H1000" s="209">
        <v>281.06</v>
      </c>
      <c r="I1000" s="210"/>
      <c r="J1000" s="206"/>
      <c r="K1000" s="206"/>
      <c r="L1000" s="211"/>
      <c r="M1000" s="212"/>
      <c r="N1000" s="213"/>
      <c r="O1000" s="213"/>
      <c r="P1000" s="213"/>
      <c r="Q1000" s="213"/>
      <c r="R1000" s="213"/>
      <c r="S1000" s="213"/>
      <c r="T1000" s="214"/>
      <c r="AT1000" s="215" t="s">
        <v>217</v>
      </c>
      <c r="AU1000" s="215" t="s">
        <v>82</v>
      </c>
      <c r="AV1000" s="14" t="s">
        <v>215</v>
      </c>
      <c r="AW1000" s="14" t="s">
        <v>33</v>
      </c>
      <c r="AX1000" s="14" t="s">
        <v>78</v>
      </c>
      <c r="AY1000" s="215" t="s">
        <v>208</v>
      </c>
    </row>
    <row r="1001" spans="1:65" s="2" customFormat="1" ht="14.45" customHeight="1">
      <c r="A1001" s="36"/>
      <c r="B1001" s="37"/>
      <c r="C1001" s="226" t="s">
        <v>1905</v>
      </c>
      <c r="D1001" s="226" t="s">
        <v>370</v>
      </c>
      <c r="E1001" s="227" t="s">
        <v>1906</v>
      </c>
      <c r="F1001" s="228" t="s">
        <v>1907</v>
      </c>
      <c r="G1001" s="229" t="s">
        <v>213</v>
      </c>
      <c r="H1001" s="230">
        <v>309.166</v>
      </c>
      <c r="I1001" s="231"/>
      <c r="J1001" s="232">
        <f>ROUND(I1001*H1001,2)</f>
        <v>0</v>
      </c>
      <c r="K1001" s="228" t="s">
        <v>214</v>
      </c>
      <c r="L1001" s="233"/>
      <c r="M1001" s="234" t="s">
        <v>19</v>
      </c>
      <c r="N1001" s="235" t="s">
        <v>43</v>
      </c>
      <c r="O1001" s="66"/>
      <c r="P1001" s="189">
        <f>O1001*H1001</f>
        <v>0</v>
      </c>
      <c r="Q1001" s="189">
        <v>1.77E-2</v>
      </c>
      <c r="R1001" s="189">
        <f>Q1001*H1001</f>
        <v>5.4722382000000005</v>
      </c>
      <c r="S1001" s="189">
        <v>0</v>
      </c>
      <c r="T1001" s="190">
        <f>S1001*H1001</f>
        <v>0</v>
      </c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R1001" s="191" t="s">
        <v>829</v>
      </c>
      <c r="AT1001" s="191" t="s">
        <v>370</v>
      </c>
      <c r="AU1001" s="191" t="s">
        <v>82</v>
      </c>
      <c r="AY1001" s="19" t="s">
        <v>208</v>
      </c>
      <c r="BE1001" s="192">
        <f>IF(N1001="základní",J1001,0)</f>
        <v>0</v>
      </c>
      <c r="BF1001" s="192">
        <f>IF(N1001="snížená",J1001,0)</f>
        <v>0</v>
      </c>
      <c r="BG1001" s="192">
        <f>IF(N1001="zákl. přenesená",J1001,0)</f>
        <v>0</v>
      </c>
      <c r="BH1001" s="192">
        <f>IF(N1001="sníž. přenesená",J1001,0)</f>
        <v>0</v>
      </c>
      <c r="BI1001" s="192">
        <f>IF(N1001="nulová",J1001,0)</f>
        <v>0</v>
      </c>
      <c r="BJ1001" s="19" t="s">
        <v>82</v>
      </c>
      <c r="BK1001" s="192">
        <f>ROUND(I1001*H1001,2)</f>
        <v>0</v>
      </c>
      <c r="BL1001" s="19" t="s">
        <v>1034</v>
      </c>
      <c r="BM1001" s="191" t="s">
        <v>1908</v>
      </c>
    </row>
    <row r="1002" spans="1:65" s="13" customFormat="1" ht="11.25">
      <c r="B1002" s="193"/>
      <c r="C1002" s="194"/>
      <c r="D1002" s="195" t="s">
        <v>217</v>
      </c>
      <c r="E1002" s="194"/>
      <c r="F1002" s="197" t="s">
        <v>1909</v>
      </c>
      <c r="G1002" s="194"/>
      <c r="H1002" s="198">
        <v>309.166</v>
      </c>
      <c r="I1002" s="199"/>
      <c r="J1002" s="194"/>
      <c r="K1002" s="194"/>
      <c r="L1002" s="200"/>
      <c r="M1002" s="201"/>
      <c r="N1002" s="202"/>
      <c r="O1002" s="202"/>
      <c r="P1002" s="202"/>
      <c r="Q1002" s="202"/>
      <c r="R1002" s="202"/>
      <c r="S1002" s="202"/>
      <c r="T1002" s="203"/>
      <c r="AT1002" s="204" t="s">
        <v>217</v>
      </c>
      <c r="AU1002" s="204" t="s">
        <v>82</v>
      </c>
      <c r="AV1002" s="13" t="s">
        <v>82</v>
      </c>
      <c r="AW1002" s="13" t="s">
        <v>4</v>
      </c>
      <c r="AX1002" s="13" t="s">
        <v>78</v>
      </c>
      <c r="AY1002" s="204" t="s">
        <v>208</v>
      </c>
    </row>
    <row r="1003" spans="1:65" s="2" customFormat="1" ht="14.45" customHeight="1">
      <c r="A1003" s="36"/>
      <c r="B1003" s="37"/>
      <c r="C1003" s="180" t="s">
        <v>1910</v>
      </c>
      <c r="D1003" s="180" t="s">
        <v>210</v>
      </c>
      <c r="E1003" s="181" t="s">
        <v>1911</v>
      </c>
      <c r="F1003" s="182" t="s">
        <v>1912</v>
      </c>
      <c r="G1003" s="183" t="s">
        <v>213</v>
      </c>
      <c r="H1003" s="184">
        <v>49.15</v>
      </c>
      <c r="I1003" s="185"/>
      <c r="J1003" s="186">
        <f>ROUND(I1003*H1003,2)</f>
        <v>0</v>
      </c>
      <c r="K1003" s="182" t="s">
        <v>214</v>
      </c>
      <c r="L1003" s="41"/>
      <c r="M1003" s="187" t="s">
        <v>19</v>
      </c>
      <c r="N1003" s="188" t="s">
        <v>43</v>
      </c>
      <c r="O1003" s="66"/>
      <c r="P1003" s="189">
        <f>O1003*H1003</f>
        <v>0</v>
      </c>
      <c r="Q1003" s="189">
        <v>1.5E-3</v>
      </c>
      <c r="R1003" s="189">
        <f>Q1003*H1003</f>
        <v>7.3724999999999999E-2</v>
      </c>
      <c r="S1003" s="189">
        <v>0</v>
      </c>
      <c r="T1003" s="190">
        <f>S1003*H1003</f>
        <v>0</v>
      </c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R1003" s="191" t="s">
        <v>1034</v>
      </c>
      <c r="AT1003" s="191" t="s">
        <v>210</v>
      </c>
      <c r="AU1003" s="191" t="s">
        <v>82</v>
      </c>
      <c r="AY1003" s="19" t="s">
        <v>208</v>
      </c>
      <c r="BE1003" s="192">
        <f>IF(N1003="základní",J1003,0)</f>
        <v>0</v>
      </c>
      <c r="BF1003" s="192">
        <f>IF(N1003="snížená",J1003,0)</f>
        <v>0</v>
      </c>
      <c r="BG1003" s="192">
        <f>IF(N1003="zákl. přenesená",J1003,0)</f>
        <v>0</v>
      </c>
      <c r="BH1003" s="192">
        <f>IF(N1003="sníž. přenesená",J1003,0)</f>
        <v>0</v>
      </c>
      <c r="BI1003" s="192">
        <f>IF(N1003="nulová",J1003,0)</f>
        <v>0</v>
      </c>
      <c r="BJ1003" s="19" t="s">
        <v>82</v>
      </c>
      <c r="BK1003" s="192">
        <f>ROUND(I1003*H1003,2)</f>
        <v>0</v>
      </c>
      <c r="BL1003" s="19" t="s">
        <v>1034</v>
      </c>
      <c r="BM1003" s="191" t="s">
        <v>1913</v>
      </c>
    </row>
    <row r="1004" spans="1:65" s="13" customFormat="1" ht="11.25">
      <c r="B1004" s="193"/>
      <c r="C1004" s="194"/>
      <c r="D1004" s="195" t="s">
        <v>217</v>
      </c>
      <c r="E1004" s="196" t="s">
        <v>19</v>
      </c>
      <c r="F1004" s="197" t="s">
        <v>1914</v>
      </c>
      <c r="G1004" s="194"/>
      <c r="H1004" s="198">
        <v>25.64</v>
      </c>
      <c r="I1004" s="199"/>
      <c r="J1004" s="194"/>
      <c r="K1004" s="194"/>
      <c r="L1004" s="200"/>
      <c r="M1004" s="201"/>
      <c r="N1004" s="202"/>
      <c r="O1004" s="202"/>
      <c r="P1004" s="202"/>
      <c r="Q1004" s="202"/>
      <c r="R1004" s="202"/>
      <c r="S1004" s="202"/>
      <c r="T1004" s="203"/>
      <c r="AT1004" s="204" t="s">
        <v>217</v>
      </c>
      <c r="AU1004" s="204" t="s">
        <v>82</v>
      </c>
      <c r="AV1004" s="13" t="s">
        <v>82</v>
      </c>
      <c r="AW1004" s="13" t="s">
        <v>33</v>
      </c>
      <c r="AX1004" s="13" t="s">
        <v>71</v>
      </c>
      <c r="AY1004" s="204" t="s">
        <v>208</v>
      </c>
    </row>
    <row r="1005" spans="1:65" s="13" customFormat="1" ht="11.25">
      <c r="B1005" s="193"/>
      <c r="C1005" s="194"/>
      <c r="D1005" s="195" t="s">
        <v>217</v>
      </c>
      <c r="E1005" s="196" t="s">
        <v>19</v>
      </c>
      <c r="F1005" s="197" t="s">
        <v>1915</v>
      </c>
      <c r="G1005" s="194"/>
      <c r="H1005" s="198">
        <v>23.51</v>
      </c>
      <c r="I1005" s="199"/>
      <c r="J1005" s="194"/>
      <c r="K1005" s="194"/>
      <c r="L1005" s="200"/>
      <c r="M1005" s="201"/>
      <c r="N1005" s="202"/>
      <c r="O1005" s="202"/>
      <c r="P1005" s="202"/>
      <c r="Q1005" s="202"/>
      <c r="R1005" s="202"/>
      <c r="S1005" s="202"/>
      <c r="T1005" s="203"/>
      <c r="AT1005" s="204" t="s">
        <v>217</v>
      </c>
      <c r="AU1005" s="204" t="s">
        <v>82</v>
      </c>
      <c r="AV1005" s="13" t="s">
        <v>82</v>
      </c>
      <c r="AW1005" s="13" t="s">
        <v>33</v>
      </c>
      <c r="AX1005" s="13" t="s">
        <v>71</v>
      </c>
      <c r="AY1005" s="204" t="s">
        <v>208</v>
      </c>
    </row>
    <row r="1006" spans="1:65" s="14" customFormat="1" ht="11.25">
      <c r="B1006" s="205"/>
      <c r="C1006" s="206"/>
      <c r="D1006" s="195" t="s">
        <v>217</v>
      </c>
      <c r="E1006" s="207" t="s">
        <v>19</v>
      </c>
      <c r="F1006" s="208" t="s">
        <v>221</v>
      </c>
      <c r="G1006" s="206"/>
      <c r="H1006" s="209">
        <v>49.15</v>
      </c>
      <c r="I1006" s="210"/>
      <c r="J1006" s="206"/>
      <c r="K1006" s="206"/>
      <c r="L1006" s="211"/>
      <c r="M1006" s="212"/>
      <c r="N1006" s="213"/>
      <c r="O1006" s="213"/>
      <c r="P1006" s="213"/>
      <c r="Q1006" s="213"/>
      <c r="R1006" s="213"/>
      <c r="S1006" s="213"/>
      <c r="T1006" s="214"/>
      <c r="AT1006" s="215" t="s">
        <v>217</v>
      </c>
      <c r="AU1006" s="215" t="s">
        <v>82</v>
      </c>
      <c r="AV1006" s="14" t="s">
        <v>215</v>
      </c>
      <c r="AW1006" s="14" t="s">
        <v>33</v>
      </c>
      <c r="AX1006" s="14" t="s">
        <v>78</v>
      </c>
      <c r="AY1006" s="215" t="s">
        <v>208</v>
      </c>
    </row>
    <row r="1007" spans="1:65" s="2" customFormat="1" ht="14.45" customHeight="1">
      <c r="A1007" s="36"/>
      <c r="B1007" s="37"/>
      <c r="C1007" s="180" t="s">
        <v>1916</v>
      </c>
      <c r="D1007" s="180" t="s">
        <v>210</v>
      </c>
      <c r="E1007" s="181" t="s">
        <v>1917</v>
      </c>
      <c r="F1007" s="182" t="s">
        <v>1918</v>
      </c>
      <c r="G1007" s="183" t="s">
        <v>395</v>
      </c>
      <c r="H1007" s="184">
        <v>196.29</v>
      </c>
      <c r="I1007" s="185"/>
      <c r="J1007" s="186">
        <f>ROUND(I1007*H1007,2)</f>
        <v>0</v>
      </c>
      <c r="K1007" s="182" t="s">
        <v>214</v>
      </c>
      <c r="L1007" s="41"/>
      <c r="M1007" s="187" t="s">
        <v>19</v>
      </c>
      <c r="N1007" s="188" t="s">
        <v>43</v>
      </c>
      <c r="O1007" s="66"/>
      <c r="P1007" s="189">
        <f>O1007*H1007</f>
        <v>0</v>
      </c>
      <c r="Q1007" s="189">
        <v>3.0000000000000001E-5</v>
      </c>
      <c r="R1007" s="189">
        <f>Q1007*H1007</f>
        <v>5.8887000000000002E-3</v>
      </c>
      <c r="S1007" s="189">
        <v>0</v>
      </c>
      <c r="T1007" s="190">
        <f>S1007*H1007</f>
        <v>0</v>
      </c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R1007" s="191" t="s">
        <v>1034</v>
      </c>
      <c r="AT1007" s="191" t="s">
        <v>210</v>
      </c>
      <c r="AU1007" s="191" t="s">
        <v>82</v>
      </c>
      <c r="AY1007" s="19" t="s">
        <v>208</v>
      </c>
      <c r="BE1007" s="192">
        <f>IF(N1007="základní",J1007,0)</f>
        <v>0</v>
      </c>
      <c r="BF1007" s="192">
        <f>IF(N1007="snížená",J1007,0)</f>
        <v>0</v>
      </c>
      <c r="BG1007" s="192">
        <f>IF(N1007="zákl. přenesená",J1007,0)</f>
        <v>0</v>
      </c>
      <c r="BH1007" s="192">
        <f>IF(N1007="sníž. přenesená",J1007,0)</f>
        <v>0</v>
      </c>
      <c r="BI1007" s="192">
        <f>IF(N1007="nulová",J1007,0)</f>
        <v>0</v>
      </c>
      <c r="BJ1007" s="19" t="s">
        <v>82</v>
      </c>
      <c r="BK1007" s="192">
        <f>ROUND(I1007*H1007,2)</f>
        <v>0</v>
      </c>
      <c r="BL1007" s="19" t="s">
        <v>1034</v>
      </c>
      <c r="BM1007" s="191" t="s">
        <v>1919</v>
      </c>
    </row>
    <row r="1008" spans="1:65" s="13" customFormat="1" ht="11.25">
      <c r="B1008" s="193"/>
      <c r="C1008" s="194"/>
      <c r="D1008" s="195" t="s">
        <v>217</v>
      </c>
      <c r="E1008" s="196" t="s">
        <v>19</v>
      </c>
      <c r="F1008" s="197" t="s">
        <v>1920</v>
      </c>
      <c r="G1008" s="194"/>
      <c r="H1008" s="198">
        <v>196.29</v>
      </c>
      <c r="I1008" s="199"/>
      <c r="J1008" s="194"/>
      <c r="K1008" s="194"/>
      <c r="L1008" s="200"/>
      <c r="M1008" s="201"/>
      <c r="N1008" s="202"/>
      <c r="O1008" s="202"/>
      <c r="P1008" s="202"/>
      <c r="Q1008" s="202"/>
      <c r="R1008" s="202"/>
      <c r="S1008" s="202"/>
      <c r="T1008" s="203"/>
      <c r="AT1008" s="204" t="s">
        <v>217</v>
      </c>
      <c r="AU1008" s="204" t="s">
        <v>82</v>
      </c>
      <c r="AV1008" s="13" t="s">
        <v>82</v>
      </c>
      <c r="AW1008" s="13" t="s">
        <v>33</v>
      </c>
      <c r="AX1008" s="13" t="s">
        <v>78</v>
      </c>
      <c r="AY1008" s="204" t="s">
        <v>208</v>
      </c>
    </row>
    <row r="1009" spans="1:65" s="2" customFormat="1" ht="14.45" customHeight="1">
      <c r="A1009" s="36"/>
      <c r="B1009" s="37"/>
      <c r="C1009" s="180" t="s">
        <v>1921</v>
      </c>
      <c r="D1009" s="180" t="s">
        <v>210</v>
      </c>
      <c r="E1009" s="181" t="s">
        <v>1922</v>
      </c>
      <c r="F1009" s="182" t="s">
        <v>1923</v>
      </c>
      <c r="G1009" s="183" t="s">
        <v>367</v>
      </c>
      <c r="H1009" s="184">
        <v>14</v>
      </c>
      <c r="I1009" s="185"/>
      <c r="J1009" s="186">
        <f>ROUND(I1009*H1009,2)</f>
        <v>0</v>
      </c>
      <c r="K1009" s="182" t="s">
        <v>214</v>
      </c>
      <c r="L1009" s="41"/>
      <c r="M1009" s="187" t="s">
        <v>19</v>
      </c>
      <c r="N1009" s="188" t="s">
        <v>43</v>
      </c>
      <c r="O1009" s="66"/>
      <c r="P1009" s="189">
        <f>O1009*H1009</f>
        <v>0</v>
      </c>
      <c r="Q1009" s="189">
        <v>2.1000000000000001E-4</v>
      </c>
      <c r="R1009" s="189">
        <f>Q1009*H1009</f>
        <v>2.9399999999999999E-3</v>
      </c>
      <c r="S1009" s="189">
        <v>0</v>
      </c>
      <c r="T1009" s="190">
        <f>S1009*H1009</f>
        <v>0</v>
      </c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R1009" s="191" t="s">
        <v>1034</v>
      </c>
      <c r="AT1009" s="191" t="s">
        <v>210</v>
      </c>
      <c r="AU1009" s="191" t="s">
        <v>82</v>
      </c>
      <c r="AY1009" s="19" t="s">
        <v>208</v>
      </c>
      <c r="BE1009" s="192">
        <f>IF(N1009="základní",J1009,0)</f>
        <v>0</v>
      </c>
      <c r="BF1009" s="192">
        <f>IF(N1009="snížená",J1009,0)</f>
        <v>0</v>
      </c>
      <c r="BG1009" s="192">
        <f>IF(N1009="zákl. přenesená",J1009,0)</f>
        <v>0</v>
      </c>
      <c r="BH1009" s="192">
        <f>IF(N1009="sníž. přenesená",J1009,0)</f>
        <v>0</v>
      </c>
      <c r="BI1009" s="192">
        <f>IF(N1009="nulová",J1009,0)</f>
        <v>0</v>
      </c>
      <c r="BJ1009" s="19" t="s">
        <v>82</v>
      </c>
      <c r="BK1009" s="192">
        <f>ROUND(I1009*H1009,2)</f>
        <v>0</v>
      </c>
      <c r="BL1009" s="19" t="s">
        <v>1034</v>
      </c>
      <c r="BM1009" s="191" t="s">
        <v>1924</v>
      </c>
    </row>
    <row r="1010" spans="1:65" s="13" customFormat="1" ht="11.25">
      <c r="B1010" s="193"/>
      <c r="C1010" s="194"/>
      <c r="D1010" s="195" t="s">
        <v>217</v>
      </c>
      <c r="E1010" s="196" t="s">
        <v>19</v>
      </c>
      <c r="F1010" s="197" t="s">
        <v>1925</v>
      </c>
      <c r="G1010" s="194"/>
      <c r="H1010" s="198">
        <v>7</v>
      </c>
      <c r="I1010" s="199"/>
      <c r="J1010" s="194"/>
      <c r="K1010" s="194"/>
      <c r="L1010" s="200"/>
      <c r="M1010" s="201"/>
      <c r="N1010" s="202"/>
      <c r="O1010" s="202"/>
      <c r="P1010" s="202"/>
      <c r="Q1010" s="202"/>
      <c r="R1010" s="202"/>
      <c r="S1010" s="202"/>
      <c r="T1010" s="203"/>
      <c r="AT1010" s="204" t="s">
        <v>217</v>
      </c>
      <c r="AU1010" s="204" t="s">
        <v>82</v>
      </c>
      <c r="AV1010" s="13" t="s">
        <v>82</v>
      </c>
      <c r="AW1010" s="13" t="s">
        <v>33</v>
      </c>
      <c r="AX1010" s="13" t="s">
        <v>71</v>
      </c>
      <c r="AY1010" s="204" t="s">
        <v>208</v>
      </c>
    </row>
    <row r="1011" spans="1:65" s="13" customFormat="1" ht="11.25">
      <c r="B1011" s="193"/>
      <c r="C1011" s="194"/>
      <c r="D1011" s="195" t="s">
        <v>217</v>
      </c>
      <c r="E1011" s="196" t="s">
        <v>19</v>
      </c>
      <c r="F1011" s="197" t="s">
        <v>1926</v>
      </c>
      <c r="G1011" s="194"/>
      <c r="H1011" s="198">
        <v>7</v>
      </c>
      <c r="I1011" s="199"/>
      <c r="J1011" s="194"/>
      <c r="K1011" s="194"/>
      <c r="L1011" s="200"/>
      <c r="M1011" s="201"/>
      <c r="N1011" s="202"/>
      <c r="O1011" s="202"/>
      <c r="P1011" s="202"/>
      <c r="Q1011" s="202"/>
      <c r="R1011" s="202"/>
      <c r="S1011" s="202"/>
      <c r="T1011" s="203"/>
      <c r="AT1011" s="204" t="s">
        <v>217</v>
      </c>
      <c r="AU1011" s="204" t="s">
        <v>82</v>
      </c>
      <c r="AV1011" s="13" t="s">
        <v>82</v>
      </c>
      <c r="AW1011" s="13" t="s">
        <v>33</v>
      </c>
      <c r="AX1011" s="13" t="s">
        <v>71</v>
      </c>
      <c r="AY1011" s="204" t="s">
        <v>208</v>
      </c>
    </row>
    <row r="1012" spans="1:65" s="14" customFormat="1" ht="11.25">
      <c r="B1012" s="205"/>
      <c r="C1012" s="206"/>
      <c r="D1012" s="195" t="s">
        <v>217</v>
      </c>
      <c r="E1012" s="207" t="s">
        <v>19</v>
      </c>
      <c r="F1012" s="208" t="s">
        <v>221</v>
      </c>
      <c r="G1012" s="206"/>
      <c r="H1012" s="209">
        <v>14</v>
      </c>
      <c r="I1012" s="210"/>
      <c r="J1012" s="206"/>
      <c r="K1012" s="206"/>
      <c r="L1012" s="211"/>
      <c r="M1012" s="212"/>
      <c r="N1012" s="213"/>
      <c r="O1012" s="213"/>
      <c r="P1012" s="213"/>
      <c r="Q1012" s="213"/>
      <c r="R1012" s="213"/>
      <c r="S1012" s="213"/>
      <c r="T1012" s="214"/>
      <c r="AT1012" s="215" t="s">
        <v>217</v>
      </c>
      <c r="AU1012" s="215" t="s">
        <v>82</v>
      </c>
      <c r="AV1012" s="14" t="s">
        <v>215</v>
      </c>
      <c r="AW1012" s="14" t="s">
        <v>33</v>
      </c>
      <c r="AX1012" s="14" t="s">
        <v>78</v>
      </c>
      <c r="AY1012" s="215" t="s">
        <v>208</v>
      </c>
    </row>
    <row r="1013" spans="1:65" s="2" customFormat="1" ht="14.45" customHeight="1">
      <c r="A1013" s="36"/>
      <c r="B1013" s="37"/>
      <c r="C1013" s="180" t="s">
        <v>1927</v>
      </c>
      <c r="D1013" s="180" t="s">
        <v>210</v>
      </c>
      <c r="E1013" s="181" t="s">
        <v>1928</v>
      </c>
      <c r="F1013" s="182" t="s">
        <v>1929</v>
      </c>
      <c r="G1013" s="183" t="s">
        <v>395</v>
      </c>
      <c r="H1013" s="184">
        <v>105.78</v>
      </c>
      <c r="I1013" s="185"/>
      <c r="J1013" s="186">
        <f>ROUND(I1013*H1013,2)</f>
        <v>0</v>
      </c>
      <c r="K1013" s="182" t="s">
        <v>214</v>
      </c>
      <c r="L1013" s="41"/>
      <c r="M1013" s="187" t="s">
        <v>19</v>
      </c>
      <c r="N1013" s="188" t="s">
        <v>43</v>
      </c>
      <c r="O1013" s="66"/>
      <c r="P1013" s="189">
        <f>O1013*H1013</f>
        <v>0</v>
      </c>
      <c r="Q1013" s="189">
        <v>3.2000000000000003E-4</v>
      </c>
      <c r="R1013" s="189">
        <f>Q1013*H1013</f>
        <v>3.3849600000000001E-2</v>
      </c>
      <c r="S1013" s="189">
        <v>0</v>
      </c>
      <c r="T1013" s="190">
        <f>S1013*H1013</f>
        <v>0</v>
      </c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R1013" s="191" t="s">
        <v>1034</v>
      </c>
      <c r="AT1013" s="191" t="s">
        <v>210</v>
      </c>
      <c r="AU1013" s="191" t="s">
        <v>82</v>
      </c>
      <c r="AY1013" s="19" t="s">
        <v>208</v>
      </c>
      <c r="BE1013" s="192">
        <f>IF(N1013="základní",J1013,0)</f>
        <v>0</v>
      </c>
      <c r="BF1013" s="192">
        <f>IF(N1013="snížená",J1013,0)</f>
        <v>0</v>
      </c>
      <c r="BG1013" s="192">
        <f>IF(N1013="zákl. přenesená",J1013,0)</f>
        <v>0</v>
      </c>
      <c r="BH1013" s="192">
        <f>IF(N1013="sníž. přenesená",J1013,0)</f>
        <v>0</v>
      </c>
      <c r="BI1013" s="192">
        <f>IF(N1013="nulová",J1013,0)</f>
        <v>0</v>
      </c>
      <c r="BJ1013" s="19" t="s">
        <v>82</v>
      </c>
      <c r="BK1013" s="192">
        <f>ROUND(I1013*H1013,2)</f>
        <v>0</v>
      </c>
      <c r="BL1013" s="19" t="s">
        <v>1034</v>
      </c>
      <c r="BM1013" s="191" t="s">
        <v>1930</v>
      </c>
    </row>
    <row r="1014" spans="1:65" s="13" customFormat="1" ht="11.25">
      <c r="B1014" s="193"/>
      <c r="C1014" s="194"/>
      <c r="D1014" s="195" t="s">
        <v>217</v>
      </c>
      <c r="E1014" s="196" t="s">
        <v>19</v>
      </c>
      <c r="F1014" s="197" t="s">
        <v>1931</v>
      </c>
      <c r="G1014" s="194"/>
      <c r="H1014" s="198">
        <v>57.02</v>
      </c>
      <c r="I1014" s="199"/>
      <c r="J1014" s="194"/>
      <c r="K1014" s="194"/>
      <c r="L1014" s="200"/>
      <c r="M1014" s="201"/>
      <c r="N1014" s="202"/>
      <c r="O1014" s="202"/>
      <c r="P1014" s="202"/>
      <c r="Q1014" s="202"/>
      <c r="R1014" s="202"/>
      <c r="S1014" s="202"/>
      <c r="T1014" s="203"/>
      <c r="AT1014" s="204" t="s">
        <v>217</v>
      </c>
      <c r="AU1014" s="204" t="s">
        <v>82</v>
      </c>
      <c r="AV1014" s="13" t="s">
        <v>82</v>
      </c>
      <c r="AW1014" s="13" t="s">
        <v>33</v>
      </c>
      <c r="AX1014" s="13" t="s">
        <v>71</v>
      </c>
      <c r="AY1014" s="204" t="s">
        <v>208</v>
      </c>
    </row>
    <row r="1015" spans="1:65" s="13" customFormat="1" ht="11.25">
      <c r="B1015" s="193"/>
      <c r="C1015" s="194"/>
      <c r="D1015" s="195" t="s">
        <v>217</v>
      </c>
      <c r="E1015" s="196" t="s">
        <v>19</v>
      </c>
      <c r="F1015" s="197" t="s">
        <v>1932</v>
      </c>
      <c r="G1015" s="194"/>
      <c r="H1015" s="198">
        <v>-4.9000000000000004</v>
      </c>
      <c r="I1015" s="199"/>
      <c r="J1015" s="194"/>
      <c r="K1015" s="194"/>
      <c r="L1015" s="200"/>
      <c r="M1015" s="201"/>
      <c r="N1015" s="202"/>
      <c r="O1015" s="202"/>
      <c r="P1015" s="202"/>
      <c r="Q1015" s="202"/>
      <c r="R1015" s="202"/>
      <c r="S1015" s="202"/>
      <c r="T1015" s="203"/>
      <c r="AT1015" s="204" t="s">
        <v>217</v>
      </c>
      <c r="AU1015" s="204" t="s">
        <v>82</v>
      </c>
      <c r="AV1015" s="13" t="s">
        <v>82</v>
      </c>
      <c r="AW1015" s="13" t="s">
        <v>33</v>
      </c>
      <c r="AX1015" s="13" t="s">
        <v>71</v>
      </c>
      <c r="AY1015" s="204" t="s">
        <v>208</v>
      </c>
    </row>
    <row r="1016" spans="1:65" s="13" customFormat="1" ht="11.25">
      <c r="B1016" s="193"/>
      <c r="C1016" s="194"/>
      <c r="D1016" s="195" t="s">
        <v>217</v>
      </c>
      <c r="E1016" s="196" t="s">
        <v>19</v>
      </c>
      <c r="F1016" s="197" t="s">
        <v>1933</v>
      </c>
      <c r="G1016" s="194"/>
      <c r="H1016" s="198">
        <v>58.56</v>
      </c>
      <c r="I1016" s="199"/>
      <c r="J1016" s="194"/>
      <c r="K1016" s="194"/>
      <c r="L1016" s="200"/>
      <c r="M1016" s="201"/>
      <c r="N1016" s="202"/>
      <c r="O1016" s="202"/>
      <c r="P1016" s="202"/>
      <c r="Q1016" s="202"/>
      <c r="R1016" s="202"/>
      <c r="S1016" s="202"/>
      <c r="T1016" s="203"/>
      <c r="AT1016" s="204" t="s">
        <v>217</v>
      </c>
      <c r="AU1016" s="204" t="s">
        <v>82</v>
      </c>
      <c r="AV1016" s="13" t="s">
        <v>82</v>
      </c>
      <c r="AW1016" s="13" t="s">
        <v>33</v>
      </c>
      <c r="AX1016" s="13" t="s">
        <v>71</v>
      </c>
      <c r="AY1016" s="204" t="s">
        <v>208</v>
      </c>
    </row>
    <row r="1017" spans="1:65" s="13" customFormat="1" ht="11.25">
      <c r="B1017" s="193"/>
      <c r="C1017" s="194"/>
      <c r="D1017" s="195" t="s">
        <v>217</v>
      </c>
      <c r="E1017" s="196" t="s">
        <v>19</v>
      </c>
      <c r="F1017" s="197" t="s">
        <v>1932</v>
      </c>
      <c r="G1017" s="194"/>
      <c r="H1017" s="198">
        <v>-4.9000000000000004</v>
      </c>
      <c r="I1017" s="199"/>
      <c r="J1017" s="194"/>
      <c r="K1017" s="194"/>
      <c r="L1017" s="200"/>
      <c r="M1017" s="201"/>
      <c r="N1017" s="202"/>
      <c r="O1017" s="202"/>
      <c r="P1017" s="202"/>
      <c r="Q1017" s="202"/>
      <c r="R1017" s="202"/>
      <c r="S1017" s="202"/>
      <c r="T1017" s="203"/>
      <c r="AT1017" s="204" t="s">
        <v>217</v>
      </c>
      <c r="AU1017" s="204" t="s">
        <v>82</v>
      </c>
      <c r="AV1017" s="13" t="s">
        <v>82</v>
      </c>
      <c r="AW1017" s="13" t="s">
        <v>33</v>
      </c>
      <c r="AX1017" s="13" t="s">
        <v>71</v>
      </c>
      <c r="AY1017" s="204" t="s">
        <v>208</v>
      </c>
    </row>
    <row r="1018" spans="1:65" s="14" customFormat="1" ht="11.25">
      <c r="B1018" s="205"/>
      <c r="C1018" s="206"/>
      <c r="D1018" s="195" t="s">
        <v>217</v>
      </c>
      <c r="E1018" s="207" t="s">
        <v>19</v>
      </c>
      <c r="F1018" s="208" t="s">
        <v>221</v>
      </c>
      <c r="G1018" s="206"/>
      <c r="H1018" s="209">
        <v>105.78</v>
      </c>
      <c r="I1018" s="210"/>
      <c r="J1018" s="206"/>
      <c r="K1018" s="206"/>
      <c r="L1018" s="211"/>
      <c r="M1018" s="212"/>
      <c r="N1018" s="213"/>
      <c r="O1018" s="213"/>
      <c r="P1018" s="213"/>
      <c r="Q1018" s="213"/>
      <c r="R1018" s="213"/>
      <c r="S1018" s="213"/>
      <c r="T1018" s="214"/>
      <c r="AT1018" s="215" t="s">
        <v>217</v>
      </c>
      <c r="AU1018" s="215" t="s">
        <v>82</v>
      </c>
      <c r="AV1018" s="14" t="s">
        <v>215</v>
      </c>
      <c r="AW1018" s="14" t="s">
        <v>33</v>
      </c>
      <c r="AX1018" s="14" t="s">
        <v>78</v>
      </c>
      <c r="AY1018" s="215" t="s">
        <v>208</v>
      </c>
    </row>
    <row r="1019" spans="1:65" s="2" customFormat="1" ht="14.45" customHeight="1">
      <c r="A1019" s="36"/>
      <c r="B1019" s="37"/>
      <c r="C1019" s="180" t="s">
        <v>1934</v>
      </c>
      <c r="D1019" s="180" t="s">
        <v>210</v>
      </c>
      <c r="E1019" s="181" t="s">
        <v>1935</v>
      </c>
      <c r="F1019" s="182" t="s">
        <v>1936</v>
      </c>
      <c r="G1019" s="183" t="s">
        <v>213</v>
      </c>
      <c r="H1019" s="184">
        <v>281.06</v>
      </c>
      <c r="I1019" s="185"/>
      <c r="J1019" s="186">
        <f>ROUND(I1019*H1019,2)</f>
        <v>0</v>
      </c>
      <c r="K1019" s="182" t="s">
        <v>214</v>
      </c>
      <c r="L1019" s="41"/>
      <c r="M1019" s="187" t="s">
        <v>19</v>
      </c>
      <c r="N1019" s="188" t="s">
        <v>43</v>
      </c>
      <c r="O1019" s="66"/>
      <c r="P1019" s="189">
        <f>O1019*H1019</f>
        <v>0</v>
      </c>
      <c r="Q1019" s="189">
        <v>5.0000000000000002E-5</v>
      </c>
      <c r="R1019" s="189">
        <f>Q1019*H1019</f>
        <v>1.4053000000000001E-2</v>
      </c>
      <c r="S1019" s="189">
        <v>0</v>
      </c>
      <c r="T1019" s="190">
        <f>S1019*H1019</f>
        <v>0</v>
      </c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R1019" s="191" t="s">
        <v>1034</v>
      </c>
      <c r="AT1019" s="191" t="s">
        <v>210</v>
      </c>
      <c r="AU1019" s="191" t="s">
        <v>82</v>
      </c>
      <c r="AY1019" s="19" t="s">
        <v>208</v>
      </c>
      <c r="BE1019" s="192">
        <f>IF(N1019="základní",J1019,0)</f>
        <v>0</v>
      </c>
      <c r="BF1019" s="192">
        <f>IF(N1019="snížená",J1019,0)</f>
        <v>0</v>
      </c>
      <c r="BG1019" s="192">
        <f>IF(N1019="zákl. přenesená",J1019,0)</f>
        <v>0</v>
      </c>
      <c r="BH1019" s="192">
        <f>IF(N1019="sníž. přenesená",J1019,0)</f>
        <v>0</v>
      </c>
      <c r="BI1019" s="192">
        <f>IF(N1019="nulová",J1019,0)</f>
        <v>0</v>
      </c>
      <c r="BJ1019" s="19" t="s">
        <v>82</v>
      </c>
      <c r="BK1019" s="192">
        <f>ROUND(I1019*H1019,2)</f>
        <v>0</v>
      </c>
      <c r="BL1019" s="19" t="s">
        <v>1034</v>
      </c>
      <c r="BM1019" s="191" t="s">
        <v>1937</v>
      </c>
    </row>
    <row r="1020" spans="1:65" s="13" customFormat="1" ht="11.25">
      <c r="B1020" s="193"/>
      <c r="C1020" s="194"/>
      <c r="D1020" s="195" t="s">
        <v>217</v>
      </c>
      <c r="E1020" s="196" t="s">
        <v>19</v>
      </c>
      <c r="F1020" s="197" t="s">
        <v>1902</v>
      </c>
      <c r="G1020" s="194"/>
      <c r="H1020" s="198">
        <v>109.51</v>
      </c>
      <c r="I1020" s="199"/>
      <c r="J1020" s="194"/>
      <c r="K1020" s="194"/>
      <c r="L1020" s="200"/>
      <c r="M1020" s="201"/>
      <c r="N1020" s="202"/>
      <c r="O1020" s="202"/>
      <c r="P1020" s="202"/>
      <c r="Q1020" s="202"/>
      <c r="R1020" s="202"/>
      <c r="S1020" s="202"/>
      <c r="T1020" s="203"/>
      <c r="AT1020" s="204" t="s">
        <v>217</v>
      </c>
      <c r="AU1020" s="204" t="s">
        <v>82</v>
      </c>
      <c r="AV1020" s="13" t="s">
        <v>82</v>
      </c>
      <c r="AW1020" s="13" t="s">
        <v>33</v>
      </c>
      <c r="AX1020" s="13" t="s">
        <v>71</v>
      </c>
      <c r="AY1020" s="204" t="s">
        <v>208</v>
      </c>
    </row>
    <row r="1021" spans="1:65" s="13" customFormat="1" ht="11.25">
      <c r="B1021" s="193"/>
      <c r="C1021" s="194"/>
      <c r="D1021" s="195" t="s">
        <v>217</v>
      </c>
      <c r="E1021" s="196" t="s">
        <v>19</v>
      </c>
      <c r="F1021" s="197" t="s">
        <v>1903</v>
      </c>
      <c r="G1021" s="194"/>
      <c r="H1021" s="198">
        <v>101.84</v>
      </c>
      <c r="I1021" s="199"/>
      <c r="J1021" s="194"/>
      <c r="K1021" s="194"/>
      <c r="L1021" s="200"/>
      <c r="M1021" s="201"/>
      <c r="N1021" s="202"/>
      <c r="O1021" s="202"/>
      <c r="P1021" s="202"/>
      <c r="Q1021" s="202"/>
      <c r="R1021" s="202"/>
      <c r="S1021" s="202"/>
      <c r="T1021" s="203"/>
      <c r="AT1021" s="204" t="s">
        <v>217</v>
      </c>
      <c r="AU1021" s="204" t="s">
        <v>82</v>
      </c>
      <c r="AV1021" s="13" t="s">
        <v>82</v>
      </c>
      <c r="AW1021" s="13" t="s">
        <v>33</v>
      </c>
      <c r="AX1021" s="13" t="s">
        <v>71</v>
      </c>
      <c r="AY1021" s="204" t="s">
        <v>208</v>
      </c>
    </row>
    <row r="1022" spans="1:65" s="13" customFormat="1" ht="11.25">
      <c r="B1022" s="193"/>
      <c r="C1022" s="194"/>
      <c r="D1022" s="195" t="s">
        <v>217</v>
      </c>
      <c r="E1022" s="196" t="s">
        <v>19</v>
      </c>
      <c r="F1022" s="197" t="s">
        <v>1904</v>
      </c>
      <c r="G1022" s="194"/>
      <c r="H1022" s="198">
        <v>69.709999999999994</v>
      </c>
      <c r="I1022" s="199"/>
      <c r="J1022" s="194"/>
      <c r="K1022" s="194"/>
      <c r="L1022" s="200"/>
      <c r="M1022" s="201"/>
      <c r="N1022" s="202"/>
      <c r="O1022" s="202"/>
      <c r="P1022" s="202"/>
      <c r="Q1022" s="202"/>
      <c r="R1022" s="202"/>
      <c r="S1022" s="202"/>
      <c r="T1022" s="203"/>
      <c r="AT1022" s="204" t="s">
        <v>217</v>
      </c>
      <c r="AU1022" s="204" t="s">
        <v>82</v>
      </c>
      <c r="AV1022" s="13" t="s">
        <v>82</v>
      </c>
      <c r="AW1022" s="13" t="s">
        <v>33</v>
      </c>
      <c r="AX1022" s="13" t="s">
        <v>71</v>
      </c>
      <c r="AY1022" s="204" t="s">
        <v>208</v>
      </c>
    </row>
    <row r="1023" spans="1:65" s="14" customFormat="1" ht="11.25">
      <c r="B1023" s="205"/>
      <c r="C1023" s="206"/>
      <c r="D1023" s="195" t="s">
        <v>217</v>
      </c>
      <c r="E1023" s="207" t="s">
        <v>19</v>
      </c>
      <c r="F1023" s="208" t="s">
        <v>221</v>
      </c>
      <c r="G1023" s="206"/>
      <c r="H1023" s="209">
        <v>281.06</v>
      </c>
      <c r="I1023" s="210"/>
      <c r="J1023" s="206"/>
      <c r="K1023" s="206"/>
      <c r="L1023" s="211"/>
      <c r="M1023" s="212"/>
      <c r="N1023" s="213"/>
      <c r="O1023" s="213"/>
      <c r="P1023" s="213"/>
      <c r="Q1023" s="213"/>
      <c r="R1023" s="213"/>
      <c r="S1023" s="213"/>
      <c r="T1023" s="214"/>
      <c r="AT1023" s="215" t="s">
        <v>217</v>
      </c>
      <c r="AU1023" s="215" t="s">
        <v>82</v>
      </c>
      <c r="AV1023" s="14" t="s">
        <v>215</v>
      </c>
      <c r="AW1023" s="14" t="s">
        <v>33</v>
      </c>
      <c r="AX1023" s="14" t="s">
        <v>78</v>
      </c>
      <c r="AY1023" s="215" t="s">
        <v>208</v>
      </c>
    </row>
    <row r="1024" spans="1:65" s="2" customFormat="1" ht="24.2" customHeight="1">
      <c r="A1024" s="36"/>
      <c r="B1024" s="37"/>
      <c r="C1024" s="180" t="s">
        <v>1938</v>
      </c>
      <c r="D1024" s="180" t="s">
        <v>210</v>
      </c>
      <c r="E1024" s="181" t="s">
        <v>1939</v>
      </c>
      <c r="F1024" s="182" t="s">
        <v>1940</v>
      </c>
      <c r="G1024" s="183" t="s">
        <v>1091</v>
      </c>
      <c r="H1024" s="240"/>
      <c r="I1024" s="185"/>
      <c r="J1024" s="186">
        <f>ROUND(I1024*H1024,2)</f>
        <v>0</v>
      </c>
      <c r="K1024" s="182" t="s">
        <v>214</v>
      </c>
      <c r="L1024" s="41"/>
      <c r="M1024" s="187" t="s">
        <v>19</v>
      </c>
      <c r="N1024" s="188" t="s">
        <v>43</v>
      </c>
      <c r="O1024" s="66"/>
      <c r="P1024" s="189">
        <f>O1024*H1024</f>
        <v>0</v>
      </c>
      <c r="Q1024" s="189">
        <v>0</v>
      </c>
      <c r="R1024" s="189">
        <f>Q1024*H1024</f>
        <v>0</v>
      </c>
      <c r="S1024" s="189">
        <v>0</v>
      </c>
      <c r="T1024" s="190">
        <f>S1024*H1024</f>
        <v>0</v>
      </c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R1024" s="191" t="s">
        <v>1034</v>
      </c>
      <c r="AT1024" s="191" t="s">
        <v>210</v>
      </c>
      <c r="AU1024" s="191" t="s">
        <v>82</v>
      </c>
      <c r="AY1024" s="19" t="s">
        <v>208</v>
      </c>
      <c r="BE1024" s="192">
        <f>IF(N1024="základní",J1024,0)</f>
        <v>0</v>
      </c>
      <c r="BF1024" s="192">
        <f>IF(N1024="snížená",J1024,0)</f>
        <v>0</v>
      </c>
      <c r="BG1024" s="192">
        <f>IF(N1024="zákl. přenesená",J1024,0)</f>
        <v>0</v>
      </c>
      <c r="BH1024" s="192">
        <f>IF(N1024="sníž. přenesená",J1024,0)</f>
        <v>0</v>
      </c>
      <c r="BI1024" s="192">
        <f>IF(N1024="nulová",J1024,0)</f>
        <v>0</v>
      </c>
      <c r="BJ1024" s="19" t="s">
        <v>82</v>
      </c>
      <c r="BK1024" s="192">
        <f>ROUND(I1024*H1024,2)</f>
        <v>0</v>
      </c>
      <c r="BL1024" s="19" t="s">
        <v>1034</v>
      </c>
      <c r="BM1024" s="191" t="s">
        <v>1941</v>
      </c>
    </row>
    <row r="1025" spans="1:65" s="12" customFormat="1" ht="22.9" customHeight="1">
      <c r="B1025" s="164"/>
      <c r="C1025" s="165"/>
      <c r="D1025" s="166" t="s">
        <v>70</v>
      </c>
      <c r="E1025" s="178" t="s">
        <v>1942</v>
      </c>
      <c r="F1025" s="178" t="s">
        <v>1943</v>
      </c>
      <c r="G1025" s="165"/>
      <c r="H1025" s="165"/>
      <c r="I1025" s="168"/>
      <c r="J1025" s="179">
        <f>BK1025</f>
        <v>0</v>
      </c>
      <c r="K1025" s="165"/>
      <c r="L1025" s="170"/>
      <c r="M1025" s="171"/>
      <c r="N1025" s="172"/>
      <c r="O1025" s="172"/>
      <c r="P1025" s="173">
        <f>SUM(P1026:P1029)</f>
        <v>0</v>
      </c>
      <c r="Q1025" s="172"/>
      <c r="R1025" s="173">
        <f>SUM(R1026:R1029)</f>
        <v>0</v>
      </c>
      <c r="S1025" s="172"/>
      <c r="T1025" s="174">
        <f>SUM(T1026:T1029)</f>
        <v>6.894750000000001</v>
      </c>
      <c r="AR1025" s="175" t="s">
        <v>82</v>
      </c>
      <c r="AT1025" s="176" t="s">
        <v>70</v>
      </c>
      <c r="AU1025" s="176" t="s">
        <v>78</v>
      </c>
      <c r="AY1025" s="175" t="s">
        <v>208</v>
      </c>
      <c r="BK1025" s="177">
        <f>SUM(BK1026:BK1029)</f>
        <v>0</v>
      </c>
    </row>
    <row r="1026" spans="1:65" s="2" customFormat="1" ht="14.45" customHeight="1">
      <c r="A1026" s="36"/>
      <c r="B1026" s="37"/>
      <c r="C1026" s="180" t="s">
        <v>1944</v>
      </c>
      <c r="D1026" s="180" t="s">
        <v>210</v>
      </c>
      <c r="E1026" s="181" t="s">
        <v>1945</v>
      </c>
      <c r="F1026" s="182" t="s">
        <v>1946</v>
      </c>
      <c r="G1026" s="183" t="s">
        <v>213</v>
      </c>
      <c r="H1026" s="184">
        <v>275.79000000000002</v>
      </c>
      <c r="I1026" s="185"/>
      <c r="J1026" s="186">
        <f>ROUND(I1026*H1026,2)</f>
        <v>0</v>
      </c>
      <c r="K1026" s="182" t="s">
        <v>214</v>
      </c>
      <c r="L1026" s="41"/>
      <c r="M1026" s="187" t="s">
        <v>19</v>
      </c>
      <c r="N1026" s="188" t="s">
        <v>43</v>
      </c>
      <c r="O1026" s="66"/>
      <c r="P1026" s="189">
        <f>O1026*H1026</f>
        <v>0</v>
      </c>
      <c r="Q1026" s="189">
        <v>0</v>
      </c>
      <c r="R1026" s="189">
        <f>Q1026*H1026</f>
        <v>0</v>
      </c>
      <c r="S1026" s="189">
        <v>2.5000000000000001E-2</v>
      </c>
      <c r="T1026" s="190">
        <f>S1026*H1026</f>
        <v>6.894750000000001</v>
      </c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R1026" s="191" t="s">
        <v>1034</v>
      </c>
      <c r="AT1026" s="191" t="s">
        <v>210</v>
      </c>
      <c r="AU1026" s="191" t="s">
        <v>82</v>
      </c>
      <c r="AY1026" s="19" t="s">
        <v>208</v>
      </c>
      <c r="BE1026" s="192">
        <f>IF(N1026="základní",J1026,0)</f>
        <v>0</v>
      </c>
      <c r="BF1026" s="192">
        <f>IF(N1026="snížená",J1026,0)</f>
        <v>0</v>
      </c>
      <c r="BG1026" s="192">
        <f>IF(N1026="zákl. přenesená",J1026,0)</f>
        <v>0</v>
      </c>
      <c r="BH1026" s="192">
        <f>IF(N1026="sníž. přenesená",J1026,0)</f>
        <v>0</v>
      </c>
      <c r="BI1026" s="192">
        <f>IF(N1026="nulová",J1026,0)</f>
        <v>0</v>
      </c>
      <c r="BJ1026" s="19" t="s">
        <v>82</v>
      </c>
      <c r="BK1026" s="192">
        <f>ROUND(I1026*H1026,2)</f>
        <v>0</v>
      </c>
      <c r="BL1026" s="19" t="s">
        <v>1034</v>
      </c>
      <c r="BM1026" s="191" t="s">
        <v>1947</v>
      </c>
    </row>
    <row r="1027" spans="1:65" s="13" customFormat="1" ht="11.25">
      <c r="B1027" s="193"/>
      <c r="C1027" s="194"/>
      <c r="D1027" s="195" t="s">
        <v>217</v>
      </c>
      <c r="E1027" s="196" t="s">
        <v>19</v>
      </c>
      <c r="F1027" s="197" t="s">
        <v>1948</v>
      </c>
      <c r="G1027" s="194"/>
      <c r="H1027" s="198">
        <v>47.48</v>
      </c>
      <c r="I1027" s="199"/>
      <c r="J1027" s="194"/>
      <c r="K1027" s="194"/>
      <c r="L1027" s="200"/>
      <c r="M1027" s="201"/>
      <c r="N1027" s="202"/>
      <c r="O1027" s="202"/>
      <c r="P1027" s="202"/>
      <c r="Q1027" s="202"/>
      <c r="R1027" s="202"/>
      <c r="S1027" s="202"/>
      <c r="T1027" s="203"/>
      <c r="AT1027" s="204" t="s">
        <v>217</v>
      </c>
      <c r="AU1027" s="204" t="s">
        <v>82</v>
      </c>
      <c r="AV1027" s="13" t="s">
        <v>82</v>
      </c>
      <c r="AW1027" s="13" t="s">
        <v>33</v>
      </c>
      <c r="AX1027" s="13" t="s">
        <v>71</v>
      </c>
      <c r="AY1027" s="204" t="s">
        <v>208</v>
      </c>
    </row>
    <row r="1028" spans="1:65" s="13" customFormat="1" ht="11.25">
      <c r="B1028" s="193"/>
      <c r="C1028" s="194"/>
      <c r="D1028" s="195" t="s">
        <v>217</v>
      </c>
      <c r="E1028" s="196" t="s">
        <v>19</v>
      </c>
      <c r="F1028" s="197" t="s">
        <v>1949</v>
      </c>
      <c r="G1028" s="194"/>
      <c r="H1028" s="198">
        <v>228.31</v>
      </c>
      <c r="I1028" s="199"/>
      <c r="J1028" s="194"/>
      <c r="K1028" s="194"/>
      <c r="L1028" s="200"/>
      <c r="M1028" s="201"/>
      <c r="N1028" s="202"/>
      <c r="O1028" s="202"/>
      <c r="P1028" s="202"/>
      <c r="Q1028" s="202"/>
      <c r="R1028" s="202"/>
      <c r="S1028" s="202"/>
      <c r="T1028" s="203"/>
      <c r="AT1028" s="204" t="s">
        <v>217</v>
      </c>
      <c r="AU1028" s="204" t="s">
        <v>82</v>
      </c>
      <c r="AV1028" s="13" t="s">
        <v>82</v>
      </c>
      <c r="AW1028" s="13" t="s">
        <v>33</v>
      </c>
      <c r="AX1028" s="13" t="s">
        <v>71</v>
      </c>
      <c r="AY1028" s="204" t="s">
        <v>208</v>
      </c>
    </row>
    <row r="1029" spans="1:65" s="14" customFormat="1" ht="11.25">
      <c r="B1029" s="205"/>
      <c r="C1029" s="206"/>
      <c r="D1029" s="195" t="s">
        <v>217</v>
      </c>
      <c r="E1029" s="207" t="s">
        <v>19</v>
      </c>
      <c r="F1029" s="208" t="s">
        <v>221</v>
      </c>
      <c r="G1029" s="206"/>
      <c r="H1029" s="209">
        <v>275.79000000000002</v>
      </c>
      <c r="I1029" s="210"/>
      <c r="J1029" s="206"/>
      <c r="K1029" s="206"/>
      <c r="L1029" s="211"/>
      <c r="M1029" s="212"/>
      <c r="N1029" s="213"/>
      <c r="O1029" s="213"/>
      <c r="P1029" s="213"/>
      <c r="Q1029" s="213"/>
      <c r="R1029" s="213"/>
      <c r="S1029" s="213"/>
      <c r="T1029" s="214"/>
      <c r="AT1029" s="215" t="s">
        <v>217</v>
      </c>
      <c r="AU1029" s="215" t="s">
        <v>82</v>
      </c>
      <c r="AV1029" s="14" t="s">
        <v>215</v>
      </c>
      <c r="AW1029" s="14" t="s">
        <v>33</v>
      </c>
      <c r="AX1029" s="14" t="s">
        <v>78</v>
      </c>
      <c r="AY1029" s="215" t="s">
        <v>208</v>
      </c>
    </row>
    <row r="1030" spans="1:65" s="12" customFormat="1" ht="22.9" customHeight="1">
      <c r="B1030" s="164"/>
      <c r="C1030" s="165"/>
      <c r="D1030" s="166" t="s">
        <v>70</v>
      </c>
      <c r="E1030" s="178" t="s">
        <v>1950</v>
      </c>
      <c r="F1030" s="178" t="s">
        <v>1951</v>
      </c>
      <c r="G1030" s="165"/>
      <c r="H1030" s="165"/>
      <c r="I1030" s="168"/>
      <c r="J1030" s="179">
        <f>BK1030</f>
        <v>0</v>
      </c>
      <c r="K1030" s="165"/>
      <c r="L1030" s="170"/>
      <c r="M1030" s="171"/>
      <c r="N1030" s="172"/>
      <c r="O1030" s="172"/>
      <c r="P1030" s="173">
        <f>SUM(P1031:P1047)</f>
        <v>0</v>
      </c>
      <c r="Q1030" s="172"/>
      <c r="R1030" s="173">
        <f>SUM(R1031:R1047)</f>
        <v>2.2238061700000005</v>
      </c>
      <c r="S1030" s="172"/>
      <c r="T1030" s="174">
        <f>SUM(T1031:T1047)</f>
        <v>0.66441000000000006</v>
      </c>
      <c r="AR1030" s="175" t="s">
        <v>82</v>
      </c>
      <c r="AT1030" s="176" t="s">
        <v>70</v>
      </c>
      <c r="AU1030" s="176" t="s">
        <v>78</v>
      </c>
      <c r="AY1030" s="175" t="s">
        <v>208</v>
      </c>
      <c r="BK1030" s="177">
        <f>SUM(BK1031:BK1047)</f>
        <v>0</v>
      </c>
    </row>
    <row r="1031" spans="1:65" s="2" customFormat="1" ht="14.45" customHeight="1">
      <c r="A1031" s="36"/>
      <c r="B1031" s="37"/>
      <c r="C1031" s="180" t="s">
        <v>1952</v>
      </c>
      <c r="D1031" s="180" t="s">
        <v>210</v>
      </c>
      <c r="E1031" s="181" t="s">
        <v>1953</v>
      </c>
      <c r="F1031" s="182" t="s">
        <v>1954</v>
      </c>
      <c r="G1031" s="183" t="s">
        <v>213</v>
      </c>
      <c r="H1031" s="184">
        <v>426.53</v>
      </c>
      <c r="I1031" s="185"/>
      <c r="J1031" s="186">
        <f>ROUND(I1031*H1031,2)</f>
        <v>0</v>
      </c>
      <c r="K1031" s="182" t="s">
        <v>214</v>
      </c>
      <c r="L1031" s="41"/>
      <c r="M1031" s="187" t="s">
        <v>19</v>
      </c>
      <c r="N1031" s="188" t="s">
        <v>43</v>
      </c>
      <c r="O1031" s="66"/>
      <c r="P1031" s="189">
        <f>O1031*H1031</f>
        <v>0</v>
      </c>
      <c r="Q1031" s="189">
        <v>0</v>
      </c>
      <c r="R1031" s="189">
        <f>Q1031*H1031</f>
        <v>0</v>
      </c>
      <c r="S1031" s="189">
        <v>0</v>
      </c>
      <c r="T1031" s="190">
        <f>S1031*H1031</f>
        <v>0</v>
      </c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R1031" s="191" t="s">
        <v>1034</v>
      </c>
      <c r="AT1031" s="191" t="s">
        <v>210</v>
      </c>
      <c r="AU1031" s="191" t="s">
        <v>82</v>
      </c>
      <c r="AY1031" s="19" t="s">
        <v>208</v>
      </c>
      <c r="BE1031" s="192">
        <f>IF(N1031="základní",J1031,0)</f>
        <v>0</v>
      </c>
      <c r="BF1031" s="192">
        <f>IF(N1031="snížená",J1031,0)</f>
        <v>0</v>
      </c>
      <c r="BG1031" s="192">
        <f>IF(N1031="zákl. přenesená",J1031,0)</f>
        <v>0</v>
      </c>
      <c r="BH1031" s="192">
        <f>IF(N1031="sníž. přenesená",J1031,0)</f>
        <v>0</v>
      </c>
      <c r="BI1031" s="192">
        <f>IF(N1031="nulová",J1031,0)</f>
        <v>0</v>
      </c>
      <c r="BJ1031" s="19" t="s">
        <v>82</v>
      </c>
      <c r="BK1031" s="192">
        <f>ROUND(I1031*H1031,2)</f>
        <v>0</v>
      </c>
      <c r="BL1031" s="19" t="s">
        <v>1034</v>
      </c>
      <c r="BM1031" s="191" t="s">
        <v>1955</v>
      </c>
    </row>
    <row r="1032" spans="1:65" s="2" customFormat="1" ht="14.45" customHeight="1">
      <c r="A1032" s="36"/>
      <c r="B1032" s="37"/>
      <c r="C1032" s="180" t="s">
        <v>1956</v>
      </c>
      <c r="D1032" s="180" t="s">
        <v>210</v>
      </c>
      <c r="E1032" s="181" t="s">
        <v>1957</v>
      </c>
      <c r="F1032" s="182" t="s">
        <v>1958</v>
      </c>
      <c r="G1032" s="183" t="s">
        <v>213</v>
      </c>
      <c r="H1032" s="184">
        <v>426.53</v>
      </c>
      <c r="I1032" s="185"/>
      <c r="J1032" s="186">
        <f>ROUND(I1032*H1032,2)</f>
        <v>0</v>
      </c>
      <c r="K1032" s="182" t="s">
        <v>214</v>
      </c>
      <c r="L1032" s="41"/>
      <c r="M1032" s="187" t="s">
        <v>19</v>
      </c>
      <c r="N1032" s="188" t="s">
        <v>43</v>
      </c>
      <c r="O1032" s="66"/>
      <c r="P1032" s="189">
        <f>O1032*H1032</f>
        <v>0</v>
      </c>
      <c r="Q1032" s="189">
        <v>3.0000000000000001E-5</v>
      </c>
      <c r="R1032" s="189">
        <f>Q1032*H1032</f>
        <v>1.2795899999999999E-2</v>
      </c>
      <c r="S1032" s="189">
        <v>0</v>
      </c>
      <c r="T1032" s="190">
        <f>S1032*H1032</f>
        <v>0</v>
      </c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R1032" s="191" t="s">
        <v>1034</v>
      </c>
      <c r="AT1032" s="191" t="s">
        <v>210</v>
      </c>
      <c r="AU1032" s="191" t="s">
        <v>82</v>
      </c>
      <c r="AY1032" s="19" t="s">
        <v>208</v>
      </c>
      <c r="BE1032" s="192">
        <f>IF(N1032="základní",J1032,0)</f>
        <v>0</v>
      </c>
      <c r="BF1032" s="192">
        <f>IF(N1032="snížená",J1032,0)</f>
        <v>0</v>
      </c>
      <c r="BG1032" s="192">
        <f>IF(N1032="zákl. přenesená",J1032,0)</f>
        <v>0</v>
      </c>
      <c r="BH1032" s="192">
        <f>IF(N1032="sníž. přenesená",J1032,0)</f>
        <v>0</v>
      </c>
      <c r="BI1032" s="192">
        <f>IF(N1032="nulová",J1032,0)</f>
        <v>0</v>
      </c>
      <c r="BJ1032" s="19" t="s">
        <v>82</v>
      </c>
      <c r="BK1032" s="192">
        <f>ROUND(I1032*H1032,2)</f>
        <v>0</v>
      </c>
      <c r="BL1032" s="19" t="s">
        <v>1034</v>
      </c>
      <c r="BM1032" s="191" t="s">
        <v>1959</v>
      </c>
    </row>
    <row r="1033" spans="1:65" s="2" customFormat="1" ht="14.45" customHeight="1">
      <c r="A1033" s="36"/>
      <c r="B1033" s="37"/>
      <c r="C1033" s="180" t="s">
        <v>1960</v>
      </c>
      <c r="D1033" s="180" t="s">
        <v>210</v>
      </c>
      <c r="E1033" s="181" t="s">
        <v>1961</v>
      </c>
      <c r="F1033" s="182" t="s">
        <v>1962</v>
      </c>
      <c r="G1033" s="183" t="s">
        <v>213</v>
      </c>
      <c r="H1033" s="184">
        <v>221.47</v>
      </c>
      <c r="I1033" s="185"/>
      <c r="J1033" s="186">
        <f>ROUND(I1033*H1033,2)</f>
        <v>0</v>
      </c>
      <c r="K1033" s="182" t="s">
        <v>214</v>
      </c>
      <c r="L1033" s="41"/>
      <c r="M1033" s="187" t="s">
        <v>19</v>
      </c>
      <c r="N1033" s="188" t="s">
        <v>43</v>
      </c>
      <c r="O1033" s="66"/>
      <c r="P1033" s="189">
        <f>O1033*H1033</f>
        <v>0</v>
      </c>
      <c r="Q1033" s="189">
        <v>0</v>
      </c>
      <c r="R1033" s="189">
        <f>Q1033*H1033</f>
        <v>0</v>
      </c>
      <c r="S1033" s="189">
        <v>3.0000000000000001E-3</v>
      </c>
      <c r="T1033" s="190">
        <f>S1033*H1033</f>
        <v>0.66441000000000006</v>
      </c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R1033" s="191" t="s">
        <v>1034</v>
      </c>
      <c r="AT1033" s="191" t="s">
        <v>210</v>
      </c>
      <c r="AU1033" s="191" t="s">
        <v>82</v>
      </c>
      <c r="AY1033" s="19" t="s">
        <v>208</v>
      </c>
      <c r="BE1033" s="192">
        <f>IF(N1033="základní",J1033,0)</f>
        <v>0</v>
      </c>
      <c r="BF1033" s="192">
        <f>IF(N1033="snížená",J1033,0)</f>
        <v>0</v>
      </c>
      <c r="BG1033" s="192">
        <f>IF(N1033="zákl. přenesená",J1033,0)</f>
        <v>0</v>
      </c>
      <c r="BH1033" s="192">
        <f>IF(N1033="sníž. přenesená",J1033,0)</f>
        <v>0</v>
      </c>
      <c r="BI1033" s="192">
        <f>IF(N1033="nulová",J1033,0)</f>
        <v>0</v>
      </c>
      <c r="BJ1033" s="19" t="s">
        <v>82</v>
      </c>
      <c r="BK1033" s="192">
        <f>ROUND(I1033*H1033,2)</f>
        <v>0</v>
      </c>
      <c r="BL1033" s="19" t="s">
        <v>1034</v>
      </c>
      <c r="BM1033" s="191" t="s">
        <v>1963</v>
      </c>
    </row>
    <row r="1034" spans="1:65" s="13" customFormat="1" ht="11.25">
      <c r="B1034" s="193"/>
      <c r="C1034" s="194"/>
      <c r="D1034" s="195" t="s">
        <v>217</v>
      </c>
      <c r="E1034" s="196" t="s">
        <v>19</v>
      </c>
      <c r="F1034" s="197" t="s">
        <v>1964</v>
      </c>
      <c r="G1034" s="194"/>
      <c r="H1034" s="198">
        <v>187.8</v>
      </c>
      <c r="I1034" s="199"/>
      <c r="J1034" s="194"/>
      <c r="K1034" s="194"/>
      <c r="L1034" s="200"/>
      <c r="M1034" s="201"/>
      <c r="N1034" s="202"/>
      <c r="O1034" s="202"/>
      <c r="P1034" s="202"/>
      <c r="Q1034" s="202"/>
      <c r="R1034" s="202"/>
      <c r="S1034" s="202"/>
      <c r="T1034" s="203"/>
      <c r="AT1034" s="204" t="s">
        <v>217</v>
      </c>
      <c r="AU1034" s="204" t="s">
        <v>82</v>
      </c>
      <c r="AV1034" s="13" t="s">
        <v>82</v>
      </c>
      <c r="AW1034" s="13" t="s">
        <v>33</v>
      </c>
      <c r="AX1034" s="13" t="s">
        <v>71</v>
      </c>
      <c r="AY1034" s="204" t="s">
        <v>208</v>
      </c>
    </row>
    <row r="1035" spans="1:65" s="13" customFormat="1" ht="11.25">
      <c r="B1035" s="193"/>
      <c r="C1035" s="194"/>
      <c r="D1035" s="195" t="s">
        <v>217</v>
      </c>
      <c r="E1035" s="196" t="s">
        <v>19</v>
      </c>
      <c r="F1035" s="197" t="s">
        <v>1965</v>
      </c>
      <c r="G1035" s="194"/>
      <c r="H1035" s="198">
        <v>33.67</v>
      </c>
      <c r="I1035" s="199"/>
      <c r="J1035" s="194"/>
      <c r="K1035" s="194"/>
      <c r="L1035" s="200"/>
      <c r="M1035" s="201"/>
      <c r="N1035" s="202"/>
      <c r="O1035" s="202"/>
      <c r="P1035" s="202"/>
      <c r="Q1035" s="202"/>
      <c r="R1035" s="202"/>
      <c r="S1035" s="202"/>
      <c r="T1035" s="203"/>
      <c r="AT1035" s="204" t="s">
        <v>217</v>
      </c>
      <c r="AU1035" s="204" t="s">
        <v>82</v>
      </c>
      <c r="AV1035" s="13" t="s">
        <v>82</v>
      </c>
      <c r="AW1035" s="13" t="s">
        <v>33</v>
      </c>
      <c r="AX1035" s="13" t="s">
        <v>71</v>
      </c>
      <c r="AY1035" s="204" t="s">
        <v>208</v>
      </c>
    </row>
    <row r="1036" spans="1:65" s="14" customFormat="1" ht="11.25">
      <c r="B1036" s="205"/>
      <c r="C1036" s="206"/>
      <c r="D1036" s="195" t="s">
        <v>217</v>
      </c>
      <c r="E1036" s="207" t="s">
        <v>19</v>
      </c>
      <c r="F1036" s="208" t="s">
        <v>221</v>
      </c>
      <c r="G1036" s="206"/>
      <c r="H1036" s="209">
        <v>221.47</v>
      </c>
      <c r="I1036" s="210"/>
      <c r="J1036" s="206"/>
      <c r="K1036" s="206"/>
      <c r="L1036" s="211"/>
      <c r="M1036" s="212"/>
      <c r="N1036" s="213"/>
      <c r="O1036" s="213"/>
      <c r="P1036" s="213"/>
      <c r="Q1036" s="213"/>
      <c r="R1036" s="213"/>
      <c r="S1036" s="213"/>
      <c r="T1036" s="214"/>
      <c r="AT1036" s="215" t="s">
        <v>217</v>
      </c>
      <c r="AU1036" s="215" t="s">
        <v>82</v>
      </c>
      <c r="AV1036" s="14" t="s">
        <v>215</v>
      </c>
      <c r="AW1036" s="14" t="s">
        <v>33</v>
      </c>
      <c r="AX1036" s="14" t="s">
        <v>78</v>
      </c>
      <c r="AY1036" s="215" t="s">
        <v>208</v>
      </c>
    </row>
    <row r="1037" spans="1:65" s="2" customFormat="1" ht="14.45" customHeight="1">
      <c r="A1037" s="36"/>
      <c r="B1037" s="37"/>
      <c r="C1037" s="180" t="s">
        <v>1966</v>
      </c>
      <c r="D1037" s="180" t="s">
        <v>210</v>
      </c>
      <c r="E1037" s="181" t="s">
        <v>1967</v>
      </c>
      <c r="F1037" s="182" t="s">
        <v>1968</v>
      </c>
      <c r="G1037" s="183" t="s">
        <v>213</v>
      </c>
      <c r="H1037" s="184">
        <v>426.53</v>
      </c>
      <c r="I1037" s="185"/>
      <c r="J1037" s="186">
        <f>ROUND(I1037*H1037,2)</f>
        <v>0</v>
      </c>
      <c r="K1037" s="182" t="s">
        <v>214</v>
      </c>
      <c r="L1037" s="41"/>
      <c r="M1037" s="187" t="s">
        <v>19</v>
      </c>
      <c r="N1037" s="188" t="s">
        <v>43</v>
      </c>
      <c r="O1037" s="66"/>
      <c r="P1037" s="189">
        <f>O1037*H1037</f>
        <v>0</v>
      </c>
      <c r="Q1037" s="189">
        <v>2.9999999999999997E-4</v>
      </c>
      <c r="R1037" s="189">
        <f>Q1037*H1037</f>
        <v>0.12795899999999999</v>
      </c>
      <c r="S1037" s="189">
        <v>0</v>
      </c>
      <c r="T1037" s="190">
        <f>S1037*H1037</f>
        <v>0</v>
      </c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R1037" s="191" t="s">
        <v>1034</v>
      </c>
      <c r="AT1037" s="191" t="s">
        <v>210</v>
      </c>
      <c r="AU1037" s="191" t="s">
        <v>82</v>
      </c>
      <c r="AY1037" s="19" t="s">
        <v>208</v>
      </c>
      <c r="BE1037" s="192">
        <f>IF(N1037="základní",J1037,0)</f>
        <v>0</v>
      </c>
      <c r="BF1037" s="192">
        <f>IF(N1037="snížená",J1037,0)</f>
        <v>0</v>
      </c>
      <c r="BG1037" s="192">
        <f>IF(N1037="zákl. přenesená",J1037,0)</f>
        <v>0</v>
      </c>
      <c r="BH1037" s="192">
        <f>IF(N1037="sníž. přenesená",J1037,0)</f>
        <v>0</v>
      </c>
      <c r="BI1037" s="192">
        <f>IF(N1037="nulová",J1037,0)</f>
        <v>0</v>
      </c>
      <c r="BJ1037" s="19" t="s">
        <v>82</v>
      </c>
      <c r="BK1037" s="192">
        <f>ROUND(I1037*H1037,2)</f>
        <v>0</v>
      </c>
      <c r="BL1037" s="19" t="s">
        <v>1034</v>
      </c>
      <c r="BM1037" s="191" t="s">
        <v>1969</v>
      </c>
    </row>
    <row r="1038" spans="1:65" s="13" customFormat="1" ht="33.75">
      <c r="B1038" s="193"/>
      <c r="C1038" s="194"/>
      <c r="D1038" s="195" t="s">
        <v>217</v>
      </c>
      <c r="E1038" s="196" t="s">
        <v>19</v>
      </c>
      <c r="F1038" s="197" t="s">
        <v>1970</v>
      </c>
      <c r="G1038" s="194"/>
      <c r="H1038" s="198">
        <v>220.09</v>
      </c>
      <c r="I1038" s="199"/>
      <c r="J1038" s="194"/>
      <c r="K1038" s="194"/>
      <c r="L1038" s="200"/>
      <c r="M1038" s="201"/>
      <c r="N1038" s="202"/>
      <c r="O1038" s="202"/>
      <c r="P1038" s="202"/>
      <c r="Q1038" s="202"/>
      <c r="R1038" s="202"/>
      <c r="S1038" s="202"/>
      <c r="T1038" s="203"/>
      <c r="AT1038" s="204" t="s">
        <v>217</v>
      </c>
      <c r="AU1038" s="204" t="s">
        <v>82</v>
      </c>
      <c r="AV1038" s="13" t="s">
        <v>82</v>
      </c>
      <c r="AW1038" s="13" t="s">
        <v>33</v>
      </c>
      <c r="AX1038" s="13" t="s">
        <v>71</v>
      </c>
      <c r="AY1038" s="204" t="s">
        <v>208</v>
      </c>
    </row>
    <row r="1039" spans="1:65" s="13" customFormat="1" ht="33.75">
      <c r="B1039" s="193"/>
      <c r="C1039" s="194"/>
      <c r="D1039" s="195" t="s">
        <v>217</v>
      </c>
      <c r="E1039" s="196" t="s">
        <v>19</v>
      </c>
      <c r="F1039" s="197" t="s">
        <v>1971</v>
      </c>
      <c r="G1039" s="194"/>
      <c r="H1039" s="198">
        <v>206.44</v>
      </c>
      <c r="I1039" s="199"/>
      <c r="J1039" s="194"/>
      <c r="K1039" s="194"/>
      <c r="L1039" s="200"/>
      <c r="M1039" s="201"/>
      <c r="N1039" s="202"/>
      <c r="O1039" s="202"/>
      <c r="P1039" s="202"/>
      <c r="Q1039" s="202"/>
      <c r="R1039" s="202"/>
      <c r="S1039" s="202"/>
      <c r="T1039" s="203"/>
      <c r="AT1039" s="204" t="s">
        <v>217</v>
      </c>
      <c r="AU1039" s="204" t="s">
        <v>82</v>
      </c>
      <c r="AV1039" s="13" t="s">
        <v>82</v>
      </c>
      <c r="AW1039" s="13" t="s">
        <v>33</v>
      </c>
      <c r="AX1039" s="13" t="s">
        <v>71</v>
      </c>
      <c r="AY1039" s="204" t="s">
        <v>208</v>
      </c>
    </row>
    <row r="1040" spans="1:65" s="14" customFormat="1" ht="11.25">
      <c r="B1040" s="205"/>
      <c r="C1040" s="206"/>
      <c r="D1040" s="195" t="s">
        <v>217</v>
      </c>
      <c r="E1040" s="207" t="s">
        <v>19</v>
      </c>
      <c r="F1040" s="208" t="s">
        <v>221</v>
      </c>
      <c r="G1040" s="206"/>
      <c r="H1040" s="209">
        <v>426.53</v>
      </c>
      <c r="I1040" s="210"/>
      <c r="J1040" s="206"/>
      <c r="K1040" s="206"/>
      <c r="L1040" s="211"/>
      <c r="M1040" s="212"/>
      <c r="N1040" s="213"/>
      <c r="O1040" s="213"/>
      <c r="P1040" s="213"/>
      <c r="Q1040" s="213"/>
      <c r="R1040" s="213"/>
      <c r="S1040" s="213"/>
      <c r="T1040" s="214"/>
      <c r="AT1040" s="215" t="s">
        <v>217</v>
      </c>
      <c r="AU1040" s="215" t="s">
        <v>82</v>
      </c>
      <c r="AV1040" s="14" t="s">
        <v>215</v>
      </c>
      <c r="AW1040" s="14" t="s">
        <v>33</v>
      </c>
      <c r="AX1040" s="14" t="s">
        <v>78</v>
      </c>
      <c r="AY1040" s="215" t="s">
        <v>208</v>
      </c>
    </row>
    <row r="1041" spans="1:65" s="2" customFormat="1" ht="24.2" customHeight="1">
      <c r="A1041" s="36"/>
      <c r="B1041" s="37"/>
      <c r="C1041" s="226" t="s">
        <v>1972</v>
      </c>
      <c r="D1041" s="226" t="s">
        <v>370</v>
      </c>
      <c r="E1041" s="227" t="s">
        <v>1973</v>
      </c>
      <c r="F1041" s="228" t="s">
        <v>1974</v>
      </c>
      <c r="G1041" s="229" t="s">
        <v>213</v>
      </c>
      <c r="H1041" s="230">
        <v>469.18299999999999</v>
      </c>
      <c r="I1041" s="231"/>
      <c r="J1041" s="232">
        <f>ROUND(I1041*H1041,2)</f>
        <v>0</v>
      </c>
      <c r="K1041" s="228" t="s">
        <v>214</v>
      </c>
      <c r="L1041" s="233"/>
      <c r="M1041" s="234" t="s">
        <v>19</v>
      </c>
      <c r="N1041" s="235" t="s">
        <v>43</v>
      </c>
      <c r="O1041" s="66"/>
      <c r="P1041" s="189">
        <f>O1041*H1041</f>
        <v>0</v>
      </c>
      <c r="Q1041" s="189">
        <v>4.2900000000000004E-3</v>
      </c>
      <c r="R1041" s="189">
        <f>Q1041*H1041</f>
        <v>2.0127950700000001</v>
      </c>
      <c r="S1041" s="189">
        <v>0</v>
      </c>
      <c r="T1041" s="190">
        <f>S1041*H1041</f>
        <v>0</v>
      </c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R1041" s="191" t="s">
        <v>829</v>
      </c>
      <c r="AT1041" s="191" t="s">
        <v>370</v>
      </c>
      <c r="AU1041" s="191" t="s">
        <v>82</v>
      </c>
      <c r="AY1041" s="19" t="s">
        <v>208</v>
      </c>
      <c r="BE1041" s="192">
        <f>IF(N1041="základní",J1041,0)</f>
        <v>0</v>
      </c>
      <c r="BF1041" s="192">
        <f>IF(N1041="snížená",J1041,0)</f>
        <v>0</v>
      </c>
      <c r="BG1041" s="192">
        <f>IF(N1041="zákl. přenesená",J1041,0)</f>
        <v>0</v>
      </c>
      <c r="BH1041" s="192">
        <f>IF(N1041="sníž. přenesená",J1041,0)</f>
        <v>0</v>
      </c>
      <c r="BI1041" s="192">
        <f>IF(N1041="nulová",J1041,0)</f>
        <v>0</v>
      </c>
      <c r="BJ1041" s="19" t="s">
        <v>82</v>
      </c>
      <c r="BK1041" s="192">
        <f>ROUND(I1041*H1041,2)</f>
        <v>0</v>
      </c>
      <c r="BL1041" s="19" t="s">
        <v>1034</v>
      </c>
      <c r="BM1041" s="191" t="s">
        <v>1975</v>
      </c>
    </row>
    <row r="1042" spans="1:65" s="13" customFormat="1" ht="11.25">
      <c r="B1042" s="193"/>
      <c r="C1042" s="194"/>
      <c r="D1042" s="195" t="s">
        <v>217</v>
      </c>
      <c r="E1042" s="194"/>
      <c r="F1042" s="197" t="s">
        <v>1976</v>
      </c>
      <c r="G1042" s="194"/>
      <c r="H1042" s="198">
        <v>469.18299999999999</v>
      </c>
      <c r="I1042" s="199"/>
      <c r="J1042" s="194"/>
      <c r="K1042" s="194"/>
      <c r="L1042" s="200"/>
      <c r="M1042" s="201"/>
      <c r="N1042" s="202"/>
      <c r="O1042" s="202"/>
      <c r="P1042" s="202"/>
      <c r="Q1042" s="202"/>
      <c r="R1042" s="202"/>
      <c r="S1042" s="202"/>
      <c r="T1042" s="203"/>
      <c r="AT1042" s="204" t="s">
        <v>217</v>
      </c>
      <c r="AU1042" s="204" t="s">
        <v>82</v>
      </c>
      <c r="AV1042" s="13" t="s">
        <v>82</v>
      </c>
      <c r="AW1042" s="13" t="s">
        <v>4</v>
      </c>
      <c r="AX1042" s="13" t="s">
        <v>78</v>
      </c>
      <c r="AY1042" s="204" t="s">
        <v>208</v>
      </c>
    </row>
    <row r="1043" spans="1:65" s="2" customFormat="1" ht="14.45" customHeight="1">
      <c r="A1043" s="36"/>
      <c r="B1043" s="37"/>
      <c r="C1043" s="180" t="s">
        <v>1977</v>
      </c>
      <c r="D1043" s="180" t="s">
        <v>210</v>
      </c>
      <c r="E1043" s="181" t="s">
        <v>1978</v>
      </c>
      <c r="F1043" s="182" t="s">
        <v>1979</v>
      </c>
      <c r="G1043" s="183" t="s">
        <v>395</v>
      </c>
      <c r="H1043" s="184">
        <v>328.3</v>
      </c>
      <c r="I1043" s="185"/>
      <c r="J1043" s="186">
        <f>ROUND(I1043*H1043,2)</f>
        <v>0</v>
      </c>
      <c r="K1043" s="182" t="s">
        <v>214</v>
      </c>
      <c r="L1043" s="41"/>
      <c r="M1043" s="187" t="s">
        <v>19</v>
      </c>
      <c r="N1043" s="188" t="s">
        <v>43</v>
      </c>
      <c r="O1043" s="66"/>
      <c r="P1043" s="189">
        <f>O1043*H1043</f>
        <v>0</v>
      </c>
      <c r="Q1043" s="189">
        <v>1.0000000000000001E-5</v>
      </c>
      <c r="R1043" s="189">
        <f>Q1043*H1043</f>
        <v>3.2830000000000003E-3</v>
      </c>
      <c r="S1043" s="189">
        <v>0</v>
      </c>
      <c r="T1043" s="190">
        <f>S1043*H1043</f>
        <v>0</v>
      </c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R1043" s="191" t="s">
        <v>1034</v>
      </c>
      <c r="AT1043" s="191" t="s">
        <v>210</v>
      </c>
      <c r="AU1043" s="191" t="s">
        <v>82</v>
      </c>
      <c r="AY1043" s="19" t="s">
        <v>208</v>
      </c>
      <c r="BE1043" s="192">
        <f>IF(N1043="základní",J1043,0)</f>
        <v>0</v>
      </c>
      <c r="BF1043" s="192">
        <f>IF(N1043="snížená",J1043,0)</f>
        <v>0</v>
      </c>
      <c r="BG1043" s="192">
        <f>IF(N1043="zákl. přenesená",J1043,0)</f>
        <v>0</v>
      </c>
      <c r="BH1043" s="192">
        <f>IF(N1043="sníž. přenesená",J1043,0)</f>
        <v>0</v>
      </c>
      <c r="BI1043" s="192">
        <f>IF(N1043="nulová",J1043,0)</f>
        <v>0</v>
      </c>
      <c r="BJ1043" s="19" t="s">
        <v>82</v>
      </c>
      <c r="BK1043" s="192">
        <f>ROUND(I1043*H1043,2)</f>
        <v>0</v>
      </c>
      <c r="BL1043" s="19" t="s">
        <v>1034</v>
      </c>
      <c r="BM1043" s="191" t="s">
        <v>1980</v>
      </c>
    </row>
    <row r="1044" spans="1:65" s="13" customFormat="1" ht="11.25">
      <c r="B1044" s="193"/>
      <c r="C1044" s="194"/>
      <c r="D1044" s="195" t="s">
        <v>217</v>
      </c>
      <c r="E1044" s="196" t="s">
        <v>19</v>
      </c>
      <c r="F1044" s="197" t="s">
        <v>1981</v>
      </c>
      <c r="G1044" s="194"/>
      <c r="H1044" s="198">
        <v>328.3</v>
      </c>
      <c r="I1044" s="199"/>
      <c r="J1044" s="194"/>
      <c r="K1044" s="194"/>
      <c r="L1044" s="200"/>
      <c r="M1044" s="201"/>
      <c r="N1044" s="202"/>
      <c r="O1044" s="202"/>
      <c r="P1044" s="202"/>
      <c r="Q1044" s="202"/>
      <c r="R1044" s="202"/>
      <c r="S1044" s="202"/>
      <c r="T1044" s="203"/>
      <c r="AT1044" s="204" t="s">
        <v>217</v>
      </c>
      <c r="AU1044" s="204" t="s">
        <v>82</v>
      </c>
      <c r="AV1044" s="13" t="s">
        <v>82</v>
      </c>
      <c r="AW1044" s="13" t="s">
        <v>33</v>
      </c>
      <c r="AX1044" s="13" t="s">
        <v>78</v>
      </c>
      <c r="AY1044" s="204" t="s">
        <v>208</v>
      </c>
    </row>
    <row r="1045" spans="1:65" s="2" customFormat="1" ht="14.45" customHeight="1">
      <c r="A1045" s="36"/>
      <c r="B1045" s="37"/>
      <c r="C1045" s="226" t="s">
        <v>1982</v>
      </c>
      <c r="D1045" s="226" t="s">
        <v>370</v>
      </c>
      <c r="E1045" s="227" t="s">
        <v>1983</v>
      </c>
      <c r="F1045" s="228" t="s">
        <v>1984</v>
      </c>
      <c r="G1045" s="229" t="s">
        <v>395</v>
      </c>
      <c r="H1045" s="230">
        <v>334.86599999999999</v>
      </c>
      <c r="I1045" s="231"/>
      <c r="J1045" s="232">
        <f>ROUND(I1045*H1045,2)</f>
        <v>0</v>
      </c>
      <c r="K1045" s="228" t="s">
        <v>214</v>
      </c>
      <c r="L1045" s="233"/>
      <c r="M1045" s="234" t="s">
        <v>19</v>
      </c>
      <c r="N1045" s="235" t="s">
        <v>43</v>
      </c>
      <c r="O1045" s="66"/>
      <c r="P1045" s="189">
        <f>O1045*H1045</f>
        <v>0</v>
      </c>
      <c r="Q1045" s="189">
        <v>2.0000000000000001E-4</v>
      </c>
      <c r="R1045" s="189">
        <f>Q1045*H1045</f>
        <v>6.6973199999999997E-2</v>
      </c>
      <c r="S1045" s="189">
        <v>0</v>
      </c>
      <c r="T1045" s="190">
        <f>S1045*H1045</f>
        <v>0</v>
      </c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R1045" s="191" t="s">
        <v>829</v>
      </c>
      <c r="AT1045" s="191" t="s">
        <v>370</v>
      </c>
      <c r="AU1045" s="191" t="s">
        <v>82</v>
      </c>
      <c r="AY1045" s="19" t="s">
        <v>208</v>
      </c>
      <c r="BE1045" s="192">
        <f>IF(N1045="základní",J1045,0)</f>
        <v>0</v>
      </c>
      <c r="BF1045" s="192">
        <f>IF(N1045="snížená",J1045,0)</f>
        <v>0</v>
      </c>
      <c r="BG1045" s="192">
        <f>IF(N1045="zákl. přenesená",J1045,0)</f>
        <v>0</v>
      </c>
      <c r="BH1045" s="192">
        <f>IF(N1045="sníž. přenesená",J1045,0)</f>
        <v>0</v>
      </c>
      <c r="BI1045" s="192">
        <f>IF(N1045="nulová",J1045,0)</f>
        <v>0</v>
      </c>
      <c r="BJ1045" s="19" t="s">
        <v>82</v>
      </c>
      <c r="BK1045" s="192">
        <f>ROUND(I1045*H1045,2)</f>
        <v>0</v>
      </c>
      <c r="BL1045" s="19" t="s">
        <v>1034</v>
      </c>
      <c r="BM1045" s="191" t="s">
        <v>1985</v>
      </c>
    </row>
    <row r="1046" spans="1:65" s="13" customFormat="1" ht="11.25">
      <c r="B1046" s="193"/>
      <c r="C1046" s="194"/>
      <c r="D1046" s="195" t="s">
        <v>217</v>
      </c>
      <c r="E1046" s="194"/>
      <c r="F1046" s="197" t="s">
        <v>1986</v>
      </c>
      <c r="G1046" s="194"/>
      <c r="H1046" s="198">
        <v>334.86599999999999</v>
      </c>
      <c r="I1046" s="199"/>
      <c r="J1046" s="194"/>
      <c r="K1046" s="194"/>
      <c r="L1046" s="200"/>
      <c r="M1046" s="201"/>
      <c r="N1046" s="202"/>
      <c r="O1046" s="202"/>
      <c r="P1046" s="202"/>
      <c r="Q1046" s="202"/>
      <c r="R1046" s="202"/>
      <c r="S1046" s="202"/>
      <c r="T1046" s="203"/>
      <c r="AT1046" s="204" t="s">
        <v>217</v>
      </c>
      <c r="AU1046" s="204" t="s">
        <v>82</v>
      </c>
      <c r="AV1046" s="13" t="s">
        <v>82</v>
      </c>
      <c r="AW1046" s="13" t="s">
        <v>4</v>
      </c>
      <c r="AX1046" s="13" t="s">
        <v>78</v>
      </c>
      <c r="AY1046" s="204" t="s">
        <v>208</v>
      </c>
    </row>
    <row r="1047" spans="1:65" s="2" customFormat="1" ht="24.2" customHeight="1">
      <c r="A1047" s="36"/>
      <c r="B1047" s="37"/>
      <c r="C1047" s="180" t="s">
        <v>1987</v>
      </c>
      <c r="D1047" s="180" t="s">
        <v>210</v>
      </c>
      <c r="E1047" s="181" t="s">
        <v>1988</v>
      </c>
      <c r="F1047" s="182" t="s">
        <v>1989</v>
      </c>
      <c r="G1047" s="183" t="s">
        <v>1091</v>
      </c>
      <c r="H1047" s="240"/>
      <c r="I1047" s="185"/>
      <c r="J1047" s="186">
        <f>ROUND(I1047*H1047,2)</f>
        <v>0</v>
      </c>
      <c r="K1047" s="182" t="s">
        <v>214</v>
      </c>
      <c r="L1047" s="41"/>
      <c r="M1047" s="187" t="s">
        <v>19</v>
      </c>
      <c r="N1047" s="188" t="s">
        <v>43</v>
      </c>
      <c r="O1047" s="66"/>
      <c r="P1047" s="189">
        <f>O1047*H1047</f>
        <v>0</v>
      </c>
      <c r="Q1047" s="189">
        <v>0</v>
      </c>
      <c r="R1047" s="189">
        <f>Q1047*H1047</f>
        <v>0</v>
      </c>
      <c r="S1047" s="189">
        <v>0</v>
      </c>
      <c r="T1047" s="190">
        <f>S1047*H1047</f>
        <v>0</v>
      </c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R1047" s="191" t="s">
        <v>1034</v>
      </c>
      <c r="AT1047" s="191" t="s">
        <v>210</v>
      </c>
      <c r="AU1047" s="191" t="s">
        <v>82</v>
      </c>
      <c r="AY1047" s="19" t="s">
        <v>208</v>
      </c>
      <c r="BE1047" s="192">
        <f>IF(N1047="základní",J1047,0)</f>
        <v>0</v>
      </c>
      <c r="BF1047" s="192">
        <f>IF(N1047="snížená",J1047,0)</f>
        <v>0</v>
      </c>
      <c r="BG1047" s="192">
        <f>IF(N1047="zákl. přenesená",J1047,0)</f>
        <v>0</v>
      </c>
      <c r="BH1047" s="192">
        <f>IF(N1047="sníž. přenesená",J1047,0)</f>
        <v>0</v>
      </c>
      <c r="BI1047" s="192">
        <f>IF(N1047="nulová",J1047,0)</f>
        <v>0</v>
      </c>
      <c r="BJ1047" s="19" t="s">
        <v>82</v>
      </c>
      <c r="BK1047" s="192">
        <f>ROUND(I1047*H1047,2)</f>
        <v>0</v>
      </c>
      <c r="BL1047" s="19" t="s">
        <v>1034</v>
      </c>
      <c r="BM1047" s="191" t="s">
        <v>1990</v>
      </c>
    </row>
    <row r="1048" spans="1:65" s="12" customFormat="1" ht="22.9" customHeight="1">
      <c r="B1048" s="164"/>
      <c r="C1048" s="165"/>
      <c r="D1048" s="166" t="s">
        <v>70</v>
      </c>
      <c r="E1048" s="178" t="s">
        <v>1991</v>
      </c>
      <c r="F1048" s="178" t="s">
        <v>1992</v>
      </c>
      <c r="G1048" s="165"/>
      <c r="H1048" s="165"/>
      <c r="I1048" s="168"/>
      <c r="J1048" s="179">
        <f>BK1048</f>
        <v>0</v>
      </c>
      <c r="K1048" s="165"/>
      <c r="L1048" s="170"/>
      <c r="M1048" s="171"/>
      <c r="N1048" s="172"/>
      <c r="O1048" s="172"/>
      <c r="P1048" s="173">
        <f>SUM(P1049:P1079)</f>
        <v>0</v>
      </c>
      <c r="Q1048" s="172"/>
      <c r="R1048" s="173">
        <f>SUM(R1049:R1079)</f>
        <v>6.484923600000001</v>
      </c>
      <c r="S1048" s="172"/>
      <c r="T1048" s="174">
        <f>SUM(T1049:T1079)</f>
        <v>0</v>
      </c>
      <c r="AR1048" s="175" t="s">
        <v>82</v>
      </c>
      <c r="AT1048" s="176" t="s">
        <v>70</v>
      </c>
      <c r="AU1048" s="176" t="s">
        <v>78</v>
      </c>
      <c r="AY1048" s="175" t="s">
        <v>208</v>
      </c>
      <c r="BK1048" s="177">
        <f>SUM(BK1049:BK1079)</f>
        <v>0</v>
      </c>
    </row>
    <row r="1049" spans="1:65" s="2" customFormat="1" ht="14.45" customHeight="1">
      <c r="A1049" s="36"/>
      <c r="B1049" s="37"/>
      <c r="C1049" s="180" t="s">
        <v>1993</v>
      </c>
      <c r="D1049" s="180" t="s">
        <v>210</v>
      </c>
      <c r="E1049" s="181" t="s">
        <v>1994</v>
      </c>
      <c r="F1049" s="182" t="s">
        <v>1995</v>
      </c>
      <c r="G1049" s="183" t="s">
        <v>213</v>
      </c>
      <c r="H1049" s="184">
        <v>312.774</v>
      </c>
      <c r="I1049" s="185"/>
      <c r="J1049" s="186">
        <f>ROUND(I1049*H1049,2)</f>
        <v>0</v>
      </c>
      <c r="K1049" s="182" t="s">
        <v>214</v>
      </c>
      <c r="L1049" s="41"/>
      <c r="M1049" s="187" t="s">
        <v>19</v>
      </c>
      <c r="N1049" s="188" t="s">
        <v>43</v>
      </c>
      <c r="O1049" s="66"/>
      <c r="P1049" s="189">
        <f>O1049*H1049</f>
        <v>0</v>
      </c>
      <c r="Q1049" s="189">
        <v>0</v>
      </c>
      <c r="R1049" s="189">
        <f>Q1049*H1049</f>
        <v>0</v>
      </c>
      <c r="S1049" s="189">
        <v>0</v>
      </c>
      <c r="T1049" s="190">
        <f>S1049*H1049</f>
        <v>0</v>
      </c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R1049" s="191" t="s">
        <v>1034</v>
      </c>
      <c r="AT1049" s="191" t="s">
        <v>210</v>
      </c>
      <c r="AU1049" s="191" t="s">
        <v>82</v>
      </c>
      <c r="AY1049" s="19" t="s">
        <v>208</v>
      </c>
      <c r="BE1049" s="192">
        <f>IF(N1049="základní",J1049,0)</f>
        <v>0</v>
      </c>
      <c r="BF1049" s="192">
        <f>IF(N1049="snížená",J1049,0)</f>
        <v>0</v>
      </c>
      <c r="BG1049" s="192">
        <f>IF(N1049="zákl. přenesená",J1049,0)</f>
        <v>0</v>
      </c>
      <c r="BH1049" s="192">
        <f>IF(N1049="sníž. přenesená",J1049,0)</f>
        <v>0</v>
      </c>
      <c r="BI1049" s="192">
        <f>IF(N1049="nulová",J1049,0)</f>
        <v>0</v>
      </c>
      <c r="BJ1049" s="19" t="s">
        <v>82</v>
      </c>
      <c r="BK1049" s="192">
        <f>ROUND(I1049*H1049,2)</f>
        <v>0</v>
      </c>
      <c r="BL1049" s="19" t="s">
        <v>1034</v>
      </c>
      <c r="BM1049" s="191" t="s">
        <v>1996</v>
      </c>
    </row>
    <row r="1050" spans="1:65" s="2" customFormat="1" ht="14.45" customHeight="1">
      <c r="A1050" s="36"/>
      <c r="B1050" s="37"/>
      <c r="C1050" s="180" t="s">
        <v>1997</v>
      </c>
      <c r="D1050" s="180" t="s">
        <v>210</v>
      </c>
      <c r="E1050" s="181" t="s">
        <v>1998</v>
      </c>
      <c r="F1050" s="182" t="s">
        <v>1999</v>
      </c>
      <c r="G1050" s="183" t="s">
        <v>213</v>
      </c>
      <c r="H1050" s="184">
        <v>312.774</v>
      </c>
      <c r="I1050" s="185"/>
      <c r="J1050" s="186">
        <f>ROUND(I1050*H1050,2)</f>
        <v>0</v>
      </c>
      <c r="K1050" s="182" t="s">
        <v>214</v>
      </c>
      <c r="L1050" s="41"/>
      <c r="M1050" s="187" t="s">
        <v>19</v>
      </c>
      <c r="N1050" s="188" t="s">
        <v>43</v>
      </c>
      <c r="O1050" s="66"/>
      <c r="P1050" s="189">
        <f>O1050*H1050</f>
        <v>0</v>
      </c>
      <c r="Q1050" s="189">
        <v>2.9999999999999997E-4</v>
      </c>
      <c r="R1050" s="189">
        <f>Q1050*H1050</f>
        <v>9.3832199999999991E-2</v>
      </c>
      <c r="S1050" s="189">
        <v>0</v>
      </c>
      <c r="T1050" s="190">
        <f>S1050*H1050</f>
        <v>0</v>
      </c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R1050" s="191" t="s">
        <v>1034</v>
      </c>
      <c r="AT1050" s="191" t="s">
        <v>210</v>
      </c>
      <c r="AU1050" s="191" t="s">
        <v>82</v>
      </c>
      <c r="AY1050" s="19" t="s">
        <v>208</v>
      </c>
      <c r="BE1050" s="192">
        <f>IF(N1050="základní",J1050,0)</f>
        <v>0</v>
      </c>
      <c r="BF1050" s="192">
        <f>IF(N1050="snížená",J1050,0)</f>
        <v>0</v>
      </c>
      <c r="BG1050" s="192">
        <f>IF(N1050="zákl. přenesená",J1050,0)</f>
        <v>0</v>
      </c>
      <c r="BH1050" s="192">
        <f>IF(N1050="sníž. přenesená",J1050,0)</f>
        <v>0</v>
      </c>
      <c r="BI1050" s="192">
        <f>IF(N1050="nulová",J1050,0)</f>
        <v>0</v>
      </c>
      <c r="BJ1050" s="19" t="s">
        <v>82</v>
      </c>
      <c r="BK1050" s="192">
        <f>ROUND(I1050*H1050,2)</f>
        <v>0</v>
      </c>
      <c r="BL1050" s="19" t="s">
        <v>1034</v>
      </c>
      <c r="BM1050" s="191" t="s">
        <v>2000</v>
      </c>
    </row>
    <row r="1051" spans="1:65" s="2" customFormat="1" ht="14.45" customHeight="1">
      <c r="A1051" s="36"/>
      <c r="B1051" s="37"/>
      <c r="C1051" s="180" t="s">
        <v>2001</v>
      </c>
      <c r="D1051" s="180" t="s">
        <v>210</v>
      </c>
      <c r="E1051" s="181" t="s">
        <v>2002</v>
      </c>
      <c r="F1051" s="182" t="s">
        <v>2003</v>
      </c>
      <c r="G1051" s="183" t="s">
        <v>213</v>
      </c>
      <c r="H1051" s="184">
        <v>49.56</v>
      </c>
      <c r="I1051" s="185"/>
      <c r="J1051" s="186">
        <f>ROUND(I1051*H1051,2)</f>
        <v>0</v>
      </c>
      <c r="K1051" s="182" t="s">
        <v>214</v>
      </c>
      <c r="L1051" s="41"/>
      <c r="M1051" s="187" t="s">
        <v>19</v>
      </c>
      <c r="N1051" s="188" t="s">
        <v>43</v>
      </c>
      <c r="O1051" s="66"/>
      <c r="P1051" s="189">
        <f>O1051*H1051</f>
        <v>0</v>
      </c>
      <c r="Q1051" s="189">
        <v>1.5E-3</v>
      </c>
      <c r="R1051" s="189">
        <f>Q1051*H1051</f>
        <v>7.4340000000000003E-2</v>
      </c>
      <c r="S1051" s="189">
        <v>0</v>
      </c>
      <c r="T1051" s="190">
        <f>S1051*H1051</f>
        <v>0</v>
      </c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R1051" s="191" t="s">
        <v>1034</v>
      </c>
      <c r="AT1051" s="191" t="s">
        <v>210</v>
      </c>
      <c r="AU1051" s="191" t="s">
        <v>82</v>
      </c>
      <c r="AY1051" s="19" t="s">
        <v>208</v>
      </c>
      <c r="BE1051" s="192">
        <f>IF(N1051="základní",J1051,0)</f>
        <v>0</v>
      </c>
      <c r="BF1051" s="192">
        <f>IF(N1051="snížená",J1051,0)</f>
        <v>0</v>
      </c>
      <c r="BG1051" s="192">
        <f>IF(N1051="zákl. přenesená",J1051,0)</f>
        <v>0</v>
      </c>
      <c r="BH1051" s="192">
        <f>IF(N1051="sníž. přenesená",J1051,0)</f>
        <v>0</v>
      </c>
      <c r="BI1051" s="192">
        <f>IF(N1051="nulová",J1051,0)</f>
        <v>0</v>
      </c>
      <c r="BJ1051" s="19" t="s">
        <v>82</v>
      </c>
      <c r="BK1051" s="192">
        <f>ROUND(I1051*H1051,2)</f>
        <v>0</v>
      </c>
      <c r="BL1051" s="19" t="s">
        <v>1034</v>
      </c>
      <c r="BM1051" s="191" t="s">
        <v>2004</v>
      </c>
    </row>
    <row r="1052" spans="1:65" s="13" customFormat="1" ht="11.25">
      <c r="B1052" s="193"/>
      <c r="C1052" s="194"/>
      <c r="D1052" s="195" t="s">
        <v>217</v>
      </c>
      <c r="E1052" s="196" t="s">
        <v>19</v>
      </c>
      <c r="F1052" s="197" t="s">
        <v>2005</v>
      </c>
      <c r="G1052" s="194"/>
      <c r="H1052" s="198">
        <v>24.78</v>
      </c>
      <c r="I1052" s="199"/>
      <c r="J1052" s="194"/>
      <c r="K1052" s="194"/>
      <c r="L1052" s="200"/>
      <c r="M1052" s="201"/>
      <c r="N1052" s="202"/>
      <c r="O1052" s="202"/>
      <c r="P1052" s="202"/>
      <c r="Q1052" s="202"/>
      <c r="R1052" s="202"/>
      <c r="S1052" s="202"/>
      <c r="T1052" s="203"/>
      <c r="AT1052" s="204" t="s">
        <v>217</v>
      </c>
      <c r="AU1052" s="204" t="s">
        <v>82</v>
      </c>
      <c r="AV1052" s="13" t="s">
        <v>82</v>
      </c>
      <c r="AW1052" s="13" t="s">
        <v>33</v>
      </c>
      <c r="AX1052" s="13" t="s">
        <v>71</v>
      </c>
      <c r="AY1052" s="204" t="s">
        <v>208</v>
      </c>
    </row>
    <row r="1053" spans="1:65" s="13" customFormat="1" ht="11.25">
      <c r="B1053" s="193"/>
      <c r="C1053" s="194"/>
      <c r="D1053" s="195" t="s">
        <v>217</v>
      </c>
      <c r="E1053" s="196" t="s">
        <v>19</v>
      </c>
      <c r="F1053" s="197" t="s">
        <v>2006</v>
      </c>
      <c r="G1053" s="194"/>
      <c r="H1053" s="198">
        <v>24.78</v>
      </c>
      <c r="I1053" s="199"/>
      <c r="J1053" s="194"/>
      <c r="K1053" s="194"/>
      <c r="L1053" s="200"/>
      <c r="M1053" s="201"/>
      <c r="N1053" s="202"/>
      <c r="O1053" s="202"/>
      <c r="P1053" s="202"/>
      <c r="Q1053" s="202"/>
      <c r="R1053" s="202"/>
      <c r="S1053" s="202"/>
      <c r="T1053" s="203"/>
      <c r="AT1053" s="204" t="s">
        <v>217</v>
      </c>
      <c r="AU1053" s="204" t="s">
        <v>82</v>
      </c>
      <c r="AV1053" s="13" t="s">
        <v>82</v>
      </c>
      <c r="AW1053" s="13" t="s">
        <v>33</v>
      </c>
      <c r="AX1053" s="13" t="s">
        <v>71</v>
      </c>
      <c r="AY1053" s="204" t="s">
        <v>208</v>
      </c>
    </row>
    <row r="1054" spans="1:65" s="14" customFormat="1" ht="11.25">
      <c r="B1054" s="205"/>
      <c r="C1054" s="206"/>
      <c r="D1054" s="195" t="s">
        <v>217</v>
      </c>
      <c r="E1054" s="207" t="s">
        <v>19</v>
      </c>
      <c r="F1054" s="208" t="s">
        <v>221</v>
      </c>
      <c r="G1054" s="206"/>
      <c r="H1054" s="209">
        <v>49.56</v>
      </c>
      <c r="I1054" s="210"/>
      <c r="J1054" s="206"/>
      <c r="K1054" s="206"/>
      <c r="L1054" s="211"/>
      <c r="M1054" s="212"/>
      <c r="N1054" s="213"/>
      <c r="O1054" s="213"/>
      <c r="P1054" s="213"/>
      <c r="Q1054" s="213"/>
      <c r="R1054" s="213"/>
      <c r="S1054" s="213"/>
      <c r="T1054" s="214"/>
      <c r="AT1054" s="215" t="s">
        <v>217</v>
      </c>
      <c r="AU1054" s="215" t="s">
        <v>82</v>
      </c>
      <c r="AV1054" s="14" t="s">
        <v>215</v>
      </c>
      <c r="AW1054" s="14" t="s">
        <v>33</v>
      </c>
      <c r="AX1054" s="14" t="s">
        <v>78</v>
      </c>
      <c r="AY1054" s="215" t="s">
        <v>208</v>
      </c>
    </row>
    <row r="1055" spans="1:65" s="2" customFormat="1" ht="14.45" customHeight="1">
      <c r="A1055" s="36"/>
      <c r="B1055" s="37"/>
      <c r="C1055" s="226" t="s">
        <v>2007</v>
      </c>
      <c r="D1055" s="226" t="s">
        <v>370</v>
      </c>
      <c r="E1055" s="227" t="s">
        <v>2008</v>
      </c>
      <c r="F1055" s="228" t="s">
        <v>2009</v>
      </c>
      <c r="G1055" s="229" t="s">
        <v>395</v>
      </c>
      <c r="H1055" s="230">
        <v>26</v>
      </c>
      <c r="I1055" s="231"/>
      <c r="J1055" s="232">
        <f>ROUND(I1055*H1055,2)</f>
        <v>0</v>
      </c>
      <c r="K1055" s="228" t="s">
        <v>214</v>
      </c>
      <c r="L1055" s="233"/>
      <c r="M1055" s="234" t="s">
        <v>19</v>
      </c>
      <c r="N1055" s="235" t="s">
        <v>43</v>
      </c>
      <c r="O1055" s="66"/>
      <c r="P1055" s="189">
        <f>O1055*H1055</f>
        <v>0</v>
      </c>
      <c r="Q1055" s="189">
        <v>8.0000000000000007E-5</v>
      </c>
      <c r="R1055" s="189">
        <f>Q1055*H1055</f>
        <v>2.0800000000000003E-3</v>
      </c>
      <c r="S1055" s="189">
        <v>0</v>
      </c>
      <c r="T1055" s="190">
        <f>S1055*H1055</f>
        <v>0</v>
      </c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R1055" s="191" t="s">
        <v>829</v>
      </c>
      <c r="AT1055" s="191" t="s">
        <v>370</v>
      </c>
      <c r="AU1055" s="191" t="s">
        <v>82</v>
      </c>
      <c r="AY1055" s="19" t="s">
        <v>208</v>
      </c>
      <c r="BE1055" s="192">
        <f>IF(N1055="základní",J1055,0)</f>
        <v>0</v>
      </c>
      <c r="BF1055" s="192">
        <f>IF(N1055="snížená",J1055,0)</f>
        <v>0</v>
      </c>
      <c r="BG1055" s="192">
        <f>IF(N1055="zákl. přenesená",J1055,0)</f>
        <v>0</v>
      </c>
      <c r="BH1055" s="192">
        <f>IF(N1055="sníž. přenesená",J1055,0)</f>
        <v>0</v>
      </c>
      <c r="BI1055" s="192">
        <f>IF(N1055="nulová",J1055,0)</f>
        <v>0</v>
      </c>
      <c r="BJ1055" s="19" t="s">
        <v>82</v>
      </c>
      <c r="BK1055" s="192">
        <f>ROUND(I1055*H1055,2)</f>
        <v>0</v>
      </c>
      <c r="BL1055" s="19" t="s">
        <v>1034</v>
      </c>
      <c r="BM1055" s="191" t="s">
        <v>2010</v>
      </c>
    </row>
    <row r="1056" spans="1:65" s="13" customFormat="1" ht="11.25">
      <c r="B1056" s="193"/>
      <c r="C1056" s="194"/>
      <c r="D1056" s="195" t="s">
        <v>217</v>
      </c>
      <c r="E1056" s="194"/>
      <c r="F1056" s="197" t="s">
        <v>2011</v>
      </c>
      <c r="G1056" s="194"/>
      <c r="H1056" s="198">
        <v>26</v>
      </c>
      <c r="I1056" s="199"/>
      <c r="J1056" s="194"/>
      <c r="K1056" s="194"/>
      <c r="L1056" s="200"/>
      <c r="M1056" s="201"/>
      <c r="N1056" s="202"/>
      <c r="O1056" s="202"/>
      <c r="P1056" s="202"/>
      <c r="Q1056" s="202"/>
      <c r="R1056" s="202"/>
      <c r="S1056" s="202"/>
      <c r="T1056" s="203"/>
      <c r="AT1056" s="204" t="s">
        <v>217</v>
      </c>
      <c r="AU1056" s="204" t="s">
        <v>82</v>
      </c>
      <c r="AV1056" s="13" t="s">
        <v>82</v>
      </c>
      <c r="AW1056" s="13" t="s">
        <v>4</v>
      </c>
      <c r="AX1056" s="13" t="s">
        <v>78</v>
      </c>
      <c r="AY1056" s="204" t="s">
        <v>208</v>
      </c>
    </row>
    <row r="1057" spans="1:65" s="2" customFormat="1" ht="24.2" customHeight="1">
      <c r="A1057" s="36"/>
      <c r="B1057" s="37"/>
      <c r="C1057" s="180" t="s">
        <v>2012</v>
      </c>
      <c r="D1057" s="180" t="s">
        <v>210</v>
      </c>
      <c r="E1057" s="181" t="s">
        <v>2013</v>
      </c>
      <c r="F1057" s="182" t="s">
        <v>2014</v>
      </c>
      <c r="G1057" s="183" t="s">
        <v>213</v>
      </c>
      <c r="H1057" s="184">
        <v>312.774</v>
      </c>
      <c r="I1057" s="185"/>
      <c r="J1057" s="186">
        <f>ROUND(I1057*H1057,2)</f>
        <v>0</v>
      </c>
      <c r="K1057" s="182" t="s">
        <v>214</v>
      </c>
      <c r="L1057" s="41"/>
      <c r="M1057" s="187" t="s">
        <v>19</v>
      </c>
      <c r="N1057" s="188" t="s">
        <v>43</v>
      </c>
      <c r="O1057" s="66"/>
      <c r="P1057" s="189">
        <f>O1057*H1057</f>
        <v>0</v>
      </c>
      <c r="Q1057" s="189">
        <v>6.0499999999999998E-3</v>
      </c>
      <c r="R1057" s="189">
        <f>Q1057*H1057</f>
        <v>1.8922827</v>
      </c>
      <c r="S1057" s="189">
        <v>0</v>
      </c>
      <c r="T1057" s="190">
        <f>S1057*H1057</f>
        <v>0</v>
      </c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R1057" s="191" t="s">
        <v>1034</v>
      </c>
      <c r="AT1057" s="191" t="s">
        <v>210</v>
      </c>
      <c r="AU1057" s="191" t="s">
        <v>82</v>
      </c>
      <c r="AY1057" s="19" t="s">
        <v>208</v>
      </c>
      <c r="BE1057" s="192">
        <f>IF(N1057="základní",J1057,0)</f>
        <v>0</v>
      </c>
      <c r="BF1057" s="192">
        <f>IF(N1057="snížená",J1057,0)</f>
        <v>0</v>
      </c>
      <c r="BG1057" s="192">
        <f>IF(N1057="zákl. přenesená",J1057,0)</f>
        <v>0</v>
      </c>
      <c r="BH1057" s="192">
        <f>IF(N1057="sníž. přenesená",J1057,0)</f>
        <v>0</v>
      </c>
      <c r="BI1057" s="192">
        <f>IF(N1057="nulová",J1057,0)</f>
        <v>0</v>
      </c>
      <c r="BJ1057" s="19" t="s">
        <v>82</v>
      </c>
      <c r="BK1057" s="192">
        <f>ROUND(I1057*H1057,2)</f>
        <v>0</v>
      </c>
      <c r="BL1057" s="19" t="s">
        <v>1034</v>
      </c>
      <c r="BM1057" s="191" t="s">
        <v>2015</v>
      </c>
    </row>
    <row r="1058" spans="1:65" s="13" customFormat="1" ht="11.25">
      <c r="B1058" s="193"/>
      <c r="C1058" s="194"/>
      <c r="D1058" s="195" t="s">
        <v>217</v>
      </c>
      <c r="E1058" s="196" t="s">
        <v>19</v>
      </c>
      <c r="F1058" s="197" t="s">
        <v>2016</v>
      </c>
      <c r="G1058" s="194"/>
      <c r="H1058" s="198">
        <v>148.25200000000001</v>
      </c>
      <c r="I1058" s="199"/>
      <c r="J1058" s="194"/>
      <c r="K1058" s="194"/>
      <c r="L1058" s="200"/>
      <c r="M1058" s="201"/>
      <c r="N1058" s="202"/>
      <c r="O1058" s="202"/>
      <c r="P1058" s="202"/>
      <c r="Q1058" s="202"/>
      <c r="R1058" s="202"/>
      <c r="S1058" s="202"/>
      <c r="T1058" s="203"/>
      <c r="AT1058" s="204" t="s">
        <v>217</v>
      </c>
      <c r="AU1058" s="204" t="s">
        <v>82</v>
      </c>
      <c r="AV1058" s="13" t="s">
        <v>82</v>
      </c>
      <c r="AW1058" s="13" t="s">
        <v>33</v>
      </c>
      <c r="AX1058" s="13" t="s">
        <v>71</v>
      </c>
      <c r="AY1058" s="204" t="s">
        <v>208</v>
      </c>
    </row>
    <row r="1059" spans="1:65" s="13" customFormat="1" ht="11.25">
      <c r="B1059" s="193"/>
      <c r="C1059" s="194"/>
      <c r="D1059" s="195" t="s">
        <v>217</v>
      </c>
      <c r="E1059" s="196" t="s">
        <v>19</v>
      </c>
      <c r="F1059" s="197" t="s">
        <v>2017</v>
      </c>
      <c r="G1059" s="194"/>
      <c r="H1059" s="198">
        <v>-9.6530000000000005</v>
      </c>
      <c r="I1059" s="199"/>
      <c r="J1059" s="194"/>
      <c r="K1059" s="194"/>
      <c r="L1059" s="200"/>
      <c r="M1059" s="201"/>
      <c r="N1059" s="202"/>
      <c r="O1059" s="202"/>
      <c r="P1059" s="202"/>
      <c r="Q1059" s="202"/>
      <c r="R1059" s="202"/>
      <c r="S1059" s="202"/>
      <c r="T1059" s="203"/>
      <c r="AT1059" s="204" t="s">
        <v>217</v>
      </c>
      <c r="AU1059" s="204" t="s">
        <v>82</v>
      </c>
      <c r="AV1059" s="13" t="s">
        <v>82</v>
      </c>
      <c r="AW1059" s="13" t="s">
        <v>33</v>
      </c>
      <c r="AX1059" s="13" t="s">
        <v>71</v>
      </c>
      <c r="AY1059" s="204" t="s">
        <v>208</v>
      </c>
    </row>
    <row r="1060" spans="1:65" s="13" customFormat="1" ht="22.5">
      <c r="B1060" s="193"/>
      <c r="C1060" s="194"/>
      <c r="D1060" s="195" t="s">
        <v>217</v>
      </c>
      <c r="E1060" s="196" t="s">
        <v>19</v>
      </c>
      <c r="F1060" s="197" t="s">
        <v>2018</v>
      </c>
      <c r="G1060" s="194"/>
      <c r="H1060" s="198">
        <v>15.786</v>
      </c>
      <c r="I1060" s="199"/>
      <c r="J1060" s="194"/>
      <c r="K1060" s="194"/>
      <c r="L1060" s="200"/>
      <c r="M1060" s="201"/>
      <c r="N1060" s="202"/>
      <c r="O1060" s="202"/>
      <c r="P1060" s="202"/>
      <c r="Q1060" s="202"/>
      <c r="R1060" s="202"/>
      <c r="S1060" s="202"/>
      <c r="T1060" s="203"/>
      <c r="AT1060" s="204" t="s">
        <v>217</v>
      </c>
      <c r="AU1060" s="204" t="s">
        <v>82</v>
      </c>
      <c r="AV1060" s="13" t="s">
        <v>82</v>
      </c>
      <c r="AW1060" s="13" t="s">
        <v>33</v>
      </c>
      <c r="AX1060" s="13" t="s">
        <v>71</v>
      </c>
      <c r="AY1060" s="204" t="s">
        <v>208</v>
      </c>
    </row>
    <row r="1061" spans="1:65" s="13" customFormat="1" ht="11.25">
      <c r="B1061" s="193"/>
      <c r="C1061" s="194"/>
      <c r="D1061" s="195" t="s">
        <v>217</v>
      </c>
      <c r="E1061" s="196" t="s">
        <v>19</v>
      </c>
      <c r="F1061" s="197" t="s">
        <v>2019</v>
      </c>
      <c r="G1061" s="194"/>
      <c r="H1061" s="198">
        <v>152.256</v>
      </c>
      <c r="I1061" s="199"/>
      <c r="J1061" s="194"/>
      <c r="K1061" s="194"/>
      <c r="L1061" s="200"/>
      <c r="M1061" s="201"/>
      <c r="N1061" s="202"/>
      <c r="O1061" s="202"/>
      <c r="P1061" s="202"/>
      <c r="Q1061" s="202"/>
      <c r="R1061" s="202"/>
      <c r="S1061" s="202"/>
      <c r="T1061" s="203"/>
      <c r="AT1061" s="204" t="s">
        <v>217</v>
      </c>
      <c r="AU1061" s="204" t="s">
        <v>82</v>
      </c>
      <c r="AV1061" s="13" t="s">
        <v>82</v>
      </c>
      <c r="AW1061" s="13" t="s">
        <v>33</v>
      </c>
      <c r="AX1061" s="13" t="s">
        <v>71</v>
      </c>
      <c r="AY1061" s="204" t="s">
        <v>208</v>
      </c>
    </row>
    <row r="1062" spans="1:65" s="13" customFormat="1" ht="11.25">
      <c r="B1062" s="193"/>
      <c r="C1062" s="194"/>
      <c r="D1062" s="195" t="s">
        <v>217</v>
      </c>
      <c r="E1062" s="196" t="s">
        <v>19</v>
      </c>
      <c r="F1062" s="197" t="s">
        <v>2017</v>
      </c>
      <c r="G1062" s="194"/>
      <c r="H1062" s="198">
        <v>-9.6530000000000005</v>
      </c>
      <c r="I1062" s="199"/>
      <c r="J1062" s="194"/>
      <c r="K1062" s="194"/>
      <c r="L1062" s="200"/>
      <c r="M1062" s="201"/>
      <c r="N1062" s="202"/>
      <c r="O1062" s="202"/>
      <c r="P1062" s="202"/>
      <c r="Q1062" s="202"/>
      <c r="R1062" s="202"/>
      <c r="S1062" s="202"/>
      <c r="T1062" s="203"/>
      <c r="AT1062" s="204" t="s">
        <v>217</v>
      </c>
      <c r="AU1062" s="204" t="s">
        <v>82</v>
      </c>
      <c r="AV1062" s="13" t="s">
        <v>82</v>
      </c>
      <c r="AW1062" s="13" t="s">
        <v>33</v>
      </c>
      <c r="AX1062" s="13" t="s">
        <v>71</v>
      </c>
      <c r="AY1062" s="204" t="s">
        <v>208</v>
      </c>
    </row>
    <row r="1063" spans="1:65" s="13" customFormat="1" ht="22.5">
      <c r="B1063" s="193"/>
      <c r="C1063" s="194"/>
      <c r="D1063" s="195" t="s">
        <v>217</v>
      </c>
      <c r="E1063" s="196" t="s">
        <v>19</v>
      </c>
      <c r="F1063" s="197" t="s">
        <v>2018</v>
      </c>
      <c r="G1063" s="194"/>
      <c r="H1063" s="198">
        <v>15.786</v>
      </c>
      <c r="I1063" s="199"/>
      <c r="J1063" s="194"/>
      <c r="K1063" s="194"/>
      <c r="L1063" s="200"/>
      <c r="M1063" s="201"/>
      <c r="N1063" s="202"/>
      <c r="O1063" s="202"/>
      <c r="P1063" s="202"/>
      <c r="Q1063" s="202"/>
      <c r="R1063" s="202"/>
      <c r="S1063" s="202"/>
      <c r="T1063" s="203"/>
      <c r="AT1063" s="204" t="s">
        <v>217</v>
      </c>
      <c r="AU1063" s="204" t="s">
        <v>82</v>
      </c>
      <c r="AV1063" s="13" t="s">
        <v>82</v>
      </c>
      <c r="AW1063" s="13" t="s">
        <v>33</v>
      </c>
      <c r="AX1063" s="13" t="s">
        <v>71</v>
      </c>
      <c r="AY1063" s="204" t="s">
        <v>208</v>
      </c>
    </row>
    <row r="1064" spans="1:65" s="14" customFormat="1" ht="11.25">
      <c r="B1064" s="205"/>
      <c r="C1064" s="206"/>
      <c r="D1064" s="195" t="s">
        <v>217</v>
      </c>
      <c r="E1064" s="207" t="s">
        <v>19</v>
      </c>
      <c r="F1064" s="208" t="s">
        <v>221</v>
      </c>
      <c r="G1064" s="206"/>
      <c r="H1064" s="209">
        <v>312.774</v>
      </c>
      <c r="I1064" s="210"/>
      <c r="J1064" s="206"/>
      <c r="K1064" s="206"/>
      <c r="L1064" s="211"/>
      <c r="M1064" s="212"/>
      <c r="N1064" s="213"/>
      <c r="O1064" s="213"/>
      <c r="P1064" s="213"/>
      <c r="Q1064" s="213"/>
      <c r="R1064" s="213"/>
      <c r="S1064" s="213"/>
      <c r="T1064" s="214"/>
      <c r="AT1064" s="215" t="s">
        <v>217</v>
      </c>
      <c r="AU1064" s="215" t="s">
        <v>82</v>
      </c>
      <c r="AV1064" s="14" t="s">
        <v>215</v>
      </c>
      <c r="AW1064" s="14" t="s">
        <v>33</v>
      </c>
      <c r="AX1064" s="14" t="s">
        <v>78</v>
      </c>
      <c r="AY1064" s="215" t="s">
        <v>208</v>
      </c>
    </row>
    <row r="1065" spans="1:65" s="2" customFormat="1" ht="14.45" customHeight="1">
      <c r="A1065" s="36"/>
      <c r="B1065" s="37"/>
      <c r="C1065" s="226" t="s">
        <v>2020</v>
      </c>
      <c r="D1065" s="226" t="s">
        <v>370</v>
      </c>
      <c r="E1065" s="227" t="s">
        <v>2021</v>
      </c>
      <c r="F1065" s="228" t="s">
        <v>2022</v>
      </c>
      <c r="G1065" s="229" t="s">
        <v>213</v>
      </c>
      <c r="H1065" s="230">
        <v>340.25400000000002</v>
      </c>
      <c r="I1065" s="231"/>
      <c r="J1065" s="232">
        <f>ROUND(I1065*H1065,2)</f>
        <v>0</v>
      </c>
      <c r="K1065" s="228" t="s">
        <v>214</v>
      </c>
      <c r="L1065" s="233"/>
      <c r="M1065" s="234" t="s">
        <v>19</v>
      </c>
      <c r="N1065" s="235" t="s">
        <v>43</v>
      </c>
      <c r="O1065" s="66"/>
      <c r="P1065" s="189">
        <f>O1065*H1065</f>
        <v>0</v>
      </c>
      <c r="Q1065" s="189">
        <v>1.29E-2</v>
      </c>
      <c r="R1065" s="189">
        <f>Q1065*H1065</f>
        <v>4.3892766000000005</v>
      </c>
      <c r="S1065" s="189">
        <v>0</v>
      </c>
      <c r="T1065" s="190">
        <f>S1065*H1065</f>
        <v>0</v>
      </c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R1065" s="191" t="s">
        <v>829</v>
      </c>
      <c r="AT1065" s="191" t="s">
        <v>370</v>
      </c>
      <c r="AU1065" s="191" t="s">
        <v>82</v>
      </c>
      <c r="AY1065" s="19" t="s">
        <v>208</v>
      </c>
      <c r="BE1065" s="192">
        <f>IF(N1065="základní",J1065,0)</f>
        <v>0</v>
      </c>
      <c r="BF1065" s="192">
        <f>IF(N1065="snížená",J1065,0)</f>
        <v>0</v>
      </c>
      <c r="BG1065" s="192">
        <f>IF(N1065="zákl. přenesená",J1065,0)</f>
        <v>0</v>
      </c>
      <c r="BH1065" s="192">
        <f>IF(N1065="sníž. přenesená",J1065,0)</f>
        <v>0</v>
      </c>
      <c r="BI1065" s="192">
        <f>IF(N1065="nulová",J1065,0)</f>
        <v>0</v>
      </c>
      <c r="BJ1065" s="19" t="s">
        <v>82</v>
      </c>
      <c r="BK1065" s="192">
        <f>ROUND(I1065*H1065,2)</f>
        <v>0</v>
      </c>
      <c r="BL1065" s="19" t="s">
        <v>1034</v>
      </c>
      <c r="BM1065" s="191" t="s">
        <v>2023</v>
      </c>
    </row>
    <row r="1066" spans="1:65" s="13" customFormat="1" ht="11.25">
      <c r="B1066" s="193"/>
      <c r="C1066" s="194"/>
      <c r="D1066" s="195" t="s">
        <v>217</v>
      </c>
      <c r="E1066" s="196" t="s">
        <v>19</v>
      </c>
      <c r="F1066" s="197" t="s">
        <v>2024</v>
      </c>
      <c r="G1066" s="194"/>
      <c r="H1066" s="198">
        <v>309.322</v>
      </c>
      <c r="I1066" s="199"/>
      <c r="J1066" s="194"/>
      <c r="K1066" s="194"/>
      <c r="L1066" s="200"/>
      <c r="M1066" s="201"/>
      <c r="N1066" s="202"/>
      <c r="O1066" s="202"/>
      <c r="P1066" s="202"/>
      <c r="Q1066" s="202"/>
      <c r="R1066" s="202"/>
      <c r="S1066" s="202"/>
      <c r="T1066" s="203"/>
      <c r="AT1066" s="204" t="s">
        <v>217</v>
      </c>
      <c r="AU1066" s="204" t="s">
        <v>82</v>
      </c>
      <c r="AV1066" s="13" t="s">
        <v>82</v>
      </c>
      <c r="AW1066" s="13" t="s">
        <v>33</v>
      </c>
      <c r="AX1066" s="13" t="s">
        <v>78</v>
      </c>
      <c r="AY1066" s="204" t="s">
        <v>208</v>
      </c>
    </row>
    <row r="1067" spans="1:65" s="13" customFormat="1" ht="11.25">
      <c r="B1067" s="193"/>
      <c r="C1067" s="194"/>
      <c r="D1067" s="195" t="s">
        <v>217</v>
      </c>
      <c r="E1067" s="194"/>
      <c r="F1067" s="197" t="s">
        <v>2025</v>
      </c>
      <c r="G1067" s="194"/>
      <c r="H1067" s="198">
        <v>340.25400000000002</v>
      </c>
      <c r="I1067" s="199"/>
      <c r="J1067" s="194"/>
      <c r="K1067" s="194"/>
      <c r="L1067" s="200"/>
      <c r="M1067" s="201"/>
      <c r="N1067" s="202"/>
      <c r="O1067" s="202"/>
      <c r="P1067" s="202"/>
      <c r="Q1067" s="202"/>
      <c r="R1067" s="202"/>
      <c r="S1067" s="202"/>
      <c r="T1067" s="203"/>
      <c r="AT1067" s="204" t="s">
        <v>217</v>
      </c>
      <c r="AU1067" s="204" t="s">
        <v>82</v>
      </c>
      <c r="AV1067" s="13" t="s">
        <v>82</v>
      </c>
      <c r="AW1067" s="13" t="s">
        <v>4</v>
      </c>
      <c r="AX1067" s="13" t="s">
        <v>78</v>
      </c>
      <c r="AY1067" s="204" t="s">
        <v>208</v>
      </c>
    </row>
    <row r="1068" spans="1:65" s="2" customFormat="1" ht="14.45" customHeight="1">
      <c r="A1068" s="36"/>
      <c r="B1068" s="37"/>
      <c r="C1068" s="180" t="s">
        <v>2026</v>
      </c>
      <c r="D1068" s="180" t="s">
        <v>210</v>
      </c>
      <c r="E1068" s="181" t="s">
        <v>2027</v>
      </c>
      <c r="F1068" s="182" t="s">
        <v>2028</v>
      </c>
      <c r="G1068" s="183" t="s">
        <v>395</v>
      </c>
      <c r="H1068" s="184">
        <v>26</v>
      </c>
      <c r="I1068" s="185"/>
      <c r="J1068" s="186">
        <f>ROUND(I1068*H1068,2)</f>
        <v>0</v>
      </c>
      <c r="K1068" s="182" t="s">
        <v>214</v>
      </c>
      <c r="L1068" s="41"/>
      <c r="M1068" s="187" t="s">
        <v>19</v>
      </c>
      <c r="N1068" s="188" t="s">
        <v>43</v>
      </c>
      <c r="O1068" s="66"/>
      <c r="P1068" s="189">
        <f>O1068*H1068</f>
        <v>0</v>
      </c>
      <c r="Q1068" s="189">
        <v>5.5000000000000003E-4</v>
      </c>
      <c r="R1068" s="189">
        <f>Q1068*H1068</f>
        <v>1.43E-2</v>
      </c>
      <c r="S1068" s="189">
        <v>0</v>
      </c>
      <c r="T1068" s="190">
        <f>S1068*H1068</f>
        <v>0</v>
      </c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R1068" s="191" t="s">
        <v>1034</v>
      </c>
      <c r="AT1068" s="191" t="s">
        <v>210</v>
      </c>
      <c r="AU1068" s="191" t="s">
        <v>82</v>
      </c>
      <c r="AY1068" s="19" t="s">
        <v>208</v>
      </c>
      <c r="BE1068" s="192">
        <f>IF(N1068="základní",J1068,0)</f>
        <v>0</v>
      </c>
      <c r="BF1068" s="192">
        <f>IF(N1068="snížená",J1068,0)</f>
        <v>0</v>
      </c>
      <c r="BG1068" s="192">
        <f>IF(N1068="zákl. přenesená",J1068,0)</f>
        <v>0</v>
      </c>
      <c r="BH1068" s="192">
        <f>IF(N1068="sníž. přenesená",J1068,0)</f>
        <v>0</v>
      </c>
      <c r="BI1068" s="192">
        <f>IF(N1068="nulová",J1068,0)</f>
        <v>0</v>
      </c>
      <c r="BJ1068" s="19" t="s">
        <v>82</v>
      </c>
      <c r="BK1068" s="192">
        <f>ROUND(I1068*H1068,2)</f>
        <v>0</v>
      </c>
      <c r="BL1068" s="19" t="s">
        <v>1034</v>
      </c>
      <c r="BM1068" s="191" t="s">
        <v>2029</v>
      </c>
    </row>
    <row r="1069" spans="1:65" s="13" customFormat="1" ht="11.25">
      <c r="B1069" s="193"/>
      <c r="C1069" s="194"/>
      <c r="D1069" s="195" t="s">
        <v>217</v>
      </c>
      <c r="E1069" s="196" t="s">
        <v>19</v>
      </c>
      <c r="F1069" s="197" t="s">
        <v>2030</v>
      </c>
      <c r="G1069" s="194"/>
      <c r="H1069" s="198">
        <v>13</v>
      </c>
      <c r="I1069" s="199"/>
      <c r="J1069" s="194"/>
      <c r="K1069" s="194"/>
      <c r="L1069" s="200"/>
      <c r="M1069" s="201"/>
      <c r="N1069" s="202"/>
      <c r="O1069" s="202"/>
      <c r="P1069" s="202"/>
      <c r="Q1069" s="202"/>
      <c r="R1069" s="202"/>
      <c r="S1069" s="202"/>
      <c r="T1069" s="203"/>
      <c r="AT1069" s="204" t="s">
        <v>217</v>
      </c>
      <c r="AU1069" s="204" t="s">
        <v>82</v>
      </c>
      <c r="AV1069" s="13" t="s">
        <v>82</v>
      </c>
      <c r="AW1069" s="13" t="s">
        <v>33</v>
      </c>
      <c r="AX1069" s="13" t="s">
        <v>71</v>
      </c>
      <c r="AY1069" s="204" t="s">
        <v>208</v>
      </c>
    </row>
    <row r="1070" spans="1:65" s="13" customFormat="1" ht="11.25">
      <c r="B1070" s="193"/>
      <c r="C1070" s="194"/>
      <c r="D1070" s="195" t="s">
        <v>217</v>
      </c>
      <c r="E1070" s="196" t="s">
        <v>19</v>
      </c>
      <c r="F1070" s="197" t="s">
        <v>2031</v>
      </c>
      <c r="G1070" s="194"/>
      <c r="H1070" s="198">
        <v>13</v>
      </c>
      <c r="I1070" s="199"/>
      <c r="J1070" s="194"/>
      <c r="K1070" s="194"/>
      <c r="L1070" s="200"/>
      <c r="M1070" s="201"/>
      <c r="N1070" s="202"/>
      <c r="O1070" s="202"/>
      <c r="P1070" s="202"/>
      <c r="Q1070" s="202"/>
      <c r="R1070" s="202"/>
      <c r="S1070" s="202"/>
      <c r="T1070" s="203"/>
      <c r="AT1070" s="204" t="s">
        <v>217</v>
      </c>
      <c r="AU1070" s="204" t="s">
        <v>82</v>
      </c>
      <c r="AV1070" s="13" t="s">
        <v>82</v>
      </c>
      <c r="AW1070" s="13" t="s">
        <v>33</v>
      </c>
      <c r="AX1070" s="13" t="s">
        <v>71</v>
      </c>
      <c r="AY1070" s="204" t="s">
        <v>208</v>
      </c>
    </row>
    <row r="1071" spans="1:65" s="14" customFormat="1" ht="11.25">
      <c r="B1071" s="205"/>
      <c r="C1071" s="206"/>
      <c r="D1071" s="195" t="s">
        <v>217</v>
      </c>
      <c r="E1071" s="207" t="s">
        <v>19</v>
      </c>
      <c r="F1071" s="208" t="s">
        <v>221</v>
      </c>
      <c r="G1071" s="206"/>
      <c r="H1071" s="209">
        <v>26</v>
      </c>
      <c r="I1071" s="210"/>
      <c r="J1071" s="206"/>
      <c r="K1071" s="206"/>
      <c r="L1071" s="211"/>
      <c r="M1071" s="212"/>
      <c r="N1071" s="213"/>
      <c r="O1071" s="213"/>
      <c r="P1071" s="213"/>
      <c r="Q1071" s="213"/>
      <c r="R1071" s="213"/>
      <c r="S1071" s="213"/>
      <c r="T1071" s="214"/>
      <c r="AT1071" s="215" t="s">
        <v>217</v>
      </c>
      <c r="AU1071" s="215" t="s">
        <v>82</v>
      </c>
      <c r="AV1071" s="14" t="s">
        <v>215</v>
      </c>
      <c r="AW1071" s="14" t="s">
        <v>33</v>
      </c>
      <c r="AX1071" s="14" t="s">
        <v>78</v>
      </c>
      <c r="AY1071" s="215" t="s">
        <v>208</v>
      </c>
    </row>
    <row r="1072" spans="1:65" s="2" customFormat="1" ht="14.45" customHeight="1">
      <c r="A1072" s="36"/>
      <c r="B1072" s="37"/>
      <c r="C1072" s="180" t="s">
        <v>2032</v>
      </c>
      <c r="D1072" s="180" t="s">
        <v>210</v>
      </c>
      <c r="E1072" s="181" t="s">
        <v>2033</v>
      </c>
      <c r="F1072" s="182" t="s">
        <v>2034</v>
      </c>
      <c r="G1072" s="183" t="s">
        <v>395</v>
      </c>
      <c r="H1072" s="184">
        <v>105.78</v>
      </c>
      <c r="I1072" s="185"/>
      <c r="J1072" s="186">
        <f>ROUND(I1072*H1072,2)</f>
        <v>0</v>
      </c>
      <c r="K1072" s="182" t="s">
        <v>214</v>
      </c>
      <c r="L1072" s="41"/>
      <c r="M1072" s="187" t="s">
        <v>19</v>
      </c>
      <c r="N1072" s="188" t="s">
        <v>43</v>
      </c>
      <c r="O1072" s="66"/>
      <c r="P1072" s="189">
        <f>O1072*H1072</f>
        <v>0</v>
      </c>
      <c r="Q1072" s="189">
        <v>3.0000000000000001E-5</v>
      </c>
      <c r="R1072" s="189">
        <f>Q1072*H1072</f>
        <v>3.1734000000000003E-3</v>
      </c>
      <c r="S1072" s="189">
        <v>0</v>
      </c>
      <c r="T1072" s="190">
        <f>S1072*H1072</f>
        <v>0</v>
      </c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R1072" s="191" t="s">
        <v>1034</v>
      </c>
      <c r="AT1072" s="191" t="s">
        <v>210</v>
      </c>
      <c r="AU1072" s="191" t="s">
        <v>82</v>
      </c>
      <c r="AY1072" s="19" t="s">
        <v>208</v>
      </c>
      <c r="BE1072" s="192">
        <f>IF(N1072="základní",J1072,0)</f>
        <v>0</v>
      </c>
      <c r="BF1072" s="192">
        <f>IF(N1072="snížená",J1072,0)</f>
        <v>0</v>
      </c>
      <c r="BG1072" s="192">
        <f>IF(N1072="zákl. přenesená",J1072,0)</f>
        <v>0</v>
      </c>
      <c r="BH1072" s="192">
        <f>IF(N1072="sníž. přenesená",J1072,0)</f>
        <v>0</v>
      </c>
      <c r="BI1072" s="192">
        <f>IF(N1072="nulová",J1072,0)</f>
        <v>0</v>
      </c>
      <c r="BJ1072" s="19" t="s">
        <v>82</v>
      </c>
      <c r="BK1072" s="192">
        <f>ROUND(I1072*H1072,2)</f>
        <v>0</v>
      </c>
      <c r="BL1072" s="19" t="s">
        <v>1034</v>
      </c>
      <c r="BM1072" s="191" t="s">
        <v>2035</v>
      </c>
    </row>
    <row r="1073" spans="1:65" s="13" customFormat="1" ht="11.25">
      <c r="B1073" s="193"/>
      <c r="C1073" s="194"/>
      <c r="D1073" s="195" t="s">
        <v>217</v>
      </c>
      <c r="E1073" s="196" t="s">
        <v>19</v>
      </c>
      <c r="F1073" s="197" t="s">
        <v>1931</v>
      </c>
      <c r="G1073" s="194"/>
      <c r="H1073" s="198">
        <v>57.02</v>
      </c>
      <c r="I1073" s="199"/>
      <c r="J1073" s="194"/>
      <c r="K1073" s="194"/>
      <c r="L1073" s="200"/>
      <c r="M1073" s="201"/>
      <c r="N1073" s="202"/>
      <c r="O1073" s="202"/>
      <c r="P1073" s="202"/>
      <c r="Q1073" s="202"/>
      <c r="R1073" s="202"/>
      <c r="S1073" s="202"/>
      <c r="T1073" s="203"/>
      <c r="AT1073" s="204" t="s">
        <v>217</v>
      </c>
      <c r="AU1073" s="204" t="s">
        <v>82</v>
      </c>
      <c r="AV1073" s="13" t="s">
        <v>82</v>
      </c>
      <c r="AW1073" s="13" t="s">
        <v>33</v>
      </c>
      <c r="AX1073" s="13" t="s">
        <v>71</v>
      </c>
      <c r="AY1073" s="204" t="s">
        <v>208</v>
      </c>
    </row>
    <row r="1074" spans="1:65" s="13" customFormat="1" ht="11.25">
      <c r="B1074" s="193"/>
      <c r="C1074" s="194"/>
      <c r="D1074" s="195" t="s">
        <v>217</v>
      </c>
      <c r="E1074" s="196" t="s">
        <v>19</v>
      </c>
      <c r="F1074" s="197" t="s">
        <v>1932</v>
      </c>
      <c r="G1074" s="194"/>
      <c r="H1074" s="198">
        <v>-4.9000000000000004</v>
      </c>
      <c r="I1074" s="199"/>
      <c r="J1074" s="194"/>
      <c r="K1074" s="194"/>
      <c r="L1074" s="200"/>
      <c r="M1074" s="201"/>
      <c r="N1074" s="202"/>
      <c r="O1074" s="202"/>
      <c r="P1074" s="202"/>
      <c r="Q1074" s="202"/>
      <c r="R1074" s="202"/>
      <c r="S1074" s="202"/>
      <c r="T1074" s="203"/>
      <c r="AT1074" s="204" t="s">
        <v>217</v>
      </c>
      <c r="AU1074" s="204" t="s">
        <v>82</v>
      </c>
      <c r="AV1074" s="13" t="s">
        <v>82</v>
      </c>
      <c r="AW1074" s="13" t="s">
        <v>33</v>
      </c>
      <c r="AX1074" s="13" t="s">
        <v>71</v>
      </c>
      <c r="AY1074" s="204" t="s">
        <v>208</v>
      </c>
    </row>
    <row r="1075" spans="1:65" s="13" customFormat="1" ht="11.25">
      <c r="B1075" s="193"/>
      <c r="C1075" s="194"/>
      <c r="D1075" s="195" t="s">
        <v>217</v>
      </c>
      <c r="E1075" s="196" t="s">
        <v>19</v>
      </c>
      <c r="F1075" s="197" t="s">
        <v>1933</v>
      </c>
      <c r="G1075" s="194"/>
      <c r="H1075" s="198">
        <v>58.56</v>
      </c>
      <c r="I1075" s="199"/>
      <c r="J1075" s="194"/>
      <c r="K1075" s="194"/>
      <c r="L1075" s="200"/>
      <c r="M1075" s="201"/>
      <c r="N1075" s="202"/>
      <c r="O1075" s="202"/>
      <c r="P1075" s="202"/>
      <c r="Q1075" s="202"/>
      <c r="R1075" s="202"/>
      <c r="S1075" s="202"/>
      <c r="T1075" s="203"/>
      <c r="AT1075" s="204" t="s">
        <v>217</v>
      </c>
      <c r="AU1075" s="204" t="s">
        <v>82</v>
      </c>
      <c r="AV1075" s="13" t="s">
        <v>82</v>
      </c>
      <c r="AW1075" s="13" t="s">
        <v>33</v>
      </c>
      <c r="AX1075" s="13" t="s">
        <v>71</v>
      </c>
      <c r="AY1075" s="204" t="s">
        <v>208</v>
      </c>
    </row>
    <row r="1076" spans="1:65" s="13" customFormat="1" ht="11.25">
      <c r="B1076" s="193"/>
      <c r="C1076" s="194"/>
      <c r="D1076" s="195" t="s">
        <v>217</v>
      </c>
      <c r="E1076" s="196" t="s">
        <v>19</v>
      </c>
      <c r="F1076" s="197" t="s">
        <v>1932</v>
      </c>
      <c r="G1076" s="194"/>
      <c r="H1076" s="198">
        <v>-4.9000000000000004</v>
      </c>
      <c r="I1076" s="199"/>
      <c r="J1076" s="194"/>
      <c r="K1076" s="194"/>
      <c r="L1076" s="200"/>
      <c r="M1076" s="201"/>
      <c r="N1076" s="202"/>
      <c r="O1076" s="202"/>
      <c r="P1076" s="202"/>
      <c r="Q1076" s="202"/>
      <c r="R1076" s="202"/>
      <c r="S1076" s="202"/>
      <c r="T1076" s="203"/>
      <c r="AT1076" s="204" t="s">
        <v>217</v>
      </c>
      <c r="AU1076" s="204" t="s">
        <v>82</v>
      </c>
      <c r="AV1076" s="13" t="s">
        <v>82</v>
      </c>
      <c r="AW1076" s="13" t="s">
        <v>33</v>
      </c>
      <c r="AX1076" s="13" t="s">
        <v>71</v>
      </c>
      <c r="AY1076" s="204" t="s">
        <v>208</v>
      </c>
    </row>
    <row r="1077" spans="1:65" s="14" customFormat="1" ht="11.25">
      <c r="B1077" s="205"/>
      <c r="C1077" s="206"/>
      <c r="D1077" s="195" t="s">
        <v>217</v>
      </c>
      <c r="E1077" s="207" t="s">
        <v>19</v>
      </c>
      <c r="F1077" s="208" t="s">
        <v>221</v>
      </c>
      <c r="G1077" s="206"/>
      <c r="H1077" s="209">
        <v>105.78</v>
      </c>
      <c r="I1077" s="210"/>
      <c r="J1077" s="206"/>
      <c r="K1077" s="206"/>
      <c r="L1077" s="211"/>
      <c r="M1077" s="212"/>
      <c r="N1077" s="213"/>
      <c r="O1077" s="213"/>
      <c r="P1077" s="213"/>
      <c r="Q1077" s="213"/>
      <c r="R1077" s="213"/>
      <c r="S1077" s="213"/>
      <c r="T1077" s="214"/>
      <c r="AT1077" s="215" t="s">
        <v>217</v>
      </c>
      <c r="AU1077" s="215" t="s">
        <v>82</v>
      </c>
      <c r="AV1077" s="14" t="s">
        <v>215</v>
      </c>
      <c r="AW1077" s="14" t="s">
        <v>33</v>
      </c>
      <c r="AX1077" s="14" t="s">
        <v>78</v>
      </c>
      <c r="AY1077" s="215" t="s">
        <v>208</v>
      </c>
    </row>
    <row r="1078" spans="1:65" s="2" customFormat="1" ht="14.45" customHeight="1">
      <c r="A1078" s="36"/>
      <c r="B1078" s="37"/>
      <c r="C1078" s="180" t="s">
        <v>2036</v>
      </c>
      <c r="D1078" s="180" t="s">
        <v>210</v>
      </c>
      <c r="E1078" s="181" t="s">
        <v>2037</v>
      </c>
      <c r="F1078" s="182" t="s">
        <v>2038</v>
      </c>
      <c r="G1078" s="183" t="s">
        <v>213</v>
      </c>
      <c r="H1078" s="184">
        <v>312.774</v>
      </c>
      <c r="I1078" s="185"/>
      <c r="J1078" s="186">
        <f>ROUND(I1078*H1078,2)</f>
        <v>0</v>
      </c>
      <c r="K1078" s="182" t="s">
        <v>214</v>
      </c>
      <c r="L1078" s="41"/>
      <c r="M1078" s="187" t="s">
        <v>19</v>
      </c>
      <c r="N1078" s="188" t="s">
        <v>43</v>
      </c>
      <c r="O1078" s="66"/>
      <c r="P1078" s="189">
        <f>O1078*H1078</f>
        <v>0</v>
      </c>
      <c r="Q1078" s="189">
        <v>5.0000000000000002E-5</v>
      </c>
      <c r="R1078" s="189">
        <f>Q1078*H1078</f>
        <v>1.5638700000000002E-2</v>
      </c>
      <c r="S1078" s="189">
        <v>0</v>
      </c>
      <c r="T1078" s="190">
        <f>S1078*H1078</f>
        <v>0</v>
      </c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R1078" s="191" t="s">
        <v>1034</v>
      </c>
      <c r="AT1078" s="191" t="s">
        <v>210</v>
      </c>
      <c r="AU1078" s="191" t="s">
        <v>82</v>
      </c>
      <c r="AY1078" s="19" t="s">
        <v>208</v>
      </c>
      <c r="BE1078" s="192">
        <f>IF(N1078="základní",J1078,0)</f>
        <v>0</v>
      </c>
      <c r="BF1078" s="192">
        <f>IF(N1078="snížená",J1078,0)</f>
        <v>0</v>
      </c>
      <c r="BG1078" s="192">
        <f>IF(N1078="zákl. přenesená",J1078,0)</f>
        <v>0</v>
      </c>
      <c r="BH1078" s="192">
        <f>IF(N1078="sníž. přenesená",J1078,0)</f>
        <v>0</v>
      </c>
      <c r="BI1078" s="192">
        <f>IF(N1078="nulová",J1078,0)</f>
        <v>0</v>
      </c>
      <c r="BJ1078" s="19" t="s">
        <v>82</v>
      </c>
      <c r="BK1078" s="192">
        <f>ROUND(I1078*H1078,2)</f>
        <v>0</v>
      </c>
      <c r="BL1078" s="19" t="s">
        <v>1034</v>
      </c>
      <c r="BM1078" s="191" t="s">
        <v>2039</v>
      </c>
    </row>
    <row r="1079" spans="1:65" s="2" customFormat="1" ht="24.2" customHeight="1">
      <c r="A1079" s="36"/>
      <c r="B1079" s="37"/>
      <c r="C1079" s="180" t="s">
        <v>2040</v>
      </c>
      <c r="D1079" s="180" t="s">
        <v>210</v>
      </c>
      <c r="E1079" s="181" t="s">
        <v>2041</v>
      </c>
      <c r="F1079" s="182" t="s">
        <v>2042</v>
      </c>
      <c r="G1079" s="183" t="s">
        <v>1091</v>
      </c>
      <c r="H1079" s="240"/>
      <c r="I1079" s="185"/>
      <c r="J1079" s="186">
        <f>ROUND(I1079*H1079,2)</f>
        <v>0</v>
      </c>
      <c r="K1079" s="182" t="s">
        <v>214</v>
      </c>
      <c r="L1079" s="41"/>
      <c r="M1079" s="187" t="s">
        <v>19</v>
      </c>
      <c r="N1079" s="188" t="s">
        <v>43</v>
      </c>
      <c r="O1079" s="66"/>
      <c r="P1079" s="189">
        <f>O1079*H1079</f>
        <v>0</v>
      </c>
      <c r="Q1079" s="189">
        <v>0</v>
      </c>
      <c r="R1079" s="189">
        <f>Q1079*H1079</f>
        <v>0</v>
      </c>
      <c r="S1079" s="189">
        <v>0</v>
      </c>
      <c r="T1079" s="190">
        <f>S1079*H1079</f>
        <v>0</v>
      </c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R1079" s="191" t="s">
        <v>1034</v>
      </c>
      <c r="AT1079" s="191" t="s">
        <v>210</v>
      </c>
      <c r="AU1079" s="191" t="s">
        <v>82</v>
      </c>
      <c r="AY1079" s="19" t="s">
        <v>208</v>
      </c>
      <c r="BE1079" s="192">
        <f>IF(N1079="základní",J1079,0)</f>
        <v>0</v>
      </c>
      <c r="BF1079" s="192">
        <f>IF(N1079="snížená",J1079,0)</f>
        <v>0</v>
      </c>
      <c r="BG1079" s="192">
        <f>IF(N1079="zákl. přenesená",J1079,0)</f>
        <v>0</v>
      </c>
      <c r="BH1079" s="192">
        <f>IF(N1079="sníž. přenesená",J1079,0)</f>
        <v>0</v>
      </c>
      <c r="BI1079" s="192">
        <f>IF(N1079="nulová",J1079,0)</f>
        <v>0</v>
      </c>
      <c r="BJ1079" s="19" t="s">
        <v>82</v>
      </c>
      <c r="BK1079" s="192">
        <f>ROUND(I1079*H1079,2)</f>
        <v>0</v>
      </c>
      <c r="BL1079" s="19" t="s">
        <v>1034</v>
      </c>
      <c r="BM1079" s="191" t="s">
        <v>2043</v>
      </c>
    </row>
    <row r="1080" spans="1:65" s="12" customFormat="1" ht="22.9" customHeight="1">
      <c r="B1080" s="164"/>
      <c r="C1080" s="165"/>
      <c r="D1080" s="166" t="s">
        <v>70</v>
      </c>
      <c r="E1080" s="178" t="s">
        <v>2044</v>
      </c>
      <c r="F1080" s="178" t="s">
        <v>2045</v>
      </c>
      <c r="G1080" s="165"/>
      <c r="H1080" s="165"/>
      <c r="I1080" s="168"/>
      <c r="J1080" s="179">
        <f>BK1080</f>
        <v>0</v>
      </c>
      <c r="K1080" s="165"/>
      <c r="L1080" s="170"/>
      <c r="M1080" s="171"/>
      <c r="N1080" s="172"/>
      <c r="O1080" s="172"/>
      <c r="P1080" s="173">
        <f>SUM(P1081:P1084)</f>
        <v>0</v>
      </c>
      <c r="Q1080" s="172"/>
      <c r="R1080" s="173">
        <f>SUM(R1081:R1084)</f>
        <v>0</v>
      </c>
      <c r="S1080" s="172"/>
      <c r="T1080" s="174">
        <f>SUM(T1081:T1084)</f>
        <v>3.6226750000000001</v>
      </c>
      <c r="AR1080" s="175" t="s">
        <v>82</v>
      </c>
      <c r="AT1080" s="176" t="s">
        <v>70</v>
      </c>
      <c r="AU1080" s="176" t="s">
        <v>78</v>
      </c>
      <c r="AY1080" s="175" t="s">
        <v>208</v>
      </c>
      <c r="BK1080" s="177">
        <f>SUM(BK1081:BK1084)</f>
        <v>0</v>
      </c>
    </row>
    <row r="1081" spans="1:65" s="2" customFormat="1" ht="14.45" customHeight="1">
      <c r="A1081" s="36"/>
      <c r="B1081" s="37"/>
      <c r="C1081" s="180" t="s">
        <v>2046</v>
      </c>
      <c r="D1081" s="180" t="s">
        <v>210</v>
      </c>
      <c r="E1081" s="181" t="s">
        <v>2047</v>
      </c>
      <c r="F1081" s="182" t="s">
        <v>2048</v>
      </c>
      <c r="G1081" s="183" t="s">
        <v>213</v>
      </c>
      <c r="H1081" s="184">
        <v>28.524999999999999</v>
      </c>
      <c r="I1081" s="185"/>
      <c r="J1081" s="186">
        <f>ROUND(I1081*H1081,2)</f>
        <v>0</v>
      </c>
      <c r="K1081" s="182" t="s">
        <v>214</v>
      </c>
      <c r="L1081" s="41"/>
      <c r="M1081" s="187" t="s">
        <v>19</v>
      </c>
      <c r="N1081" s="188" t="s">
        <v>43</v>
      </c>
      <c r="O1081" s="66"/>
      <c r="P1081" s="189">
        <f>O1081*H1081</f>
        <v>0</v>
      </c>
      <c r="Q1081" s="189">
        <v>0</v>
      </c>
      <c r="R1081" s="189">
        <f>Q1081*H1081</f>
        <v>0</v>
      </c>
      <c r="S1081" s="189">
        <v>0.127</v>
      </c>
      <c r="T1081" s="190">
        <f>S1081*H1081</f>
        <v>3.6226750000000001</v>
      </c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R1081" s="191" t="s">
        <v>1034</v>
      </c>
      <c r="AT1081" s="191" t="s">
        <v>210</v>
      </c>
      <c r="AU1081" s="191" t="s">
        <v>82</v>
      </c>
      <c r="AY1081" s="19" t="s">
        <v>208</v>
      </c>
      <c r="BE1081" s="192">
        <f>IF(N1081="základní",J1081,0)</f>
        <v>0</v>
      </c>
      <c r="BF1081" s="192">
        <f>IF(N1081="snížená",J1081,0)</f>
        <v>0</v>
      </c>
      <c r="BG1081" s="192">
        <f>IF(N1081="zákl. přenesená",J1081,0)</f>
        <v>0</v>
      </c>
      <c r="BH1081" s="192">
        <f>IF(N1081="sníž. přenesená",J1081,0)</f>
        <v>0</v>
      </c>
      <c r="BI1081" s="192">
        <f>IF(N1081="nulová",J1081,0)</f>
        <v>0</v>
      </c>
      <c r="BJ1081" s="19" t="s">
        <v>82</v>
      </c>
      <c r="BK1081" s="192">
        <f>ROUND(I1081*H1081,2)</f>
        <v>0</v>
      </c>
      <c r="BL1081" s="19" t="s">
        <v>1034</v>
      </c>
      <c r="BM1081" s="191" t="s">
        <v>2049</v>
      </c>
    </row>
    <row r="1082" spans="1:65" s="13" customFormat="1" ht="11.25">
      <c r="B1082" s="193"/>
      <c r="C1082" s="194"/>
      <c r="D1082" s="195" t="s">
        <v>217</v>
      </c>
      <c r="E1082" s="196" t="s">
        <v>19</v>
      </c>
      <c r="F1082" s="197" t="s">
        <v>2050</v>
      </c>
      <c r="G1082" s="194"/>
      <c r="H1082" s="198">
        <v>15.82</v>
      </c>
      <c r="I1082" s="199"/>
      <c r="J1082" s="194"/>
      <c r="K1082" s="194"/>
      <c r="L1082" s="200"/>
      <c r="M1082" s="201"/>
      <c r="N1082" s="202"/>
      <c r="O1082" s="202"/>
      <c r="P1082" s="202"/>
      <c r="Q1082" s="202"/>
      <c r="R1082" s="202"/>
      <c r="S1082" s="202"/>
      <c r="T1082" s="203"/>
      <c r="AT1082" s="204" t="s">
        <v>217</v>
      </c>
      <c r="AU1082" s="204" t="s">
        <v>82</v>
      </c>
      <c r="AV1082" s="13" t="s">
        <v>82</v>
      </c>
      <c r="AW1082" s="13" t="s">
        <v>33</v>
      </c>
      <c r="AX1082" s="13" t="s">
        <v>71</v>
      </c>
      <c r="AY1082" s="204" t="s">
        <v>208</v>
      </c>
    </row>
    <row r="1083" spans="1:65" s="13" customFormat="1" ht="11.25">
      <c r="B1083" s="193"/>
      <c r="C1083" s="194"/>
      <c r="D1083" s="195" t="s">
        <v>217</v>
      </c>
      <c r="E1083" s="196" t="s">
        <v>19</v>
      </c>
      <c r="F1083" s="197" t="s">
        <v>2051</v>
      </c>
      <c r="G1083" s="194"/>
      <c r="H1083" s="198">
        <v>12.705</v>
      </c>
      <c r="I1083" s="199"/>
      <c r="J1083" s="194"/>
      <c r="K1083" s="194"/>
      <c r="L1083" s="200"/>
      <c r="M1083" s="201"/>
      <c r="N1083" s="202"/>
      <c r="O1083" s="202"/>
      <c r="P1083" s="202"/>
      <c r="Q1083" s="202"/>
      <c r="R1083" s="202"/>
      <c r="S1083" s="202"/>
      <c r="T1083" s="203"/>
      <c r="AT1083" s="204" t="s">
        <v>217</v>
      </c>
      <c r="AU1083" s="204" t="s">
        <v>82</v>
      </c>
      <c r="AV1083" s="13" t="s">
        <v>82</v>
      </c>
      <c r="AW1083" s="13" t="s">
        <v>33</v>
      </c>
      <c r="AX1083" s="13" t="s">
        <v>71</v>
      </c>
      <c r="AY1083" s="204" t="s">
        <v>208</v>
      </c>
    </row>
    <row r="1084" spans="1:65" s="14" customFormat="1" ht="11.25">
      <c r="B1084" s="205"/>
      <c r="C1084" s="206"/>
      <c r="D1084" s="195" t="s">
        <v>217</v>
      </c>
      <c r="E1084" s="207" t="s">
        <v>19</v>
      </c>
      <c r="F1084" s="208" t="s">
        <v>221</v>
      </c>
      <c r="G1084" s="206"/>
      <c r="H1084" s="209">
        <v>28.524999999999999</v>
      </c>
      <c r="I1084" s="210"/>
      <c r="J1084" s="206"/>
      <c r="K1084" s="206"/>
      <c r="L1084" s="211"/>
      <c r="M1084" s="212"/>
      <c r="N1084" s="213"/>
      <c r="O1084" s="213"/>
      <c r="P1084" s="213"/>
      <c r="Q1084" s="213"/>
      <c r="R1084" s="213"/>
      <c r="S1084" s="213"/>
      <c r="T1084" s="214"/>
      <c r="AT1084" s="215" t="s">
        <v>217</v>
      </c>
      <c r="AU1084" s="215" t="s">
        <v>82</v>
      </c>
      <c r="AV1084" s="14" t="s">
        <v>215</v>
      </c>
      <c r="AW1084" s="14" t="s">
        <v>33</v>
      </c>
      <c r="AX1084" s="14" t="s">
        <v>78</v>
      </c>
      <c r="AY1084" s="215" t="s">
        <v>208</v>
      </c>
    </row>
    <row r="1085" spans="1:65" s="12" customFormat="1" ht="22.9" customHeight="1">
      <c r="B1085" s="164"/>
      <c r="C1085" s="165"/>
      <c r="D1085" s="166" t="s">
        <v>70</v>
      </c>
      <c r="E1085" s="178" t="s">
        <v>2052</v>
      </c>
      <c r="F1085" s="178" t="s">
        <v>2053</v>
      </c>
      <c r="G1085" s="165"/>
      <c r="H1085" s="165"/>
      <c r="I1085" s="168"/>
      <c r="J1085" s="179">
        <f>BK1085</f>
        <v>0</v>
      </c>
      <c r="K1085" s="165"/>
      <c r="L1085" s="170"/>
      <c r="M1085" s="171"/>
      <c r="N1085" s="172"/>
      <c r="O1085" s="172"/>
      <c r="P1085" s="173">
        <f>SUM(P1086:P1088)</f>
        <v>0</v>
      </c>
      <c r="Q1085" s="172"/>
      <c r="R1085" s="173">
        <f>SUM(R1086:R1088)</f>
        <v>7.6637259999999999E-2</v>
      </c>
      <c r="S1085" s="172"/>
      <c r="T1085" s="174">
        <f>SUM(T1086:T1088)</f>
        <v>0</v>
      </c>
      <c r="AR1085" s="175" t="s">
        <v>82</v>
      </c>
      <c r="AT1085" s="176" t="s">
        <v>70</v>
      </c>
      <c r="AU1085" s="176" t="s">
        <v>78</v>
      </c>
      <c r="AY1085" s="175" t="s">
        <v>208</v>
      </c>
      <c r="BK1085" s="177">
        <f>SUM(BK1086:BK1088)</f>
        <v>0</v>
      </c>
    </row>
    <row r="1086" spans="1:65" s="2" customFormat="1" ht="14.45" customHeight="1">
      <c r="A1086" s="36"/>
      <c r="B1086" s="37"/>
      <c r="C1086" s="180" t="s">
        <v>2054</v>
      </c>
      <c r="D1086" s="180" t="s">
        <v>210</v>
      </c>
      <c r="E1086" s="181" t="s">
        <v>2055</v>
      </c>
      <c r="F1086" s="182" t="s">
        <v>2056</v>
      </c>
      <c r="G1086" s="183" t="s">
        <v>213</v>
      </c>
      <c r="H1086" s="184">
        <v>547.40899999999999</v>
      </c>
      <c r="I1086" s="185"/>
      <c r="J1086" s="186">
        <f>ROUND(I1086*H1086,2)</f>
        <v>0</v>
      </c>
      <c r="K1086" s="182" t="s">
        <v>214</v>
      </c>
      <c r="L1086" s="41"/>
      <c r="M1086" s="187" t="s">
        <v>19</v>
      </c>
      <c r="N1086" s="188" t="s">
        <v>43</v>
      </c>
      <c r="O1086" s="66"/>
      <c r="P1086" s="189">
        <f>O1086*H1086</f>
        <v>0</v>
      </c>
      <c r="Q1086" s="189">
        <v>0</v>
      </c>
      <c r="R1086" s="189">
        <f>Q1086*H1086</f>
        <v>0</v>
      </c>
      <c r="S1086" s="189">
        <v>0</v>
      </c>
      <c r="T1086" s="190">
        <f>S1086*H1086</f>
        <v>0</v>
      </c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R1086" s="191" t="s">
        <v>1034</v>
      </c>
      <c r="AT1086" s="191" t="s">
        <v>210</v>
      </c>
      <c r="AU1086" s="191" t="s">
        <v>82</v>
      </c>
      <c r="AY1086" s="19" t="s">
        <v>208</v>
      </c>
      <c r="BE1086" s="192">
        <f>IF(N1086="základní",J1086,0)</f>
        <v>0</v>
      </c>
      <c r="BF1086" s="192">
        <f>IF(N1086="snížená",J1086,0)</f>
        <v>0</v>
      </c>
      <c r="BG1086" s="192">
        <f>IF(N1086="zákl. přenesená",J1086,0)</f>
        <v>0</v>
      </c>
      <c r="BH1086" s="192">
        <f>IF(N1086="sníž. přenesená",J1086,0)</f>
        <v>0</v>
      </c>
      <c r="BI1086" s="192">
        <f>IF(N1086="nulová",J1086,0)</f>
        <v>0</v>
      </c>
      <c r="BJ1086" s="19" t="s">
        <v>82</v>
      </c>
      <c r="BK1086" s="192">
        <f>ROUND(I1086*H1086,2)</f>
        <v>0</v>
      </c>
      <c r="BL1086" s="19" t="s">
        <v>1034</v>
      </c>
      <c r="BM1086" s="191" t="s">
        <v>2057</v>
      </c>
    </row>
    <row r="1087" spans="1:65" s="2" customFormat="1" ht="14.45" customHeight="1">
      <c r="A1087" s="36"/>
      <c r="B1087" s="37"/>
      <c r="C1087" s="180" t="s">
        <v>2058</v>
      </c>
      <c r="D1087" s="180" t="s">
        <v>210</v>
      </c>
      <c r="E1087" s="181" t="s">
        <v>2059</v>
      </c>
      <c r="F1087" s="182" t="s">
        <v>2060</v>
      </c>
      <c r="G1087" s="183" t="s">
        <v>213</v>
      </c>
      <c r="H1087" s="184">
        <v>547.40899999999999</v>
      </c>
      <c r="I1087" s="185"/>
      <c r="J1087" s="186">
        <f>ROUND(I1087*H1087,2)</f>
        <v>0</v>
      </c>
      <c r="K1087" s="182" t="s">
        <v>214</v>
      </c>
      <c r="L1087" s="41"/>
      <c r="M1087" s="187" t="s">
        <v>19</v>
      </c>
      <c r="N1087" s="188" t="s">
        <v>43</v>
      </c>
      <c r="O1087" s="66"/>
      <c r="P1087" s="189">
        <f>O1087*H1087</f>
        <v>0</v>
      </c>
      <c r="Q1087" s="189">
        <v>1.3999999999999999E-4</v>
      </c>
      <c r="R1087" s="189">
        <f>Q1087*H1087</f>
        <v>7.6637259999999999E-2</v>
      </c>
      <c r="S1087" s="189">
        <v>0</v>
      </c>
      <c r="T1087" s="190">
        <f>S1087*H1087</f>
        <v>0</v>
      </c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R1087" s="191" t="s">
        <v>1034</v>
      </c>
      <c r="AT1087" s="191" t="s">
        <v>210</v>
      </c>
      <c r="AU1087" s="191" t="s">
        <v>82</v>
      </c>
      <c r="AY1087" s="19" t="s">
        <v>208</v>
      </c>
      <c r="BE1087" s="192">
        <f>IF(N1087="základní",J1087,0)</f>
        <v>0</v>
      </c>
      <c r="BF1087" s="192">
        <f>IF(N1087="snížená",J1087,0)</f>
        <v>0</v>
      </c>
      <c r="BG1087" s="192">
        <f>IF(N1087="zákl. přenesená",J1087,0)</f>
        <v>0</v>
      </c>
      <c r="BH1087" s="192">
        <f>IF(N1087="sníž. přenesená",J1087,0)</f>
        <v>0</v>
      </c>
      <c r="BI1087" s="192">
        <f>IF(N1087="nulová",J1087,0)</f>
        <v>0</v>
      </c>
      <c r="BJ1087" s="19" t="s">
        <v>82</v>
      </c>
      <c r="BK1087" s="192">
        <f>ROUND(I1087*H1087,2)</f>
        <v>0</v>
      </c>
      <c r="BL1087" s="19" t="s">
        <v>1034</v>
      </c>
      <c r="BM1087" s="191" t="s">
        <v>2061</v>
      </c>
    </row>
    <row r="1088" spans="1:65" s="13" customFormat="1" ht="22.5">
      <c r="B1088" s="193"/>
      <c r="C1088" s="194"/>
      <c r="D1088" s="195" t="s">
        <v>217</v>
      </c>
      <c r="E1088" s="196" t="s">
        <v>19</v>
      </c>
      <c r="F1088" s="197" t="s">
        <v>2062</v>
      </c>
      <c r="G1088" s="194"/>
      <c r="H1088" s="198">
        <v>547.40899999999999</v>
      </c>
      <c r="I1088" s="199"/>
      <c r="J1088" s="194"/>
      <c r="K1088" s="194"/>
      <c r="L1088" s="200"/>
      <c r="M1088" s="201"/>
      <c r="N1088" s="202"/>
      <c r="O1088" s="202"/>
      <c r="P1088" s="202"/>
      <c r="Q1088" s="202"/>
      <c r="R1088" s="202"/>
      <c r="S1088" s="202"/>
      <c r="T1088" s="203"/>
      <c r="AT1088" s="204" t="s">
        <v>217</v>
      </c>
      <c r="AU1088" s="204" t="s">
        <v>82</v>
      </c>
      <c r="AV1088" s="13" t="s">
        <v>82</v>
      </c>
      <c r="AW1088" s="13" t="s">
        <v>33</v>
      </c>
      <c r="AX1088" s="13" t="s">
        <v>78</v>
      </c>
      <c r="AY1088" s="204" t="s">
        <v>208</v>
      </c>
    </row>
    <row r="1089" spans="1:65" s="12" customFormat="1" ht="22.9" customHeight="1">
      <c r="B1089" s="164"/>
      <c r="C1089" s="165"/>
      <c r="D1089" s="166" t="s">
        <v>70</v>
      </c>
      <c r="E1089" s="178" t="s">
        <v>2063</v>
      </c>
      <c r="F1089" s="178" t="s">
        <v>2064</v>
      </c>
      <c r="G1089" s="165"/>
      <c r="H1089" s="165"/>
      <c r="I1089" s="168"/>
      <c r="J1089" s="179">
        <f>BK1089</f>
        <v>0</v>
      </c>
      <c r="K1089" s="165"/>
      <c r="L1089" s="170"/>
      <c r="M1089" s="171"/>
      <c r="N1089" s="172"/>
      <c r="O1089" s="172"/>
      <c r="P1089" s="173">
        <f>SUM(P1090:P1115)</f>
        <v>0</v>
      </c>
      <c r="Q1089" s="172"/>
      <c r="R1089" s="173">
        <f>SUM(R1090:R1115)</f>
        <v>1.83589571</v>
      </c>
      <c r="S1089" s="172"/>
      <c r="T1089" s="174">
        <f>SUM(T1090:T1115)</f>
        <v>0</v>
      </c>
      <c r="AR1089" s="175" t="s">
        <v>82</v>
      </c>
      <c r="AT1089" s="176" t="s">
        <v>70</v>
      </c>
      <c r="AU1089" s="176" t="s">
        <v>78</v>
      </c>
      <c r="AY1089" s="175" t="s">
        <v>208</v>
      </c>
      <c r="BK1089" s="177">
        <f>SUM(BK1090:BK1115)</f>
        <v>0</v>
      </c>
    </row>
    <row r="1090" spans="1:65" s="2" customFormat="1" ht="14.45" customHeight="1">
      <c r="A1090" s="36"/>
      <c r="B1090" s="37"/>
      <c r="C1090" s="180" t="s">
        <v>2065</v>
      </c>
      <c r="D1090" s="180" t="s">
        <v>210</v>
      </c>
      <c r="E1090" s="181" t="s">
        <v>2066</v>
      </c>
      <c r="F1090" s="182" t="s">
        <v>2067</v>
      </c>
      <c r="G1090" s="183" t="s">
        <v>213</v>
      </c>
      <c r="H1090" s="184">
        <v>3730.779</v>
      </c>
      <c r="I1090" s="185"/>
      <c r="J1090" s="186">
        <f>ROUND(I1090*H1090,2)</f>
        <v>0</v>
      </c>
      <c r="K1090" s="182" t="s">
        <v>214</v>
      </c>
      <c r="L1090" s="41"/>
      <c r="M1090" s="187" t="s">
        <v>19</v>
      </c>
      <c r="N1090" s="188" t="s">
        <v>43</v>
      </c>
      <c r="O1090" s="66"/>
      <c r="P1090" s="189">
        <f>O1090*H1090</f>
        <v>0</v>
      </c>
      <c r="Q1090" s="189">
        <v>0</v>
      </c>
      <c r="R1090" s="189">
        <f>Q1090*H1090</f>
        <v>0</v>
      </c>
      <c r="S1090" s="189">
        <v>0</v>
      </c>
      <c r="T1090" s="190">
        <f>S1090*H1090</f>
        <v>0</v>
      </c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R1090" s="191" t="s">
        <v>1034</v>
      </c>
      <c r="AT1090" s="191" t="s">
        <v>210</v>
      </c>
      <c r="AU1090" s="191" t="s">
        <v>82</v>
      </c>
      <c r="AY1090" s="19" t="s">
        <v>208</v>
      </c>
      <c r="BE1090" s="192">
        <f>IF(N1090="základní",J1090,0)</f>
        <v>0</v>
      </c>
      <c r="BF1090" s="192">
        <f>IF(N1090="snížená",J1090,0)</f>
        <v>0</v>
      </c>
      <c r="BG1090" s="192">
        <f>IF(N1090="zákl. přenesená",J1090,0)</f>
        <v>0</v>
      </c>
      <c r="BH1090" s="192">
        <f>IF(N1090="sníž. přenesená",J1090,0)</f>
        <v>0</v>
      </c>
      <c r="BI1090" s="192">
        <f>IF(N1090="nulová",J1090,0)</f>
        <v>0</v>
      </c>
      <c r="BJ1090" s="19" t="s">
        <v>82</v>
      </c>
      <c r="BK1090" s="192">
        <f>ROUND(I1090*H1090,2)</f>
        <v>0</v>
      </c>
      <c r="BL1090" s="19" t="s">
        <v>1034</v>
      </c>
      <c r="BM1090" s="191" t="s">
        <v>2068</v>
      </c>
    </row>
    <row r="1091" spans="1:65" s="2" customFormat="1" ht="14.45" customHeight="1">
      <c r="A1091" s="36"/>
      <c r="B1091" s="37"/>
      <c r="C1091" s="180" t="s">
        <v>2069</v>
      </c>
      <c r="D1091" s="180" t="s">
        <v>210</v>
      </c>
      <c r="E1091" s="181" t="s">
        <v>2070</v>
      </c>
      <c r="F1091" s="182" t="s">
        <v>2071</v>
      </c>
      <c r="G1091" s="183" t="s">
        <v>213</v>
      </c>
      <c r="H1091" s="184">
        <v>3730.779</v>
      </c>
      <c r="I1091" s="185"/>
      <c r="J1091" s="186">
        <f>ROUND(I1091*H1091,2)</f>
        <v>0</v>
      </c>
      <c r="K1091" s="182" t="s">
        <v>214</v>
      </c>
      <c r="L1091" s="41"/>
      <c r="M1091" s="187" t="s">
        <v>19</v>
      </c>
      <c r="N1091" s="188" t="s">
        <v>43</v>
      </c>
      <c r="O1091" s="66"/>
      <c r="P1091" s="189">
        <f>O1091*H1091</f>
        <v>0</v>
      </c>
      <c r="Q1091" s="189">
        <v>2.0000000000000001E-4</v>
      </c>
      <c r="R1091" s="189">
        <f>Q1091*H1091</f>
        <v>0.74615580000000004</v>
      </c>
      <c r="S1091" s="189">
        <v>0</v>
      </c>
      <c r="T1091" s="190">
        <f>S1091*H1091</f>
        <v>0</v>
      </c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R1091" s="191" t="s">
        <v>1034</v>
      </c>
      <c r="AT1091" s="191" t="s">
        <v>210</v>
      </c>
      <c r="AU1091" s="191" t="s">
        <v>82</v>
      </c>
      <c r="AY1091" s="19" t="s">
        <v>208</v>
      </c>
      <c r="BE1091" s="192">
        <f>IF(N1091="základní",J1091,0)</f>
        <v>0</v>
      </c>
      <c r="BF1091" s="192">
        <f>IF(N1091="snížená",J1091,0)</f>
        <v>0</v>
      </c>
      <c r="BG1091" s="192">
        <f>IF(N1091="zákl. přenesená",J1091,0)</f>
        <v>0</v>
      </c>
      <c r="BH1091" s="192">
        <f>IF(N1091="sníž. přenesená",J1091,0)</f>
        <v>0</v>
      </c>
      <c r="BI1091" s="192">
        <f>IF(N1091="nulová",J1091,0)</f>
        <v>0</v>
      </c>
      <c r="BJ1091" s="19" t="s">
        <v>82</v>
      </c>
      <c r="BK1091" s="192">
        <f>ROUND(I1091*H1091,2)</f>
        <v>0</v>
      </c>
      <c r="BL1091" s="19" t="s">
        <v>1034</v>
      </c>
      <c r="BM1091" s="191" t="s">
        <v>2072</v>
      </c>
    </row>
    <row r="1092" spans="1:65" s="13" customFormat="1" ht="11.25">
      <c r="B1092" s="193"/>
      <c r="C1092" s="194"/>
      <c r="D1092" s="195" t="s">
        <v>217</v>
      </c>
      <c r="E1092" s="196" t="s">
        <v>19</v>
      </c>
      <c r="F1092" s="197" t="s">
        <v>2073</v>
      </c>
      <c r="G1092" s="194"/>
      <c r="H1092" s="198">
        <v>1141.086</v>
      </c>
      <c r="I1092" s="199"/>
      <c r="J1092" s="194"/>
      <c r="K1092" s="194"/>
      <c r="L1092" s="200"/>
      <c r="M1092" s="201"/>
      <c r="N1092" s="202"/>
      <c r="O1092" s="202"/>
      <c r="P1092" s="202"/>
      <c r="Q1092" s="202"/>
      <c r="R1092" s="202"/>
      <c r="S1092" s="202"/>
      <c r="T1092" s="203"/>
      <c r="AT1092" s="204" t="s">
        <v>217</v>
      </c>
      <c r="AU1092" s="204" t="s">
        <v>82</v>
      </c>
      <c r="AV1092" s="13" t="s">
        <v>82</v>
      </c>
      <c r="AW1092" s="13" t="s">
        <v>33</v>
      </c>
      <c r="AX1092" s="13" t="s">
        <v>71</v>
      </c>
      <c r="AY1092" s="204" t="s">
        <v>208</v>
      </c>
    </row>
    <row r="1093" spans="1:65" s="13" customFormat="1" ht="11.25">
      <c r="B1093" s="193"/>
      <c r="C1093" s="194"/>
      <c r="D1093" s="195" t="s">
        <v>217</v>
      </c>
      <c r="E1093" s="196" t="s">
        <v>19</v>
      </c>
      <c r="F1093" s="197" t="s">
        <v>2074</v>
      </c>
      <c r="G1093" s="194"/>
      <c r="H1093" s="198">
        <v>45.648000000000003</v>
      </c>
      <c r="I1093" s="199"/>
      <c r="J1093" s="194"/>
      <c r="K1093" s="194"/>
      <c r="L1093" s="200"/>
      <c r="M1093" s="201"/>
      <c r="N1093" s="202"/>
      <c r="O1093" s="202"/>
      <c r="P1093" s="202"/>
      <c r="Q1093" s="202"/>
      <c r="R1093" s="202"/>
      <c r="S1093" s="202"/>
      <c r="T1093" s="203"/>
      <c r="AT1093" s="204" t="s">
        <v>217</v>
      </c>
      <c r="AU1093" s="204" t="s">
        <v>82</v>
      </c>
      <c r="AV1093" s="13" t="s">
        <v>82</v>
      </c>
      <c r="AW1093" s="13" t="s">
        <v>33</v>
      </c>
      <c r="AX1093" s="13" t="s">
        <v>71</v>
      </c>
      <c r="AY1093" s="204" t="s">
        <v>208</v>
      </c>
    </row>
    <row r="1094" spans="1:65" s="13" customFormat="1" ht="11.25">
      <c r="B1094" s="193"/>
      <c r="C1094" s="194"/>
      <c r="D1094" s="195" t="s">
        <v>217</v>
      </c>
      <c r="E1094" s="196" t="s">
        <v>19</v>
      </c>
      <c r="F1094" s="197" t="s">
        <v>2075</v>
      </c>
      <c r="G1094" s="194"/>
      <c r="H1094" s="198">
        <v>97.274000000000001</v>
      </c>
      <c r="I1094" s="199"/>
      <c r="J1094" s="194"/>
      <c r="K1094" s="194"/>
      <c r="L1094" s="200"/>
      <c r="M1094" s="201"/>
      <c r="N1094" s="202"/>
      <c r="O1094" s="202"/>
      <c r="P1094" s="202"/>
      <c r="Q1094" s="202"/>
      <c r="R1094" s="202"/>
      <c r="S1094" s="202"/>
      <c r="T1094" s="203"/>
      <c r="AT1094" s="204" t="s">
        <v>217</v>
      </c>
      <c r="AU1094" s="204" t="s">
        <v>82</v>
      </c>
      <c r="AV1094" s="13" t="s">
        <v>82</v>
      </c>
      <c r="AW1094" s="13" t="s">
        <v>33</v>
      </c>
      <c r="AX1094" s="13" t="s">
        <v>71</v>
      </c>
      <c r="AY1094" s="204" t="s">
        <v>208</v>
      </c>
    </row>
    <row r="1095" spans="1:65" s="13" customFormat="1" ht="11.25">
      <c r="B1095" s="193"/>
      <c r="C1095" s="194"/>
      <c r="D1095" s="195" t="s">
        <v>217</v>
      </c>
      <c r="E1095" s="196" t="s">
        <v>19</v>
      </c>
      <c r="F1095" s="197" t="s">
        <v>2076</v>
      </c>
      <c r="G1095" s="194"/>
      <c r="H1095" s="198">
        <v>550.75</v>
      </c>
      <c r="I1095" s="199"/>
      <c r="J1095" s="194"/>
      <c r="K1095" s="194"/>
      <c r="L1095" s="200"/>
      <c r="M1095" s="201"/>
      <c r="N1095" s="202"/>
      <c r="O1095" s="202"/>
      <c r="P1095" s="202"/>
      <c r="Q1095" s="202"/>
      <c r="R1095" s="202"/>
      <c r="S1095" s="202"/>
      <c r="T1095" s="203"/>
      <c r="AT1095" s="204" t="s">
        <v>217</v>
      </c>
      <c r="AU1095" s="204" t="s">
        <v>82</v>
      </c>
      <c r="AV1095" s="13" t="s">
        <v>82</v>
      </c>
      <c r="AW1095" s="13" t="s">
        <v>33</v>
      </c>
      <c r="AX1095" s="13" t="s">
        <v>71</v>
      </c>
      <c r="AY1095" s="204" t="s">
        <v>208</v>
      </c>
    </row>
    <row r="1096" spans="1:65" s="13" customFormat="1" ht="11.25">
      <c r="B1096" s="193"/>
      <c r="C1096" s="194"/>
      <c r="D1096" s="195" t="s">
        <v>217</v>
      </c>
      <c r="E1096" s="196" t="s">
        <v>19</v>
      </c>
      <c r="F1096" s="197" t="s">
        <v>2077</v>
      </c>
      <c r="G1096" s="194"/>
      <c r="H1096" s="198">
        <v>1832.8920000000001</v>
      </c>
      <c r="I1096" s="199"/>
      <c r="J1096" s="194"/>
      <c r="K1096" s="194"/>
      <c r="L1096" s="200"/>
      <c r="M1096" s="201"/>
      <c r="N1096" s="202"/>
      <c r="O1096" s="202"/>
      <c r="P1096" s="202"/>
      <c r="Q1096" s="202"/>
      <c r="R1096" s="202"/>
      <c r="S1096" s="202"/>
      <c r="T1096" s="203"/>
      <c r="AT1096" s="204" t="s">
        <v>217</v>
      </c>
      <c r="AU1096" s="204" t="s">
        <v>82</v>
      </c>
      <c r="AV1096" s="13" t="s">
        <v>82</v>
      </c>
      <c r="AW1096" s="13" t="s">
        <v>33</v>
      </c>
      <c r="AX1096" s="13" t="s">
        <v>71</v>
      </c>
      <c r="AY1096" s="204" t="s">
        <v>208</v>
      </c>
    </row>
    <row r="1097" spans="1:65" s="13" customFormat="1" ht="11.25">
      <c r="B1097" s="193"/>
      <c r="C1097" s="194"/>
      <c r="D1097" s="195" t="s">
        <v>217</v>
      </c>
      <c r="E1097" s="196" t="s">
        <v>19</v>
      </c>
      <c r="F1097" s="197" t="s">
        <v>2078</v>
      </c>
      <c r="G1097" s="194"/>
      <c r="H1097" s="198">
        <v>227.23</v>
      </c>
      <c r="I1097" s="199"/>
      <c r="J1097" s="194"/>
      <c r="K1097" s="194"/>
      <c r="L1097" s="200"/>
      <c r="M1097" s="201"/>
      <c r="N1097" s="202"/>
      <c r="O1097" s="202"/>
      <c r="P1097" s="202"/>
      <c r="Q1097" s="202"/>
      <c r="R1097" s="202"/>
      <c r="S1097" s="202"/>
      <c r="T1097" s="203"/>
      <c r="AT1097" s="204" t="s">
        <v>217</v>
      </c>
      <c r="AU1097" s="204" t="s">
        <v>82</v>
      </c>
      <c r="AV1097" s="13" t="s">
        <v>82</v>
      </c>
      <c r="AW1097" s="13" t="s">
        <v>33</v>
      </c>
      <c r="AX1097" s="13" t="s">
        <v>71</v>
      </c>
      <c r="AY1097" s="204" t="s">
        <v>208</v>
      </c>
    </row>
    <row r="1098" spans="1:65" s="13" customFormat="1" ht="11.25">
      <c r="B1098" s="193"/>
      <c r="C1098" s="194"/>
      <c r="D1098" s="195" t="s">
        <v>217</v>
      </c>
      <c r="E1098" s="196" t="s">
        <v>19</v>
      </c>
      <c r="F1098" s="197" t="s">
        <v>2079</v>
      </c>
      <c r="G1098" s="194"/>
      <c r="H1098" s="198">
        <v>148.673</v>
      </c>
      <c r="I1098" s="199"/>
      <c r="J1098" s="194"/>
      <c r="K1098" s="194"/>
      <c r="L1098" s="200"/>
      <c r="M1098" s="201"/>
      <c r="N1098" s="202"/>
      <c r="O1098" s="202"/>
      <c r="P1098" s="202"/>
      <c r="Q1098" s="202"/>
      <c r="R1098" s="202"/>
      <c r="S1098" s="202"/>
      <c r="T1098" s="203"/>
      <c r="AT1098" s="204" t="s">
        <v>217</v>
      </c>
      <c r="AU1098" s="204" t="s">
        <v>82</v>
      </c>
      <c r="AV1098" s="13" t="s">
        <v>82</v>
      </c>
      <c r="AW1098" s="13" t="s">
        <v>33</v>
      </c>
      <c r="AX1098" s="13" t="s">
        <v>71</v>
      </c>
      <c r="AY1098" s="204" t="s">
        <v>208</v>
      </c>
    </row>
    <row r="1099" spans="1:65" s="13" customFormat="1" ht="11.25">
      <c r="B1099" s="193"/>
      <c r="C1099" s="194"/>
      <c r="D1099" s="195" t="s">
        <v>217</v>
      </c>
      <c r="E1099" s="196" t="s">
        <v>19</v>
      </c>
      <c r="F1099" s="197" t="s">
        <v>2080</v>
      </c>
      <c r="G1099" s="194"/>
      <c r="H1099" s="198">
        <v>-312.774</v>
      </c>
      <c r="I1099" s="199"/>
      <c r="J1099" s="194"/>
      <c r="K1099" s="194"/>
      <c r="L1099" s="200"/>
      <c r="M1099" s="201"/>
      <c r="N1099" s="202"/>
      <c r="O1099" s="202"/>
      <c r="P1099" s="202"/>
      <c r="Q1099" s="202"/>
      <c r="R1099" s="202"/>
      <c r="S1099" s="202"/>
      <c r="T1099" s="203"/>
      <c r="AT1099" s="204" t="s">
        <v>217</v>
      </c>
      <c r="AU1099" s="204" t="s">
        <v>82</v>
      </c>
      <c r="AV1099" s="13" t="s">
        <v>82</v>
      </c>
      <c r="AW1099" s="13" t="s">
        <v>33</v>
      </c>
      <c r="AX1099" s="13" t="s">
        <v>71</v>
      </c>
      <c r="AY1099" s="204" t="s">
        <v>208</v>
      </c>
    </row>
    <row r="1100" spans="1:65" s="14" customFormat="1" ht="11.25">
      <c r="B1100" s="205"/>
      <c r="C1100" s="206"/>
      <c r="D1100" s="195" t="s">
        <v>217</v>
      </c>
      <c r="E1100" s="207" t="s">
        <v>19</v>
      </c>
      <c r="F1100" s="208" t="s">
        <v>221</v>
      </c>
      <c r="G1100" s="206"/>
      <c r="H1100" s="209">
        <v>3730.779</v>
      </c>
      <c r="I1100" s="210"/>
      <c r="J1100" s="206"/>
      <c r="K1100" s="206"/>
      <c r="L1100" s="211"/>
      <c r="M1100" s="212"/>
      <c r="N1100" s="213"/>
      <c r="O1100" s="213"/>
      <c r="P1100" s="213"/>
      <c r="Q1100" s="213"/>
      <c r="R1100" s="213"/>
      <c r="S1100" s="213"/>
      <c r="T1100" s="214"/>
      <c r="AT1100" s="215" t="s">
        <v>217</v>
      </c>
      <c r="AU1100" s="215" t="s">
        <v>82</v>
      </c>
      <c r="AV1100" s="14" t="s">
        <v>215</v>
      </c>
      <c r="AW1100" s="14" t="s">
        <v>33</v>
      </c>
      <c r="AX1100" s="14" t="s">
        <v>78</v>
      </c>
      <c r="AY1100" s="215" t="s">
        <v>208</v>
      </c>
    </row>
    <row r="1101" spans="1:65" s="2" customFormat="1" ht="14.45" customHeight="1">
      <c r="A1101" s="36"/>
      <c r="B1101" s="37"/>
      <c r="C1101" s="180" t="s">
        <v>2081</v>
      </c>
      <c r="D1101" s="180" t="s">
        <v>210</v>
      </c>
      <c r="E1101" s="181" t="s">
        <v>2082</v>
      </c>
      <c r="F1101" s="182" t="s">
        <v>2083</v>
      </c>
      <c r="G1101" s="183" t="s">
        <v>213</v>
      </c>
      <c r="H1101" s="184">
        <v>781.4</v>
      </c>
      <c r="I1101" s="185"/>
      <c r="J1101" s="186">
        <f>ROUND(I1101*H1101,2)</f>
        <v>0</v>
      </c>
      <c r="K1101" s="182" t="s">
        <v>214</v>
      </c>
      <c r="L1101" s="41"/>
      <c r="M1101" s="187" t="s">
        <v>19</v>
      </c>
      <c r="N1101" s="188" t="s">
        <v>43</v>
      </c>
      <c r="O1101" s="66"/>
      <c r="P1101" s="189">
        <f>O1101*H1101</f>
        <v>0</v>
      </c>
      <c r="Q1101" s="189">
        <v>1.0000000000000001E-5</v>
      </c>
      <c r="R1101" s="189">
        <f>Q1101*H1101</f>
        <v>7.8139999999999998E-3</v>
      </c>
      <c r="S1101" s="189">
        <v>0</v>
      </c>
      <c r="T1101" s="190">
        <f>S1101*H1101</f>
        <v>0</v>
      </c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R1101" s="191" t="s">
        <v>1034</v>
      </c>
      <c r="AT1101" s="191" t="s">
        <v>210</v>
      </c>
      <c r="AU1101" s="191" t="s">
        <v>82</v>
      </c>
      <c r="AY1101" s="19" t="s">
        <v>208</v>
      </c>
      <c r="BE1101" s="192">
        <f>IF(N1101="základní",J1101,0)</f>
        <v>0</v>
      </c>
      <c r="BF1101" s="192">
        <f>IF(N1101="snížená",J1101,0)</f>
        <v>0</v>
      </c>
      <c r="BG1101" s="192">
        <f>IF(N1101="zákl. přenesená",J1101,0)</f>
        <v>0</v>
      </c>
      <c r="BH1101" s="192">
        <f>IF(N1101="sníž. přenesená",J1101,0)</f>
        <v>0</v>
      </c>
      <c r="BI1101" s="192">
        <f>IF(N1101="nulová",J1101,0)</f>
        <v>0</v>
      </c>
      <c r="BJ1101" s="19" t="s">
        <v>82</v>
      </c>
      <c r="BK1101" s="192">
        <f>ROUND(I1101*H1101,2)</f>
        <v>0</v>
      </c>
      <c r="BL1101" s="19" t="s">
        <v>1034</v>
      </c>
      <c r="BM1101" s="191" t="s">
        <v>2084</v>
      </c>
    </row>
    <row r="1102" spans="1:65" s="13" customFormat="1" ht="11.25">
      <c r="B1102" s="193"/>
      <c r="C1102" s="194"/>
      <c r="D1102" s="195" t="s">
        <v>217</v>
      </c>
      <c r="E1102" s="196" t="s">
        <v>19</v>
      </c>
      <c r="F1102" s="197" t="s">
        <v>2085</v>
      </c>
      <c r="G1102" s="194"/>
      <c r="H1102" s="198">
        <v>114.44</v>
      </c>
      <c r="I1102" s="199"/>
      <c r="J1102" s="194"/>
      <c r="K1102" s="194"/>
      <c r="L1102" s="200"/>
      <c r="M1102" s="201"/>
      <c r="N1102" s="202"/>
      <c r="O1102" s="202"/>
      <c r="P1102" s="202"/>
      <c r="Q1102" s="202"/>
      <c r="R1102" s="202"/>
      <c r="S1102" s="202"/>
      <c r="T1102" s="203"/>
      <c r="AT1102" s="204" t="s">
        <v>217</v>
      </c>
      <c r="AU1102" s="204" t="s">
        <v>82</v>
      </c>
      <c r="AV1102" s="13" t="s">
        <v>82</v>
      </c>
      <c r="AW1102" s="13" t="s">
        <v>33</v>
      </c>
      <c r="AX1102" s="13" t="s">
        <v>71</v>
      </c>
      <c r="AY1102" s="204" t="s">
        <v>208</v>
      </c>
    </row>
    <row r="1103" spans="1:65" s="13" customFormat="1" ht="11.25">
      <c r="B1103" s="193"/>
      <c r="C1103" s="194"/>
      <c r="D1103" s="195" t="s">
        <v>217</v>
      </c>
      <c r="E1103" s="196" t="s">
        <v>19</v>
      </c>
      <c r="F1103" s="197" t="s">
        <v>2086</v>
      </c>
      <c r="G1103" s="194"/>
      <c r="H1103" s="198">
        <v>325.14999999999998</v>
      </c>
      <c r="I1103" s="199"/>
      <c r="J1103" s="194"/>
      <c r="K1103" s="194"/>
      <c r="L1103" s="200"/>
      <c r="M1103" s="201"/>
      <c r="N1103" s="202"/>
      <c r="O1103" s="202"/>
      <c r="P1103" s="202"/>
      <c r="Q1103" s="202"/>
      <c r="R1103" s="202"/>
      <c r="S1103" s="202"/>
      <c r="T1103" s="203"/>
      <c r="AT1103" s="204" t="s">
        <v>217</v>
      </c>
      <c r="AU1103" s="204" t="s">
        <v>82</v>
      </c>
      <c r="AV1103" s="13" t="s">
        <v>82</v>
      </c>
      <c r="AW1103" s="13" t="s">
        <v>33</v>
      </c>
      <c r="AX1103" s="13" t="s">
        <v>71</v>
      </c>
      <c r="AY1103" s="204" t="s">
        <v>208</v>
      </c>
    </row>
    <row r="1104" spans="1:65" s="13" customFormat="1" ht="11.25">
      <c r="B1104" s="193"/>
      <c r="C1104" s="194"/>
      <c r="D1104" s="195" t="s">
        <v>217</v>
      </c>
      <c r="E1104" s="196" t="s">
        <v>19</v>
      </c>
      <c r="F1104" s="197" t="s">
        <v>2087</v>
      </c>
      <c r="G1104" s="194"/>
      <c r="H1104" s="198">
        <v>341.81</v>
      </c>
      <c r="I1104" s="199"/>
      <c r="J1104" s="194"/>
      <c r="K1104" s="194"/>
      <c r="L1104" s="200"/>
      <c r="M1104" s="201"/>
      <c r="N1104" s="202"/>
      <c r="O1104" s="202"/>
      <c r="P1104" s="202"/>
      <c r="Q1104" s="202"/>
      <c r="R1104" s="202"/>
      <c r="S1104" s="202"/>
      <c r="T1104" s="203"/>
      <c r="AT1104" s="204" t="s">
        <v>217</v>
      </c>
      <c r="AU1104" s="204" t="s">
        <v>82</v>
      </c>
      <c r="AV1104" s="13" t="s">
        <v>82</v>
      </c>
      <c r="AW1104" s="13" t="s">
        <v>33</v>
      </c>
      <c r="AX1104" s="13" t="s">
        <v>71</v>
      </c>
      <c r="AY1104" s="204" t="s">
        <v>208</v>
      </c>
    </row>
    <row r="1105" spans="1:65" s="14" customFormat="1" ht="11.25">
      <c r="B1105" s="205"/>
      <c r="C1105" s="206"/>
      <c r="D1105" s="195" t="s">
        <v>217</v>
      </c>
      <c r="E1105" s="207" t="s">
        <v>19</v>
      </c>
      <c r="F1105" s="208" t="s">
        <v>221</v>
      </c>
      <c r="G1105" s="206"/>
      <c r="H1105" s="209">
        <v>781.4</v>
      </c>
      <c r="I1105" s="210"/>
      <c r="J1105" s="206"/>
      <c r="K1105" s="206"/>
      <c r="L1105" s="211"/>
      <c r="M1105" s="212"/>
      <c r="N1105" s="213"/>
      <c r="O1105" s="213"/>
      <c r="P1105" s="213"/>
      <c r="Q1105" s="213"/>
      <c r="R1105" s="213"/>
      <c r="S1105" s="213"/>
      <c r="T1105" s="214"/>
      <c r="AT1105" s="215" t="s">
        <v>217</v>
      </c>
      <c r="AU1105" s="215" t="s">
        <v>82</v>
      </c>
      <c r="AV1105" s="14" t="s">
        <v>215</v>
      </c>
      <c r="AW1105" s="14" t="s">
        <v>33</v>
      </c>
      <c r="AX1105" s="14" t="s">
        <v>78</v>
      </c>
      <c r="AY1105" s="215" t="s">
        <v>208</v>
      </c>
    </row>
    <row r="1106" spans="1:65" s="2" customFormat="1" ht="24.2" customHeight="1">
      <c r="A1106" s="36"/>
      <c r="B1106" s="37"/>
      <c r="C1106" s="180" t="s">
        <v>2088</v>
      </c>
      <c r="D1106" s="180" t="s">
        <v>210</v>
      </c>
      <c r="E1106" s="181" t="s">
        <v>2089</v>
      </c>
      <c r="F1106" s="182" t="s">
        <v>2090</v>
      </c>
      <c r="G1106" s="183" t="s">
        <v>213</v>
      </c>
      <c r="H1106" s="184">
        <v>3730.779</v>
      </c>
      <c r="I1106" s="185"/>
      <c r="J1106" s="186">
        <f>ROUND(I1106*H1106,2)</f>
        <v>0</v>
      </c>
      <c r="K1106" s="182" t="s">
        <v>214</v>
      </c>
      <c r="L1106" s="41"/>
      <c r="M1106" s="187" t="s">
        <v>19</v>
      </c>
      <c r="N1106" s="188" t="s">
        <v>43</v>
      </c>
      <c r="O1106" s="66"/>
      <c r="P1106" s="189">
        <f>O1106*H1106</f>
        <v>0</v>
      </c>
      <c r="Q1106" s="189">
        <v>2.9E-4</v>
      </c>
      <c r="R1106" s="189">
        <f>Q1106*H1106</f>
        <v>1.08192591</v>
      </c>
      <c r="S1106" s="189">
        <v>0</v>
      </c>
      <c r="T1106" s="190">
        <f>S1106*H1106</f>
        <v>0</v>
      </c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R1106" s="191" t="s">
        <v>1034</v>
      </c>
      <c r="AT1106" s="191" t="s">
        <v>210</v>
      </c>
      <c r="AU1106" s="191" t="s">
        <v>82</v>
      </c>
      <c r="AY1106" s="19" t="s">
        <v>208</v>
      </c>
      <c r="BE1106" s="192">
        <f>IF(N1106="základní",J1106,0)</f>
        <v>0</v>
      </c>
      <c r="BF1106" s="192">
        <f>IF(N1106="snížená",J1106,0)</f>
        <v>0</v>
      </c>
      <c r="BG1106" s="192">
        <f>IF(N1106="zákl. přenesená",J1106,0)</f>
        <v>0</v>
      </c>
      <c r="BH1106" s="192">
        <f>IF(N1106="sníž. přenesená",J1106,0)</f>
        <v>0</v>
      </c>
      <c r="BI1106" s="192">
        <f>IF(N1106="nulová",J1106,0)</f>
        <v>0</v>
      </c>
      <c r="BJ1106" s="19" t="s">
        <v>82</v>
      </c>
      <c r="BK1106" s="192">
        <f>ROUND(I1106*H1106,2)</f>
        <v>0</v>
      </c>
      <c r="BL1106" s="19" t="s">
        <v>1034</v>
      </c>
      <c r="BM1106" s="191" t="s">
        <v>2091</v>
      </c>
    </row>
    <row r="1107" spans="1:65" s="13" customFormat="1" ht="11.25">
      <c r="B1107" s="193"/>
      <c r="C1107" s="194"/>
      <c r="D1107" s="195" t="s">
        <v>217</v>
      </c>
      <c r="E1107" s="196" t="s">
        <v>19</v>
      </c>
      <c r="F1107" s="197" t="s">
        <v>2073</v>
      </c>
      <c r="G1107" s="194"/>
      <c r="H1107" s="198">
        <v>1141.086</v>
      </c>
      <c r="I1107" s="199"/>
      <c r="J1107" s="194"/>
      <c r="K1107" s="194"/>
      <c r="L1107" s="200"/>
      <c r="M1107" s="201"/>
      <c r="N1107" s="202"/>
      <c r="O1107" s="202"/>
      <c r="P1107" s="202"/>
      <c r="Q1107" s="202"/>
      <c r="R1107" s="202"/>
      <c r="S1107" s="202"/>
      <c r="T1107" s="203"/>
      <c r="AT1107" s="204" t="s">
        <v>217</v>
      </c>
      <c r="AU1107" s="204" t="s">
        <v>82</v>
      </c>
      <c r="AV1107" s="13" t="s">
        <v>82</v>
      </c>
      <c r="AW1107" s="13" t="s">
        <v>33</v>
      </c>
      <c r="AX1107" s="13" t="s">
        <v>71</v>
      </c>
      <c r="AY1107" s="204" t="s">
        <v>208</v>
      </c>
    </row>
    <row r="1108" spans="1:65" s="13" customFormat="1" ht="11.25">
      <c r="B1108" s="193"/>
      <c r="C1108" s="194"/>
      <c r="D1108" s="195" t="s">
        <v>217</v>
      </c>
      <c r="E1108" s="196" t="s">
        <v>19</v>
      </c>
      <c r="F1108" s="197" t="s">
        <v>2074</v>
      </c>
      <c r="G1108" s="194"/>
      <c r="H1108" s="198">
        <v>45.648000000000003</v>
      </c>
      <c r="I1108" s="199"/>
      <c r="J1108" s="194"/>
      <c r="K1108" s="194"/>
      <c r="L1108" s="200"/>
      <c r="M1108" s="201"/>
      <c r="N1108" s="202"/>
      <c r="O1108" s="202"/>
      <c r="P1108" s="202"/>
      <c r="Q1108" s="202"/>
      <c r="R1108" s="202"/>
      <c r="S1108" s="202"/>
      <c r="T1108" s="203"/>
      <c r="AT1108" s="204" t="s">
        <v>217</v>
      </c>
      <c r="AU1108" s="204" t="s">
        <v>82</v>
      </c>
      <c r="AV1108" s="13" t="s">
        <v>82</v>
      </c>
      <c r="AW1108" s="13" t="s">
        <v>33</v>
      </c>
      <c r="AX1108" s="13" t="s">
        <v>71</v>
      </c>
      <c r="AY1108" s="204" t="s">
        <v>208</v>
      </c>
    </row>
    <row r="1109" spans="1:65" s="13" customFormat="1" ht="11.25">
      <c r="B1109" s="193"/>
      <c r="C1109" s="194"/>
      <c r="D1109" s="195" t="s">
        <v>217</v>
      </c>
      <c r="E1109" s="196" t="s">
        <v>19</v>
      </c>
      <c r="F1109" s="197" t="s">
        <v>2075</v>
      </c>
      <c r="G1109" s="194"/>
      <c r="H1109" s="198">
        <v>97.274000000000001</v>
      </c>
      <c r="I1109" s="199"/>
      <c r="J1109" s="194"/>
      <c r="K1109" s="194"/>
      <c r="L1109" s="200"/>
      <c r="M1109" s="201"/>
      <c r="N1109" s="202"/>
      <c r="O1109" s="202"/>
      <c r="P1109" s="202"/>
      <c r="Q1109" s="202"/>
      <c r="R1109" s="202"/>
      <c r="S1109" s="202"/>
      <c r="T1109" s="203"/>
      <c r="AT1109" s="204" t="s">
        <v>217</v>
      </c>
      <c r="AU1109" s="204" t="s">
        <v>82</v>
      </c>
      <c r="AV1109" s="13" t="s">
        <v>82</v>
      </c>
      <c r="AW1109" s="13" t="s">
        <v>33</v>
      </c>
      <c r="AX1109" s="13" t="s">
        <v>71</v>
      </c>
      <c r="AY1109" s="204" t="s">
        <v>208</v>
      </c>
    </row>
    <row r="1110" spans="1:65" s="13" customFormat="1" ht="11.25">
      <c r="B1110" s="193"/>
      <c r="C1110" s="194"/>
      <c r="D1110" s="195" t="s">
        <v>217</v>
      </c>
      <c r="E1110" s="196" t="s">
        <v>19</v>
      </c>
      <c r="F1110" s="197" t="s">
        <v>2076</v>
      </c>
      <c r="G1110" s="194"/>
      <c r="H1110" s="198">
        <v>550.75</v>
      </c>
      <c r="I1110" s="199"/>
      <c r="J1110" s="194"/>
      <c r="K1110" s="194"/>
      <c r="L1110" s="200"/>
      <c r="M1110" s="201"/>
      <c r="N1110" s="202"/>
      <c r="O1110" s="202"/>
      <c r="P1110" s="202"/>
      <c r="Q1110" s="202"/>
      <c r="R1110" s="202"/>
      <c r="S1110" s="202"/>
      <c r="T1110" s="203"/>
      <c r="AT1110" s="204" t="s">
        <v>217</v>
      </c>
      <c r="AU1110" s="204" t="s">
        <v>82</v>
      </c>
      <c r="AV1110" s="13" t="s">
        <v>82</v>
      </c>
      <c r="AW1110" s="13" t="s">
        <v>33</v>
      </c>
      <c r="AX1110" s="13" t="s">
        <v>71</v>
      </c>
      <c r="AY1110" s="204" t="s">
        <v>208</v>
      </c>
    </row>
    <row r="1111" spans="1:65" s="13" customFormat="1" ht="11.25">
      <c r="B1111" s="193"/>
      <c r="C1111" s="194"/>
      <c r="D1111" s="195" t="s">
        <v>217</v>
      </c>
      <c r="E1111" s="196" t="s">
        <v>19</v>
      </c>
      <c r="F1111" s="197" t="s">
        <v>2077</v>
      </c>
      <c r="G1111" s="194"/>
      <c r="H1111" s="198">
        <v>1832.8920000000001</v>
      </c>
      <c r="I1111" s="199"/>
      <c r="J1111" s="194"/>
      <c r="K1111" s="194"/>
      <c r="L1111" s="200"/>
      <c r="M1111" s="201"/>
      <c r="N1111" s="202"/>
      <c r="O1111" s="202"/>
      <c r="P1111" s="202"/>
      <c r="Q1111" s="202"/>
      <c r="R1111" s="202"/>
      <c r="S1111" s="202"/>
      <c r="T1111" s="203"/>
      <c r="AT1111" s="204" t="s">
        <v>217</v>
      </c>
      <c r="AU1111" s="204" t="s">
        <v>82</v>
      </c>
      <c r="AV1111" s="13" t="s">
        <v>82</v>
      </c>
      <c r="AW1111" s="13" t="s">
        <v>33</v>
      </c>
      <c r="AX1111" s="13" t="s">
        <v>71</v>
      </c>
      <c r="AY1111" s="204" t="s">
        <v>208</v>
      </c>
    </row>
    <row r="1112" spans="1:65" s="13" customFormat="1" ht="11.25">
      <c r="B1112" s="193"/>
      <c r="C1112" s="194"/>
      <c r="D1112" s="195" t="s">
        <v>217</v>
      </c>
      <c r="E1112" s="196" t="s">
        <v>19</v>
      </c>
      <c r="F1112" s="197" t="s">
        <v>2078</v>
      </c>
      <c r="G1112" s="194"/>
      <c r="H1112" s="198">
        <v>227.23</v>
      </c>
      <c r="I1112" s="199"/>
      <c r="J1112" s="194"/>
      <c r="K1112" s="194"/>
      <c r="L1112" s="200"/>
      <c r="M1112" s="201"/>
      <c r="N1112" s="202"/>
      <c r="O1112" s="202"/>
      <c r="P1112" s="202"/>
      <c r="Q1112" s="202"/>
      <c r="R1112" s="202"/>
      <c r="S1112" s="202"/>
      <c r="T1112" s="203"/>
      <c r="AT1112" s="204" t="s">
        <v>217</v>
      </c>
      <c r="AU1112" s="204" t="s">
        <v>82</v>
      </c>
      <c r="AV1112" s="13" t="s">
        <v>82</v>
      </c>
      <c r="AW1112" s="13" t="s">
        <v>33</v>
      </c>
      <c r="AX1112" s="13" t="s">
        <v>71</v>
      </c>
      <c r="AY1112" s="204" t="s">
        <v>208</v>
      </c>
    </row>
    <row r="1113" spans="1:65" s="13" customFormat="1" ht="11.25">
      <c r="B1113" s="193"/>
      <c r="C1113" s="194"/>
      <c r="D1113" s="195" t="s">
        <v>217</v>
      </c>
      <c r="E1113" s="196" t="s">
        <v>19</v>
      </c>
      <c r="F1113" s="197" t="s">
        <v>2079</v>
      </c>
      <c r="G1113" s="194"/>
      <c r="H1113" s="198">
        <v>148.673</v>
      </c>
      <c r="I1113" s="199"/>
      <c r="J1113" s="194"/>
      <c r="K1113" s="194"/>
      <c r="L1113" s="200"/>
      <c r="M1113" s="201"/>
      <c r="N1113" s="202"/>
      <c r="O1113" s="202"/>
      <c r="P1113" s="202"/>
      <c r="Q1113" s="202"/>
      <c r="R1113" s="202"/>
      <c r="S1113" s="202"/>
      <c r="T1113" s="203"/>
      <c r="AT1113" s="204" t="s">
        <v>217</v>
      </c>
      <c r="AU1113" s="204" t="s">
        <v>82</v>
      </c>
      <c r="AV1113" s="13" t="s">
        <v>82</v>
      </c>
      <c r="AW1113" s="13" t="s">
        <v>33</v>
      </c>
      <c r="AX1113" s="13" t="s">
        <v>71</v>
      </c>
      <c r="AY1113" s="204" t="s">
        <v>208</v>
      </c>
    </row>
    <row r="1114" spans="1:65" s="13" customFormat="1" ht="11.25">
      <c r="B1114" s="193"/>
      <c r="C1114" s="194"/>
      <c r="D1114" s="195" t="s">
        <v>217</v>
      </c>
      <c r="E1114" s="196" t="s">
        <v>19</v>
      </c>
      <c r="F1114" s="197" t="s">
        <v>2080</v>
      </c>
      <c r="G1114" s="194"/>
      <c r="H1114" s="198">
        <v>-312.774</v>
      </c>
      <c r="I1114" s="199"/>
      <c r="J1114" s="194"/>
      <c r="K1114" s="194"/>
      <c r="L1114" s="200"/>
      <c r="M1114" s="201"/>
      <c r="N1114" s="202"/>
      <c r="O1114" s="202"/>
      <c r="P1114" s="202"/>
      <c r="Q1114" s="202"/>
      <c r="R1114" s="202"/>
      <c r="S1114" s="202"/>
      <c r="T1114" s="203"/>
      <c r="AT1114" s="204" t="s">
        <v>217</v>
      </c>
      <c r="AU1114" s="204" t="s">
        <v>82</v>
      </c>
      <c r="AV1114" s="13" t="s">
        <v>82</v>
      </c>
      <c r="AW1114" s="13" t="s">
        <v>33</v>
      </c>
      <c r="AX1114" s="13" t="s">
        <v>71</v>
      </c>
      <c r="AY1114" s="204" t="s">
        <v>208</v>
      </c>
    </row>
    <row r="1115" spans="1:65" s="14" customFormat="1" ht="11.25">
      <c r="B1115" s="205"/>
      <c r="C1115" s="206"/>
      <c r="D1115" s="195" t="s">
        <v>217</v>
      </c>
      <c r="E1115" s="207" t="s">
        <v>19</v>
      </c>
      <c r="F1115" s="208" t="s">
        <v>221</v>
      </c>
      <c r="G1115" s="206"/>
      <c r="H1115" s="209">
        <v>3730.779</v>
      </c>
      <c r="I1115" s="210"/>
      <c r="J1115" s="206"/>
      <c r="K1115" s="206"/>
      <c r="L1115" s="211"/>
      <c r="M1115" s="212"/>
      <c r="N1115" s="213"/>
      <c r="O1115" s="213"/>
      <c r="P1115" s="213"/>
      <c r="Q1115" s="213"/>
      <c r="R1115" s="213"/>
      <c r="S1115" s="213"/>
      <c r="T1115" s="214"/>
      <c r="AT1115" s="215" t="s">
        <v>217</v>
      </c>
      <c r="AU1115" s="215" t="s">
        <v>82</v>
      </c>
      <c r="AV1115" s="14" t="s">
        <v>215</v>
      </c>
      <c r="AW1115" s="14" t="s">
        <v>33</v>
      </c>
      <c r="AX1115" s="14" t="s">
        <v>78</v>
      </c>
      <c r="AY1115" s="215" t="s">
        <v>208</v>
      </c>
    </row>
    <row r="1116" spans="1:65" s="12" customFormat="1" ht="25.9" customHeight="1">
      <c r="B1116" s="164"/>
      <c r="C1116" s="165"/>
      <c r="D1116" s="166" t="s">
        <v>70</v>
      </c>
      <c r="E1116" s="167" t="s">
        <v>370</v>
      </c>
      <c r="F1116" s="167" t="s">
        <v>2092</v>
      </c>
      <c r="G1116" s="165"/>
      <c r="H1116" s="165"/>
      <c r="I1116" s="168"/>
      <c r="J1116" s="169">
        <f>BK1116</f>
        <v>0</v>
      </c>
      <c r="K1116" s="165"/>
      <c r="L1116" s="170"/>
      <c r="M1116" s="171"/>
      <c r="N1116" s="172"/>
      <c r="O1116" s="172"/>
      <c r="P1116" s="173">
        <f>P1117</f>
        <v>0</v>
      </c>
      <c r="Q1116" s="172"/>
      <c r="R1116" s="173">
        <f>R1117</f>
        <v>0</v>
      </c>
      <c r="S1116" s="172"/>
      <c r="T1116" s="174">
        <f>T1117</f>
        <v>0</v>
      </c>
      <c r="AR1116" s="175" t="s">
        <v>98</v>
      </c>
      <c r="AT1116" s="176" t="s">
        <v>70</v>
      </c>
      <c r="AU1116" s="176" t="s">
        <v>71</v>
      </c>
      <c r="AY1116" s="175" t="s">
        <v>208</v>
      </c>
      <c r="BK1116" s="177">
        <f>BK1117</f>
        <v>0</v>
      </c>
    </row>
    <row r="1117" spans="1:65" s="2" customFormat="1" ht="24.2" customHeight="1">
      <c r="A1117" s="36"/>
      <c r="B1117" s="37"/>
      <c r="C1117" s="180" t="s">
        <v>2093</v>
      </c>
      <c r="D1117" s="180" t="s">
        <v>210</v>
      </c>
      <c r="E1117" s="181" t="s">
        <v>2094</v>
      </c>
      <c r="F1117" s="182" t="s">
        <v>2095</v>
      </c>
      <c r="G1117" s="183" t="s">
        <v>1776</v>
      </c>
      <c r="H1117" s="184">
        <v>1</v>
      </c>
      <c r="I1117" s="185"/>
      <c r="J1117" s="186">
        <f>ROUND(I1117*H1117,2)</f>
        <v>0</v>
      </c>
      <c r="K1117" s="182" t="s">
        <v>19</v>
      </c>
      <c r="L1117" s="41"/>
      <c r="M1117" s="187" t="s">
        <v>19</v>
      </c>
      <c r="N1117" s="188" t="s">
        <v>43</v>
      </c>
      <c r="O1117" s="66"/>
      <c r="P1117" s="189">
        <f>O1117*H1117</f>
        <v>0</v>
      </c>
      <c r="Q1117" s="189">
        <v>0</v>
      </c>
      <c r="R1117" s="189">
        <f>Q1117*H1117</f>
        <v>0</v>
      </c>
      <c r="S1117" s="189">
        <v>0</v>
      </c>
      <c r="T1117" s="190">
        <f>S1117*H1117</f>
        <v>0</v>
      </c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R1117" s="191" t="s">
        <v>2096</v>
      </c>
      <c r="AT1117" s="191" t="s">
        <v>210</v>
      </c>
      <c r="AU1117" s="191" t="s">
        <v>78</v>
      </c>
      <c r="AY1117" s="19" t="s">
        <v>208</v>
      </c>
      <c r="BE1117" s="192">
        <f>IF(N1117="základní",J1117,0)</f>
        <v>0</v>
      </c>
      <c r="BF1117" s="192">
        <f>IF(N1117="snížená",J1117,0)</f>
        <v>0</v>
      </c>
      <c r="BG1117" s="192">
        <f>IF(N1117="zákl. přenesená",J1117,0)</f>
        <v>0</v>
      </c>
      <c r="BH1117" s="192">
        <f>IF(N1117="sníž. přenesená",J1117,0)</f>
        <v>0</v>
      </c>
      <c r="BI1117" s="192">
        <f>IF(N1117="nulová",J1117,0)</f>
        <v>0</v>
      </c>
      <c r="BJ1117" s="19" t="s">
        <v>82</v>
      </c>
      <c r="BK1117" s="192">
        <f>ROUND(I1117*H1117,2)</f>
        <v>0</v>
      </c>
      <c r="BL1117" s="19" t="s">
        <v>2096</v>
      </c>
      <c r="BM1117" s="191" t="s">
        <v>2097</v>
      </c>
    </row>
    <row r="1118" spans="1:65" s="12" customFormat="1" ht="25.9" customHeight="1">
      <c r="B1118" s="164"/>
      <c r="C1118" s="165"/>
      <c r="D1118" s="166" t="s">
        <v>70</v>
      </c>
      <c r="E1118" s="167" t="s">
        <v>2098</v>
      </c>
      <c r="F1118" s="167" t="s">
        <v>2099</v>
      </c>
      <c r="G1118" s="165"/>
      <c r="H1118" s="165"/>
      <c r="I1118" s="168"/>
      <c r="J1118" s="169">
        <f>BK1118</f>
        <v>0</v>
      </c>
      <c r="K1118" s="165"/>
      <c r="L1118" s="170"/>
      <c r="M1118" s="171"/>
      <c r="N1118" s="172"/>
      <c r="O1118" s="172"/>
      <c r="P1118" s="173">
        <f>P1119</f>
        <v>0</v>
      </c>
      <c r="Q1118" s="172"/>
      <c r="R1118" s="173">
        <f>R1119</f>
        <v>0</v>
      </c>
      <c r="S1118" s="172"/>
      <c r="T1118" s="174">
        <f>T1119</f>
        <v>0</v>
      </c>
      <c r="AR1118" s="175" t="s">
        <v>215</v>
      </c>
      <c r="AT1118" s="176" t="s">
        <v>70</v>
      </c>
      <c r="AU1118" s="176" t="s">
        <v>71</v>
      </c>
      <c r="AY1118" s="175" t="s">
        <v>208</v>
      </c>
      <c r="BK1118" s="177">
        <f>BK1119</f>
        <v>0</v>
      </c>
    </row>
    <row r="1119" spans="1:65" s="2" customFormat="1" ht="14.45" customHeight="1">
      <c r="A1119" s="36"/>
      <c r="B1119" s="37"/>
      <c r="C1119" s="180" t="s">
        <v>2100</v>
      </c>
      <c r="D1119" s="180" t="s">
        <v>210</v>
      </c>
      <c r="E1119" s="181" t="s">
        <v>2101</v>
      </c>
      <c r="F1119" s="182" t="s">
        <v>2102</v>
      </c>
      <c r="G1119" s="183" t="s">
        <v>2103</v>
      </c>
      <c r="H1119" s="184">
        <v>160</v>
      </c>
      <c r="I1119" s="185"/>
      <c r="J1119" s="186">
        <f>ROUND(I1119*H1119,2)</f>
        <v>0</v>
      </c>
      <c r="K1119" s="182" t="s">
        <v>19</v>
      </c>
      <c r="L1119" s="41"/>
      <c r="M1119" s="187" t="s">
        <v>19</v>
      </c>
      <c r="N1119" s="188" t="s">
        <v>43</v>
      </c>
      <c r="O1119" s="66"/>
      <c r="P1119" s="189">
        <f>O1119*H1119</f>
        <v>0</v>
      </c>
      <c r="Q1119" s="189">
        <v>0</v>
      </c>
      <c r="R1119" s="189">
        <f>Q1119*H1119</f>
        <v>0</v>
      </c>
      <c r="S1119" s="189">
        <v>0</v>
      </c>
      <c r="T1119" s="190">
        <f>S1119*H1119</f>
        <v>0</v>
      </c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R1119" s="191" t="s">
        <v>1177</v>
      </c>
      <c r="AT1119" s="191" t="s">
        <v>210</v>
      </c>
      <c r="AU1119" s="191" t="s">
        <v>78</v>
      </c>
      <c r="AY1119" s="19" t="s">
        <v>208</v>
      </c>
      <c r="BE1119" s="192">
        <f>IF(N1119="základní",J1119,0)</f>
        <v>0</v>
      </c>
      <c r="BF1119" s="192">
        <f>IF(N1119="snížená",J1119,0)</f>
        <v>0</v>
      </c>
      <c r="BG1119" s="192">
        <f>IF(N1119="zákl. přenesená",J1119,0)</f>
        <v>0</v>
      </c>
      <c r="BH1119" s="192">
        <f>IF(N1119="sníž. přenesená",J1119,0)</f>
        <v>0</v>
      </c>
      <c r="BI1119" s="192">
        <f>IF(N1119="nulová",J1119,0)</f>
        <v>0</v>
      </c>
      <c r="BJ1119" s="19" t="s">
        <v>82</v>
      </c>
      <c r="BK1119" s="192">
        <f>ROUND(I1119*H1119,2)</f>
        <v>0</v>
      </c>
      <c r="BL1119" s="19" t="s">
        <v>1177</v>
      </c>
      <c r="BM1119" s="191" t="s">
        <v>2104</v>
      </c>
    </row>
    <row r="1120" spans="1:65" s="12" customFormat="1" ht="25.9" customHeight="1">
      <c r="B1120" s="164"/>
      <c r="C1120" s="165"/>
      <c r="D1120" s="166" t="s">
        <v>70</v>
      </c>
      <c r="E1120" s="167" t="s">
        <v>2105</v>
      </c>
      <c r="F1120" s="167" t="s">
        <v>2106</v>
      </c>
      <c r="G1120" s="165"/>
      <c r="H1120" s="165"/>
      <c r="I1120" s="168"/>
      <c r="J1120" s="169">
        <f>BK1120</f>
        <v>0</v>
      </c>
      <c r="K1120" s="165"/>
      <c r="L1120" s="170"/>
      <c r="M1120" s="171"/>
      <c r="N1120" s="172"/>
      <c r="O1120" s="172"/>
      <c r="P1120" s="173">
        <f>P1121+P1125+P1129</f>
        <v>0</v>
      </c>
      <c r="Q1120" s="172"/>
      <c r="R1120" s="173">
        <f>R1121+R1125+R1129</f>
        <v>0</v>
      </c>
      <c r="S1120" s="172"/>
      <c r="T1120" s="174">
        <f>T1121+T1125+T1129</f>
        <v>0</v>
      </c>
      <c r="AR1120" s="175" t="s">
        <v>235</v>
      </c>
      <c r="AT1120" s="176" t="s">
        <v>70</v>
      </c>
      <c r="AU1120" s="176" t="s">
        <v>71</v>
      </c>
      <c r="AY1120" s="175" t="s">
        <v>208</v>
      </c>
      <c r="BK1120" s="177">
        <f>BK1121+BK1125+BK1129</f>
        <v>0</v>
      </c>
    </row>
    <row r="1121" spans="1:65" s="12" customFormat="1" ht="22.9" customHeight="1">
      <c r="B1121" s="164"/>
      <c r="C1121" s="165"/>
      <c r="D1121" s="166" t="s">
        <v>70</v>
      </c>
      <c r="E1121" s="178" t="s">
        <v>2107</v>
      </c>
      <c r="F1121" s="178" t="s">
        <v>2108</v>
      </c>
      <c r="G1121" s="165"/>
      <c r="H1121" s="165"/>
      <c r="I1121" s="168"/>
      <c r="J1121" s="179">
        <f>BK1121</f>
        <v>0</v>
      </c>
      <c r="K1121" s="165"/>
      <c r="L1121" s="170"/>
      <c r="M1121" s="171"/>
      <c r="N1121" s="172"/>
      <c r="O1121" s="172"/>
      <c r="P1121" s="173">
        <f>SUM(P1122:P1124)</f>
        <v>0</v>
      </c>
      <c r="Q1121" s="172"/>
      <c r="R1121" s="173">
        <f>SUM(R1122:R1124)</f>
        <v>0</v>
      </c>
      <c r="S1121" s="172"/>
      <c r="T1121" s="174">
        <f>SUM(T1122:T1124)</f>
        <v>0</v>
      </c>
      <c r="AR1121" s="175" t="s">
        <v>235</v>
      </c>
      <c r="AT1121" s="176" t="s">
        <v>70</v>
      </c>
      <c r="AU1121" s="176" t="s">
        <v>78</v>
      </c>
      <c r="AY1121" s="175" t="s">
        <v>208</v>
      </c>
      <c r="BK1121" s="177">
        <f>SUM(BK1122:BK1124)</f>
        <v>0</v>
      </c>
    </row>
    <row r="1122" spans="1:65" s="2" customFormat="1" ht="14.45" customHeight="1">
      <c r="A1122" s="36"/>
      <c r="B1122" s="37"/>
      <c r="C1122" s="180" t="s">
        <v>2109</v>
      </c>
      <c r="D1122" s="180" t="s">
        <v>210</v>
      </c>
      <c r="E1122" s="181" t="s">
        <v>2110</v>
      </c>
      <c r="F1122" s="182" t="s">
        <v>2111</v>
      </c>
      <c r="G1122" s="183" t="s">
        <v>1776</v>
      </c>
      <c r="H1122" s="184">
        <v>1</v>
      </c>
      <c r="I1122" s="185"/>
      <c r="J1122" s="186">
        <f>ROUND(I1122*H1122,2)</f>
        <v>0</v>
      </c>
      <c r="K1122" s="182" t="s">
        <v>19</v>
      </c>
      <c r="L1122" s="41"/>
      <c r="M1122" s="187" t="s">
        <v>19</v>
      </c>
      <c r="N1122" s="188" t="s">
        <v>43</v>
      </c>
      <c r="O1122" s="66"/>
      <c r="P1122" s="189">
        <f>O1122*H1122</f>
        <v>0</v>
      </c>
      <c r="Q1122" s="189">
        <v>0</v>
      </c>
      <c r="R1122" s="189">
        <f>Q1122*H1122</f>
        <v>0</v>
      </c>
      <c r="S1122" s="189">
        <v>0</v>
      </c>
      <c r="T1122" s="190">
        <f>S1122*H1122</f>
        <v>0</v>
      </c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R1122" s="191" t="s">
        <v>2112</v>
      </c>
      <c r="AT1122" s="191" t="s">
        <v>210</v>
      </c>
      <c r="AU1122" s="191" t="s">
        <v>82</v>
      </c>
      <c r="AY1122" s="19" t="s">
        <v>208</v>
      </c>
      <c r="BE1122" s="192">
        <f>IF(N1122="základní",J1122,0)</f>
        <v>0</v>
      </c>
      <c r="BF1122" s="192">
        <f>IF(N1122="snížená",J1122,0)</f>
        <v>0</v>
      </c>
      <c r="BG1122" s="192">
        <f>IF(N1122="zákl. přenesená",J1122,0)</f>
        <v>0</v>
      </c>
      <c r="BH1122" s="192">
        <f>IF(N1122="sníž. přenesená",J1122,0)</f>
        <v>0</v>
      </c>
      <c r="BI1122" s="192">
        <f>IF(N1122="nulová",J1122,0)</f>
        <v>0</v>
      </c>
      <c r="BJ1122" s="19" t="s">
        <v>82</v>
      </c>
      <c r="BK1122" s="192">
        <f>ROUND(I1122*H1122,2)</f>
        <v>0</v>
      </c>
      <c r="BL1122" s="19" t="s">
        <v>2112</v>
      </c>
      <c r="BM1122" s="191" t="s">
        <v>2113</v>
      </c>
    </row>
    <row r="1123" spans="1:65" s="2" customFormat="1" ht="14.45" customHeight="1">
      <c r="A1123" s="36"/>
      <c r="B1123" s="37"/>
      <c r="C1123" s="180" t="s">
        <v>2114</v>
      </c>
      <c r="D1123" s="180" t="s">
        <v>210</v>
      </c>
      <c r="E1123" s="181" t="s">
        <v>2115</v>
      </c>
      <c r="F1123" s="182" t="s">
        <v>2116</v>
      </c>
      <c r="G1123" s="183" t="s">
        <v>1776</v>
      </c>
      <c r="H1123" s="184">
        <v>1</v>
      </c>
      <c r="I1123" s="185"/>
      <c r="J1123" s="186">
        <f>ROUND(I1123*H1123,2)</f>
        <v>0</v>
      </c>
      <c r="K1123" s="182" t="s">
        <v>19</v>
      </c>
      <c r="L1123" s="41"/>
      <c r="M1123" s="187" t="s">
        <v>19</v>
      </c>
      <c r="N1123" s="188" t="s">
        <v>43</v>
      </c>
      <c r="O1123" s="66"/>
      <c r="P1123" s="189">
        <f>O1123*H1123</f>
        <v>0</v>
      </c>
      <c r="Q1123" s="189">
        <v>0</v>
      </c>
      <c r="R1123" s="189">
        <f>Q1123*H1123</f>
        <v>0</v>
      </c>
      <c r="S1123" s="189">
        <v>0</v>
      </c>
      <c r="T1123" s="190">
        <f>S1123*H1123</f>
        <v>0</v>
      </c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R1123" s="191" t="s">
        <v>2112</v>
      </c>
      <c r="AT1123" s="191" t="s">
        <v>210</v>
      </c>
      <c r="AU1123" s="191" t="s">
        <v>82</v>
      </c>
      <c r="AY1123" s="19" t="s">
        <v>208</v>
      </c>
      <c r="BE1123" s="192">
        <f>IF(N1123="základní",J1123,0)</f>
        <v>0</v>
      </c>
      <c r="BF1123" s="192">
        <f>IF(N1123="snížená",J1123,0)</f>
        <v>0</v>
      </c>
      <c r="BG1123" s="192">
        <f>IF(N1123="zákl. přenesená",J1123,0)</f>
        <v>0</v>
      </c>
      <c r="BH1123" s="192">
        <f>IF(N1123="sníž. přenesená",J1123,0)</f>
        <v>0</v>
      </c>
      <c r="BI1123" s="192">
        <f>IF(N1123="nulová",J1123,0)</f>
        <v>0</v>
      </c>
      <c r="BJ1123" s="19" t="s">
        <v>82</v>
      </c>
      <c r="BK1123" s="192">
        <f>ROUND(I1123*H1123,2)</f>
        <v>0</v>
      </c>
      <c r="BL1123" s="19" t="s">
        <v>2112</v>
      </c>
      <c r="BM1123" s="191" t="s">
        <v>2117</v>
      </c>
    </row>
    <row r="1124" spans="1:65" s="2" customFormat="1" ht="14.45" customHeight="1">
      <c r="A1124" s="36"/>
      <c r="B1124" s="37"/>
      <c r="C1124" s="180" t="s">
        <v>2118</v>
      </c>
      <c r="D1124" s="180" t="s">
        <v>210</v>
      </c>
      <c r="E1124" s="181" t="s">
        <v>2119</v>
      </c>
      <c r="F1124" s="182" t="s">
        <v>2120</v>
      </c>
      <c r="G1124" s="183" t="s">
        <v>1776</v>
      </c>
      <c r="H1124" s="184">
        <v>1</v>
      </c>
      <c r="I1124" s="185"/>
      <c r="J1124" s="186">
        <f>ROUND(I1124*H1124,2)</f>
        <v>0</v>
      </c>
      <c r="K1124" s="182" t="s">
        <v>19</v>
      </c>
      <c r="L1124" s="41"/>
      <c r="M1124" s="187" t="s">
        <v>19</v>
      </c>
      <c r="N1124" s="188" t="s">
        <v>43</v>
      </c>
      <c r="O1124" s="66"/>
      <c r="P1124" s="189">
        <f>O1124*H1124</f>
        <v>0</v>
      </c>
      <c r="Q1124" s="189">
        <v>0</v>
      </c>
      <c r="R1124" s="189">
        <f>Q1124*H1124</f>
        <v>0</v>
      </c>
      <c r="S1124" s="189">
        <v>0</v>
      </c>
      <c r="T1124" s="190">
        <f>S1124*H1124</f>
        <v>0</v>
      </c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R1124" s="191" t="s">
        <v>2112</v>
      </c>
      <c r="AT1124" s="191" t="s">
        <v>210</v>
      </c>
      <c r="AU1124" s="191" t="s">
        <v>82</v>
      </c>
      <c r="AY1124" s="19" t="s">
        <v>208</v>
      </c>
      <c r="BE1124" s="192">
        <f>IF(N1124="základní",J1124,0)</f>
        <v>0</v>
      </c>
      <c r="BF1124" s="192">
        <f>IF(N1124="snížená",J1124,0)</f>
        <v>0</v>
      </c>
      <c r="BG1124" s="192">
        <f>IF(N1124="zákl. přenesená",J1124,0)</f>
        <v>0</v>
      </c>
      <c r="BH1124" s="192">
        <f>IF(N1124="sníž. přenesená",J1124,0)</f>
        <v>0</v>
      </c>
      <c r="BI1124" s="192">
        <f>IF(N1124="nulová",J1124,0)</f>
        <v>0</v>
      </c>
      <c r="BJ1124" s="19" t="s">
        <v>82</v>
      </c>
      <c r="BK1124" s="192">
        <f>ROUND(I1124*H1124,2)</f>
        <v>0</v>
      </c>
      <c r="BL1124" s="19" t="s">
        <v>2112</v>
      </c>
      <c r="BM1124" s="191" t="s">
        <v>2121</v>
      </c>
    </row>
    <row r="1125" spans="1:65" s="12" customFormat="1" ht="22.9" customHeight="1">
      <c r="B1125" s="164"/>
      <c r="C1125" s="165"/>
      <c r="D1125" s="166" t="s">
        <v>70</v>
      </c>
      <c r="E1125" s="178" t="s">
        <v>2122</v>
      </c>
      <c r="F1125" s="178" t="s">
        <v>2123</v>
      </c>
      <c r="G1125" s="165"/>
      <c r="H1125" s="165"/>
      <c r="I1125" s="168"/>
      <c r="J1125" s="179">
        <f>BK1125</f>
        <v>0</v>
      </c>
      <c r="K1125" s="165"/>
      <c r="L1125" s="170"/>
      <c r="M1125" s="171"/>
      <c r="N1125" s="172"/>
      <c r="O1125" s="172"/>
      <c r="P1125" s="173">
        <f>SUM(P1126:P1128)</f>
        <v>0</v>
      </c>
      <c r="Q1125" s="172"/>
      <c r="R1125" s="173">
        <f>SUM(R1126:R1128)</f>
        <v>0</v>
      </c>
      <c r="S1125" s="172"/>
      <c r="T1125" s="174">
        <f>SUM(T1126:T1128)</f>
        <v>0</v>
      </c>
      <c r="AR1125" s="175" t="s">
        <v>235</v>
      </c>
      <c r="AT1125" s="176" t="s">
        <v>70</v>
      </c>
      <c r="AU1125" s="176" t="s">
        <v>78</v>
      </c>
      <c r="AY1125" s="175" t="s">
        <v>208</v>
      </c>
      <c r="BK1125" s="177">
        <f>SUM(BK1126:BK1128)</f>
        <v>0</v>
      </c>
    </row>
    <row r="1126" spans="1:65" s="2" customFormat="1" ht="14.45" customHeight="1">
      <c r="A1126" s="36"/>
      <c r="B1126" s="37"/>
      <c r="C1126" s="180" t="s">
        <v>2124</v>
      </c>
      <c r="D1126" s="180" t="s">
        <v>210</v>
      </c>
      <c r="E1126" s="181" t="s">
        <v>2125</v>
      </c>
      <c r="F1126" s="182" t="s">
        <v>2126</v>
      </c>
      <c r="G1126" s="183" t="s">
        <v>1776</v>
      </c>
      <c r="H1126" s="184">
        <v>1</v>
      </c>
      <c r="I1126" s="185"/>
      <c r="J1126" s="186">
        <f>ROUND(I1126*H1126,2)</f>
        <v>0</v>
      </c>
      <c r="K1126" s="182" t="s">
        <v>19</v>
      </c>
      <c r="L1126" s="41"/>
      <c r="M1126" s="187" t="s">
        <v>19</v>
      </c>
      <c r="N1126" s="188" t="s">
        <v>43</v>
      </c>
      <c r="O1126" s="66"/>
      <c r="P1126" s="189">
        <f>O1126*H1126</f>
        <v>0</v>
      </c>
      <c r="Q1126" s="189">
        <v>0</v>
      </c>
      <c r="R1126" s="189">
        <f>Q1126*H1126</f>
        <v>0</v>
      </c>
      <c r="S1126" s="189">
        <v>0</v>
      </c>
      <c r="T1126" s="190">
        <f>S1126*H1126</f>
        <v>0</v>
      </c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R1126" s="191" t="s">
        <v>2112</v>
      </c>
      <c r="AT1126" s="191" t="s">
        <v>210</v>
      </c>
      <c r="AU1126" s="191" t="s">
        <v>82</v>
      </c>
      <c r="AY1126" s="19" t="s">
        <v>208</v>
      </c>
      <c r="BE1126" s="192">
        <f>IF(N1126="základní",J1126,0)</f>
        <v>0</v>
      </c>
      <c r="BF1126" s="192">
        <f>IF(N1126="snížená",J1126,0)</f>
        <v>0</v>
      </c>
      <c r="BG1126" s="192">
        <f>IF(N1126="zákl. přenesená",J1126,0)</f>
        <v>0</v>
      </c>
      <c r="BH1126" s="192">
        <f>IF(N1126="sníž. přenesená",J1126,0)</f>
        <v>0</v>
      </c>
      <c r="BI1126" s="192">
        <f>IF(N1126="nulová",J1126,0)</f>
        <v>0</v>
      </c>
      <c r="BJ1126" s="19" t="s">
        <v>82</v>
      </c>
      <c r="BK1126" s="192">
        <f>ROUND(I1126*H1126,2)</f>
        <v>0</v>
      </c>
      <c r="BL1126" s="19" t="s">
        <v>2112</v>
      </c>
      <c r="BM1126" s="191" t="s">
        <v>2127</v>
      </c>
    </row>
    <row r="1127" spans="1:65" s="2" customFormat="1" ht="14.45" customHeight="1">
      <c r="A1127" s="36"/>
      <c r="B1127" s="37"/>
      <c r="C1127" s="180" t="s">
        <v>2128</v>
      </c>
      <c r="D1127" s="180" t="s">
        <v>210</v>
      </c>
      <c r="E1127" s="181" t="s">
        <v>2129</v>
      </c>
      <c r="F1127" s="182" t="s">
        <v>2130</v>
      </c>
      <c r="G1127" s="183" t="s">
        <v>1776</v>
      </c>
      <c r="H1127" s="184">
        <v>1</v>
      </c>
      <c r="I1127" s="185"/>
      <c r="J1127" s="186">
        <f>ROUND(I1127*H1127,2)</f>
        <v>0</v>
      </c>
      <c r="K1127" s="182" t="s">
        <v>19</v>
      </c>
      <c r="L1127" s="41"/>
      <c r="M1127" s="187" t="s">
        <v>19</v>
      </c>
      <c r="N1127" s="188" t="s">
        <v>43</v>
      </c>
      <c r="O1127" s="66"/>
      <c r="P1127" s="189">
        <f>O1127*H1127</f>
        <v>0</v>
      </c>
      <c r="Q1127" s="189">
        <v>0</v>
      </c>
      <c r="R1127" s="189">
        <f>Q1127*H1127</f>
        <v>0</v>
      </c>
      <c r="S1127" s="189">
        <v>0</v>
      </c>
      <c r="T1127" s="190">
        <f>S1127*H1127</f>
        <v>0</v>
      </c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R1127" s="191" t="s">
        <v>2112</v>
      </c>
      <c r="AT1127" s="191" t="s">
        <v>210</v>
      </c>
      <c r="AU1127" s="191" t="s">
        <v>82</v>
      </c>
      <c r="AY1127" s="19" t="s">
        <v>208</v>
      </c>
      <c r="BE1127" s="192">
        <f>IF(N1127="základní",J1127,0)</f>
        <v>0</v>
      </c>
      <c r="BF1127" s="192">
        <f>IF(N1127="snížená",J1127,0)</f>
        <v>0</v>
      </c>
      <c r="BG1127" s="192">
        <f>IF(N1127="zákl. přenesená",J1127,0)</f>
        <v>0</v>
      </c>
      <c r="BH1127" s="192">
        <f>IF(N1127="sníž. přenesená",J1127,0)</f>
        <v>0</v>
      </c>
      <c r="BI1127" s="192">
        <f>IF(N1127="nulová",J1127,0)</f>
        <v>0</v>
      </c>
      <c r="BJ1127" s="19" t="s">
        <v>82</v>
      </c>
      <c r="BK1127" s="192">
        <f>ROUND(I1127*H1127,2)</f>
        <v>0</v>
      </c>
      <c r="BL1127" s="19" t="s">
        <v>2112</v>
      </c>
      <c r="BM1127" s="191" t="s">
        <v>2131</v>
      </c>
    </row>
    <row r="1128" spans="1:65" s="2" customFormat="1" ht="14.45" customHeight="1">
      <c r="A1128" s="36"/>
      <c r="B1128" s="37"/>
      <c r="C1128" s="180" t="s">
        <v>2132</v>
      </c>
      <c r="D1128" s="180" t="s">
        <v>210</v>
      </c>
      <c r="E1128" s="181" t="s">
        <v>2133</v>
      </c>
      <c r="F1128" s="182" t="s">
        <v>2134</v>
      </c>
      <c r="G1128" s="183" t="s">
        <v>1776</v>
      </c>
      <c r="H1128" s="184">
        <v>1</v>
      </c>
      <c r="I1128" s="185"/>
      <c r="J1128" s="186">
        <f>ROUND(I1128*H1128,2)</f>
        <v>0</v>
      </c>
      <c r="K1128" s="182" t="s">
        <v>19</v>
      </c>
      <c r="L1128" s="41"/>
      <c r="M1128" s="187" t="s">
        <v>19</v>
      </c>
      <c r="N1128" s="188" t="s">
        <v>43</v>
      </c>
      <c r="O1128" s="66"/>
      <c r="P1128" s="189">
        <f>O1128*H1128</f>
        <v>0</v>
      </c>
      <c r="Q1128" s="189">
        <v>0</v>
      </c>
      <c r="R1128" s="189">
        <f>Q1128*H1128</f>
        <v>0</v>
      </c>
      <c r="S1128" s="189">
        <v>0</v>
      </c>
      <c r="T1128" s="190">
        <f>S1128*H1128</f>
        <v>0</v>
      </c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R1128" s="191" t="s">
        <v>2112</v>
      </c>
      <c r="AT1128" s="191" t="s">
        <v>210</v>
      </c>
      <c r="AU1128" s="191" t="s">
        <v>82</v>
      </c>
      <c r="AY1128" s="19" t="s">
        <v>208</v>
      </c>
      <c r="BE1128" s="192">
        <f>IF(N1128="základní",J1128,0)</f>
        <v>0</v>
      </c>
      <c r="BF1128" s="192">
        <f>IF(N1128="snížená",J1128,0)</f>
        <v>0</v>
      </c>
      <c r="BG1128" s="192">
        <f>IF(N1128="zákl. přenesená",J1128,0)</f>
        <v>0</v>
      </c>
      <c r="BH1128" s="192">
        <f>IF(N1128="sníž. přenesená",J1128,0)</f>
        <v>0</v>
      </c>
      <c r="BI1128" s="192">
        <f>IF(N1128="nulová",J1128,0)</f>
        <v>0</v>
      </c>
      <c r="BJ1128" s="19" t="s">
        <v>82</v>
      </c>
      <c r="BK1128" s="192">
        <f>ROUND(I1128*H1128,2)</f>
        <v>0</v>
      </c>
      <c r="BL1128" s="19" t="s">
        <v>2112</v>
      </c>
      <c r="BM1128" s="191" t="s">
        <v>2135</v>
      </c>
    </row>
    <row r="1129" spans="1:65" s="12" customFormat="1" ht="22.9" customHeight="1">
      <c r="B1129" s="164"/>
      <c r="C1129" s="165"/>
      <c r="D1129" s="166" t="s">
        <v>70</v>
      </c>
      <c r="E1129" s="178" t="s">
        <v>2136</v>
      </c>
      <c r="F1129" s="178" t="s">
        <v>2137</v>
      </c>
      <c r="G1129" s="165"/>
      <c r="H1129" s="165"/>
      <c r="I1129" s="168"/>
      <c r="J1129" s="179">
        <f>BK1129</f>
        <v>0</v>
      </c>
      <c r="K1129" s="165"/>
      <c r="L1129" s="170"/>
      <c r="M1129" s="171"/>
      <c r="N1129" s="172"/>
      <c r="O1129" s="172"/>
      <c r="P1129" s="173">
        <f>P1130</f>
        <v>0</v>
      </c>
      <c r="Q1129" s="172"/>
      <c r="R1129" s="173">
        <f>R1130</f>
        <v>0</v>
      </c>
      <c r="S1129" s="172"/>
      <c r="T1129" s="174">
        <f>T1130</f>
        <v>0</v>
      </c>
      <c r="AR1129" s="175" t="s">
        <v>235</v>
      </c>
      <c r="AT1129" s="176" t="s">
        <v>70</v>
      </c>
      <c r="AU1129" s="176" t="s">
        <v>78</v>
      </c>
      <c r="AY1129" s="175" t="s">
        <v>208</v>
      </c>
      <c r="BK1129" s="177">
        <f>BK1130</f>
        <v>0</v>
      </c>
    </row>
    <row r="1130" spans="1:65" s="2" customFormat="1" ht="14.45" customHeight="1">
      <c r="A1130" s="36"/>
      <c r="B1130" s="37"/>
      <c r="C1130" s="180" t="s">
        <v>2138</v>
      </c>
      <c r="D1130" s="180" t="s">
        <v>210</v>
      </c>
      <c r="E1130" s="181" t="s">
        <v>2139</v>
      </c>
      <c r="F1130" s="182" t="s">
        <v>2140</v>
      </c>
      <c r="G1130" s="183" t="s">
        <v>1776</v>
      </c>
      <c r="H1130" s="184">
        <v>1</v>
      </c>
      <c r="I1130" s="185"/>
      <c r="J1130" s="186">
        <f>ROUND(I1130*H1130,2)</f>
        <v>0</v>
      </c>
      <c r="K1130" s="182" t="s">
        <v>19</v>
      </c>
      <c r="L1130" s="41"/>
      <c r="M1130" s="252" t="s">
        <v>19</v>
      </c>
      <c r="N1130" s="253" t="s">
        <v>43</v>
      </c>
      <c r="O1130" s="254"/>
      <c r="P1130" s="255">
        <f>O1130*H1130</f>
        <v>0</v>
      </c>
      <c r="Q1130" s="255">
        <v>0</v>
      </c>
      <c r="R1130" s="255">
        <f>Q1130*H1130</f>
        <v>0</v>
      </c>
      <c r="S1130" s="255">
        <v>0</v>
      </c>
      <c r="T1130" s="256">
        <f>S1130*H1130</f>
        <v>0</v>
      </c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R1130" s="191" t="s">
        <v>2112</v>
      </c>
      <c r="AT1130" s="191" t="s">
        <v>210</v>
      </c>
      <c r="AU1130" s="191" t="s">
        <v>82</v>
      </c>
      <c r="AY1130" s="19" t="s">
        <v>208</v>
      </c>
      <c r="BE1130" s="192">
        <f>IF(N1130="základní",J1130,0)</f>
        <v>0</v>
      </c>
      <c r="BF1130" s="192">
        <f>IF(N1130="snížená",J1130,0)</f>
        <v>0</v>
      </c>
      <c r="BG1130" s="192">
        <f>IF(N1130="zákl. přenesená",J1130,0)</f>
        <v>0</v>
      </c>
      <c r="BH1130" s="192">
        <f>IF(N1130="sníž. přenesená",J1130,0)</f>
        <v>0</v>
      </c>
      <c r="BI1130" s="192">
        <f>IF(N1130="nulová",J1130,0)</f>
        <v>0</v>
      </c>
      <c r="BJ1130" s="19" t="s">
        <v>82</v>
      </c>
      <c r="BK1130" s="192">
        <f>ROUND(I1130*H1130,2)</f>
        <v>0</v>
      </c>
      <c r="BL1130" s="19" t="s">
        <v>2112</v>
      </c>
      <c r="BM1130" s="191" t="s">
        <v>2141</v>
      </c>
    </row>
    <row r="1131" spans="1:65" s="2" customFormat="1" ht="6.95" customHeight="1">
      <c r="A1131" s="36"/>
      <c r="B1131" s="49"/>
      <c r="C1131" s="50"/>
      <c r="D1131" s="50"/>
      <c r="E1131" s="50"/>
      <c r="F1131" s="50"/>
      <c r="G1131" s="50"/>
      <c r="H1131" s="50"/>
      <c r="I1131" s="50"/>
      <c r="J1131" s="50"/>
      <c r="K1131" s="50"/>
      <c r="L1131" s="41"/>
      <c r="M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</row>
  </sheetData>
  <sheetProtection algorithmName="SHA-512" hashValue="Vqyk46lFFvmV0g+1CvMHCuXcxK724uV6ZETqQtG/BzmQ2ZAxWXD0qaokypjgzYrNPnu4t34BfNT6/1OuhZlNRQ==" saltValue="dEbjYLBzkxkwNulavyih1YDSKnI+JKSFCUt6EyIOZQ2ABBUZODx8dT5tD5aI0D6ziTQKTfn23lKUcl2S1R3tkg==" spinCount="100000" sheet="1" objects="1" scenarios="1" formatColumns="0" formatRows="0" autoFilter="0"/>
  <autoFilter ref="C110:K1130" xr:uid="{00000000-0009-0000-0000-000001000000}"/>
  <mergeCells count="9">
    <mergeCell ref="E50:H50"/>
    <mergeCell ref="E101:H101"/>
    <mergeCell ref="E103:H10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0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147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4754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4755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tr">
        <f>IF('Rekapitulace stavby'!AN10="","",'Rekapitulace stavby'!AN10)</f>
        <v/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tr">
        <f>IF('Rekapitulace stavby'!E11="","",'Rekapitulace stavby'!E11)</f>
        <v>Město Nový Bydžov</v>
      </c>
      <c r="F17" s="36"/>
      <c r="G17" s="36"/>
      <c r="H17" s="36"/>
      <c r="I17" s="114" t="s">
        <v>28</v>
      </c>
      <c r="J17" s="105" t="str">
        <f>IF('Rekapitulace stavby'!AN11="","",'Rekapitulace stavby'!AN11)</f>
        <v/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>OBRŠÁL ARCHITEKTI s.r.o.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>OBRŠÁL ARCHITEKTI s.r.o.</v>
      </c>
      <c r="F26" s="36"/>
      <c r="G26" s="36"/>
      <c r="H26" s="36"/>
      <c r="I26" s="114" t="s">
        <v>28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ROUND(J88,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ROUND((SUM(BE88:BE102)),  2)</f>
        <v>0</v>
      </c>
      <c r="G35" s="36"/>
      <c r="H35" s="36"/>
      <c r="I35" s="126">
        <v>0.21</v>
      </c>
      <c r="J35" s="125">
        <f>ROUND(((SUM(BE88:BE102))*I35),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ROUND((SUM(BF88:BF102)),  2)</f>
        <v>0</v>
      </c>
      <c r="G36" s="36"/>
      <c r="H36" s="36"/>
      <c r="I36" s="126">
        <v>0.15</v>
      </c>
      <c r="J36" s="125">
        <f>ROUND(((SUM(BF88:BF102))*I36),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ROUND((SUM(BG88:BG102)),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ROUND((SUM(BH88:BH102)),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ROUND((SUM(BI88:BI102)),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4754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SO.05.01 -  rostlinný materiál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Město Nový Bydžov</v>
      </c>
      <c r="G58" s="38"/>
      <c r="H58" s="38"/>
      <c r="I58" s="31" t="s">
        <v>31</v>
      </c>
      <c r="J58" s="34" t="str">
        <f>E23</f>
        <v>OBRŠÁL ARCHITEKTI s.r.o.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OBRŠÁL ARCHITEKTI s.r.o.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4756</v>
      </c>
      <c r="E64" s="145"/>
      <c r="F64" s="145"/>
      <c r="G64" s="145"/>
      <c r="H64" s="145"/>
      <c r="I64" s="145"/>
      <c r="J64" s="146">
        <f>J89</f>
        <v>0</v>
      </c>
      <c r="K64" s="143"/>
      <c r="L64" s="147"/>
    </row>
    <row r="65" spans="1:31" s="9" customFormat="1" ht="24.95" customHeight="1">
      <c r="B65" s="142"/>
      <c r="C65" s="143"/>
      <c r="D65" s="144" t="s">
        <v>4757</v>
      </c>
      <c r="E65" s="145"/>
      <c r="F65" s="145"/>
      <c r="G65" s="145"/>
      <c r="H65" s="145"/>
      <c r="I65" s="145"/>
      <c r="J65" s="146">
        <f>J95</f>
        <v>0</v>
      </c>
      <c r="K65" s="143"/>
      <c r="L65" s="147"/>
    </row>
    <row r="66" spans="1:31" s="9" customFormat="1" ht="24.95" customHeight="1">
      <c r="B66" s="142"/>
      <c r="C66" s="143"/>
      <c r="D66" s="144" t="s">
        <v>4758</v>
      </c>
      <c r="E66" s="145"/>
      <c r="F66" s="145"/>
      <c r="G66" s="145"/>
      <c r="H66" s="145"/>
      <c r="I66" s="145"/>
      <c r="J66" s="146">
        <f>J99</f>
        <v>0</v>
      </c>
      <c r="K66" s="143"/>
      <c r="L66" s="147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193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416" t="str">
        <f>E7</f>
        <v>Stavební úpravy Bratří Mádlů č.p. 191, Nový Bydžov</v>
      </c>
      <c r="F76" s="417"/>
      <c r="G76" s="417"/>
      <c r="H76" s="417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155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16.5" customHeight="1">
      <c r="A78" s="36"/>
      <c r="B78" s="37"/>
      <c r="C78" s="38"/>
      <c r="D78" s="38"/>
      <c r="E78" s="416" t="s">
        <v>4754</v>
      </c>
      <c r="F78" s="418"/>
      <c r="G78" s="418"/>
      <c r="H78" s="41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2142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72" t="str">
        <f>E11</f>
        <v>SO.05.01 -  rostlinný materiál</v>
      </c>
      <c r="F80" s="418"/>
      <c r="G80" s="418"/>
      <c r="H80" s="41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 xml:space="preserve"> </v>
      </c>
      <c r="G82" s="38"/>
      <c r="H82" s="38"/>
      <c r="I82" s="31" t="s">
        <v>23</v>
      </c>
      <c r="J82" s="61" t="str">
        <f>IF(J14="","",J14)</f>
        <v>29. 12. 2020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25.7" customHeight="1">
      <c r="A84" s="36"/>
      <c r="B84" s="37"/>
      <c r="C84" s="31" t="s">
        <v>25</v>
      </c>
      <c r="D84" s="38"/>
      <c r="E84" s="38"/>
      <c r="F84" s="29" t="str">
        <f>E17</f>
        <v>Město Nový Bydžov</v>
      </c>
      <c r="G84" s="38"/>
      <c r="H84" s="38"/>
      <c r="I84" s="31" t="s">
        <v>31</v>
      </c>
      <c r="J84" s="34" t="str">
        <f>E23</f>
        <v>OBRŠÁL ARCHITEKTI s.r.o.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29</v>
      </c>
      <c r="D85" s="38"/>
      <c r="E85" s="38"/>
      <c r="F85" s="29" t="str">
        <f>IF(E20="","",E20)</f>
        <v>Vyplň údaj</v>
      </c>
      <c r="G85" s="38"/>
      <c r="H85" s="38"/>
      <c r="I85" s="31" t="s">
        <v>34</v>
      </c>
      <c r="J85" s="34" t="str">
        <f>E26</f>
        <v>OBRŠÁL ARCHITEKTI s.r.o.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53"/>
      <c r="B87" s="154"/>
      <c r="C87" s="155" t="s">
        <v>194</v>
      </c>
      <c r="D87" s="156" t="s">
        <v>56</v>
      </c>
      <c r="E87" s="156" t="s">
        <v>52</v>
      </c>
      <c r="F87" s="156" t="s">
        <v>53</v>
      </c>
      <c r="G87" s="156" t="s">
        <v>195</v>
      </c>
      <c r="H87" s="156" t="s">
        <v>196</v>
      </c>
      <c r="I87" s="156" t="s">
        <v>197</v>
      </c>
      <c r="J87" s="156" t="s">
        <v>159</v>
      </c>
      <c r="K87" s="157" t="s">
        <v>198</v>
      </c>
      <c r="L87" s="158"/>
      <c r="M87" s="70" t="s">
        <v>19</v>
      </c>
      <c r="N87" s="71" t="s">
        <v>41</v>
      </c>
      <c r="O87" s="71" t="s">
        <v>199</v>
      </c>
      <c r="P87" s="71" t="s">
        <v>200</v>
      </c>
      <c r="Q87" s="71" t="s">
        <v>201</v>
      </c>
      <c r="R87" s="71" t="s">
        <v>202</v>
      </c>
      <c r="S87" s="71" t="s">
        <v>203</v>
      </c>
      <c r="T87" s="72" t="s">
        <v>204</v>
      </c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</row>
    <row r="88" spans="1:65" s="2" customFormat="1" ht="22.9" customHeight="1">
      <c r="A88" s="36"/>
      <c r="B88" s="37"/>
      <c r="C88" s="77" t="s">
        <v>205</v>
      </c>
      <c r="D88" s="38"/>
      <c r="E88" s="38"/>
      <c r="F88" s="38"/>
      <c r="G88" s="38"/>
      <c r="H88" s="38"/>
      <c r="I88" s="38"/>
      <c r="J88" s="159">
        <f>BK88</f>
        <v>0</v>
      </c>
      <c r="K88" s="38"/>
      <c r="L88" s="41"/>
      <c r="M88" s="73"/>
      <c r="N88" s="160"/>
      <c r="O88" s="74"/>
      <c r="P88" s="161">
        <f>P89+P95+P99</f>
        <v>0</v>
      </c>
      <c r="Q88" s="74"/>
      <c r="R88" s="161">
        <f>R89+R95+R99</f>
        <v>0</v>
      </c>
      <c r="S88" s="74"/>
      <c r="T88" s="162">
        <f>T89+T95+T99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70</v>
      </c>
      <c r="AU88" s="19" t="s">
        <v>160</v>
      </c>
      <c r="BK88" s="163">
        <f>BK89+BK95+BK99</f>
        <v>0</v>
      </c>
    </row>
    <row r="89" spans="1:65" s="12" customFormat="1" ht="25.9" customHeight="1">
      <c r="B89" s="164"/>
      <c r="C89" s="165"/>
      <c r="D89" s="166" t="s">
        <v>70</v>
      </c>
      <c r="E89" s="167" t="s">
        <v>4759</v>
      </c>
      <c r="F89" s="167" t="s">
        <v>4760</v>
      </c>
      <c r="G89" s="165"/>
      <c r="H89" s="165"/>
      <c r="I89" s="168"/>
      <c r="J89" s="169">
        <f>BK89</f>
        <v>0</v>
      </c>
      <c r="K89" s="165"/>
      <c r="L89" s="170"/>
      <c r="M89" s="171"/>
      <c r="N89" s="172"/>
      <c r="O89" s="172"/>
      <c r="P89" s="173">
        <f>SUM(P90:P94)</f>
        <v>0</v>
      </c>
      <c r="Q89" s="172"/>
      <c r="R89" s="173">
        <f>SUM(R90:R94)</f>
        <v>0</v>
      </c>
      <c r="S89" s="172"/>
      <c r="T89" s="174">
        <f>SUM(T90:T94)</f>
        <v>0</v>
      </c>
      <c r="AR89" s="175" t="s">
        <v>78</v>
      </c>
      <c r="AT89" s="176" t="s">
        <v>70</v>
      </c>
      <c r="AU89" s="176" t="s">
        <v>71</v>
      </c>
      <c r="AY89" s="175" t="s">
        <v>208</v>
      </c>
      <c r="BK89" s="177">
        <f>SUM(BK90:BK94)</f>
        <v>0</v>
      </c>
    </row>
    <row r="90" spans="1:65" s="2" customFormat="1" ht="14.45" customHeight="1">
      <c r="A90" s="36"/>
      <c r="B90" s="37"/>
      <c r="C90" s="180" t="s">
        <v>71</v>
      </c>
      <c r="D90" s="180" t="s">
        <v>210</v>
      </c>
      <c r="E90" s="181" t="s">
        <v>4761</v>
      </c>
      <c r="F90" s="182" t="s">
        <v>4762</v>
      </c>
      <c r="G90" s="183" t="s">
        <v>19</v>
      </c>
      <c r="H90" s="184">
        <v>16</v>
      </c>
      <c r="I90" s="185"/>
      <c r="J90" s="186">
        <f>ROUND(I90*H90,2)</f>
        <v>0</v>
      </c>
      <c r="K90" s="182" t="s">
        <v>19</v>
      </c>
      <c r="L90" s="41"/>
      <c r="M90" s="187" t="s">
        <v>19</v>
      </c>
      <c r="N90" s="188" t="s">
        <v>43</v>
      </c>
      <c r="O90" s="66"/>
      <c r="P90" s="189">
        <f>O90*H90</f>
        <v>0</v>
      </c>
      <c r="Q90" s="189">
        <v>0</v>
      </c>
      <c r="R90" s="189">
        <f>Q90*H90</f>
        <v>0</v>
      </c>
      <c r="S90" s="189">
        <v>0</v>
      </c>
      <c r="T90" s="190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1" t="s">
        <v>215</v>
      </c>
      <c r="AT90" s="191" t="s">
        <v>210</v>
      </c>
      <c r="AU90" s="191" t="s">
        <v>78</v>
      </c>
      <c r="AY90" s="19" t="s">
        <v>208</v>
      </c>
      <c r="BE90" s="192">
        <f>IF(N90="základní",J90,0)</f>
        <v>0</v>
      </c>
      <c r="BF90" s="192">
        <f>IF(N90="snížená",J90,0)</f>
        <v>0</v>
      </c>
      <c r="BG90" s="192">
        <f>IF(N90="zákl. přenesená",J90,0)</f>
        <v>0</v>
      </c>
      <c r="BH90" s="192">
        <f>IF(N90="sníž. přenesená",J90,0)</f>
        <v>0</v>
      </c>
      <c r="BI90" s="192">
        <f>IF(N90="nulová",J90,0)</f>
        <v>0</v>
      </c>
      <c r="BJ90" s="19" t="s">
        <v>82</v>
      </c>
      <c r="BK90" s="192">
        <f>ROUND(I90*H90,2)</f>
        <v>0</v>
      </c>
      <c r="BL90" s="19" t="s">
        <v>215</v>
      </c>
      <c r="BM90" s="191" t="s">
        <v>82</v>
      </c>
    </row>
    <row r="91" spans="1:65" s="13" customFormat="1" ht="11.25">
      <c r="B91" s="193"/>
      <c r="C91" s="194"/>
      <c r="D91" s="195" t="s">
        <v>217</v>
      </c>
      <c r="E91" s="196" t="s">
        <v>19</v>
      </c>
      <c r="F91" s="197" t="s">
        <v>1034</v>
      </c>
      <c r="G91" s="194"/>
      <c r="H91" s="198">
        <v>16</v>
      </c>
      <c r="I91" s="199"/>
      <c r="J91" s="194"/>
      <c r="K91" s="194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217</v>
      </c>
      <c r="AU91" s="204" t="s">
        <v>78</v>
      </c>
      <c r="AV91" s="13" t="s">
        <v>82</v>
      </c>
      <c r="AW91" s="13" t="s">
        <v>33</v>
      </c>
      <c r="AX91" s="13" t="s">
        <v>78</v>
      </c>
      <c r="AY91" s="204" t="s">
        <v>208</v>
      </c>
    </row>
    <row r="92" spans="1:65" s="2" customFormat="1" ht="14.45" customHeight="1">
      <c r="A92" s="36"/>
      <c r="B92" s="37"/>
      <c r="C92" s="180" t="s">
        <v>71</v>
      </c>
      <c r="D92" s="180" t="s">
        <v>210</v>
      </c>
      <c r="E92" s="181" t="s">
        <v>4763</v>
      </c>
      <c r="F92" s="182" t="s">
        <v>4764</v>
      </c>
      <c r="G92" s="183" t="s">
        <v>19</v>
      </c>
      <c r="H92" s="184">
        <v>3</v>
      </c>
      <c r="I92" s="185"/>
      <c r="J92" s="186">
        <f>ROUND(I92*H92,2)</f>
        <v>0</v>
      </c>
      <c r="K92" s="182" t="s">
        <v>19</v>
      </c>
      <c r="L92" s="41"/>
      <c r="M92" s="187" t="s">
        <v>19</v>
      </c>
      <c r="N92" s="188" t="s">
        <v>43</v>
      </c>
      <c r="O92" s="66"/>
      <c r="P92" s="189">
        <f>O92*H92</f>
        <v>0</v>
      </c>
      <c r="Q92" s="189">
        <v>0</v>
      </c>
      <c r="R92" s="189">
        <f>Q92*H92</f>
        <v>0</v>
      </c>
      <c r="S92" s="189">
        <v>0</v>
      </c>
      <c r="T92" s="190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1" t="s">
        <v>215</v>
      </c>
      <c r="AT92" s="191" t="s">
        <v>210</v>
      </c>
      <c r="AU92" s="191" t="s">
        <v>78</v>
      </c>
      <c r="AY92" s="19" t="s">
        <v>208</v>
      </c>
      <c r="BE92" s="192">
        <f>IF(N92="základní",J92,0)</f>
        <v>0</v>
      </c>
      <c r="BF92" s="192">
        <f>IF(N92="snížená",J92,0)</f>
        <v>0</v>
      </c>
      <c r="BG92" s="192">
        <f>IF(N92="zákl. přenesená",J92,0)</f>
        <v>0</v>
      </c>
      <c r="BH92" s="192">
        <f>IF(N92="sníž. přenesená",J92,0)</f>
        <v>0</v>
      </c>
      <c r="BI92" s="192">
        <f>IF(N92="nulová",J92,0)</f>
        <v>0</v>
      </c>
      <c r="BJ92" s="19" t="s">
        <v>82</v>
      </c>
      <c r="BK92" s="192">
        <f>ROUND(I92*H92,2)</f>
        <v>0</v>
      </c>
      <c r="BL92" s="19" t="s">
        <v>215</v>
      </c>
      <c r="BM92" s="191" t="s">
        <v>215</v>
      </c>
    </row>
    <row r="93" spans="1:65" s="2" customFormat="1" ht="19.5">
      <c r="A93" s="36"/>
      <c r="B93" s="37"/>
      <c r="C93" s="38"/>
      <c r="D93" s="195" t="s">
        <v>397</v>
      </c>
      <c r="E93" s="38"/>
      <c r="F93" s="236" t="s">
        <v>4765</v>
      </c>
      <c r="G93" s="38"/>
      <c r="H93" s="38"/>
      <c r="I93" s="237"/>
      <c r="J93" s="38"/>
      <c r="K93" s="38"/>
      <c r="L93" s="41"/>
      <c r="M93" s="238"/>
      <c r="N93" s="239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397</v>
      </c>
      <c r="AU93" s="19" t="s">
        <v>78</v>
      </c>
    </row>
    <row r="94" spans="1:65" s="13" customFormat="1" ht="11.25">
      <c r="B94" s="193"/>
      <c r="C94" s="194"/>
      <c r="D94" s="195" t="s">
        <v>217</v>
      </c>
      <c r="E94" s="196" t="s">
        <v>19</v>
      </c>
      <c r="F94" s="197" t="s">
        <v>98</v>
      </c>
      <c r="G94" s="194"/>
      <c r="H94" s="198">
        <v>3</v>
      </c>
      <c r="I94" s="199"/>
      <c r="J94" s="194"/>
      <c r="K94" s="194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217</v>
      </c>
      <c r="AU94" s="204" t="s">
        <v>78</v>
      </c>
      <c r="AV94" s="13" t="s">
        <v>82</v>
      </c>
      <c r="AW94" s="13" t="s">
        <v>33</v>
      </c>
      <c r="AX94" s="13" t="s">
        <v>78</v>
      </c>
      <c r="AY94" s="204" t="s">
        <v>208</v>
      </c>
    </row>
    <row r="95" spans="1:65" s="12" customFormat="1" ht="25.9" customHeight="1">
      <c r="B95" s="164"/>
      <c r="C95" s="165"/>
      <c r="D95" s="166" t="s">
        <v>70</v>
      </c>
      <c r="E95" s="167" t="s">
        <v>4766</v>
      </c>
      <c r="F95" s="167" t="s">
        <v>4767</v>
      </c>
      <c r="G95" s="165"/>
      <c r="H95" s="165"/>
      <c r="I95" s="168"/>
      <c r="J95" s="169">
        <f>BK95</f>
        <v>0</v>
      </c>
      <c r="K95" s="165"/>
      <c r="L95" s="170"/>
      <c r="M95" s="171"/>
      <c r="N95" s="172"/>
      <c r="O95" s="172"/>
      <c r="P95" s="173">
        <f>SUM(P96:P98)</f>
        <v>0</v>
      </c>
      <c r="Q95" s="172"/>
      <c r="R95" s="173">
        <f>SUM(R96:R98)</f>
        <v>0</v>
      </c>
      <c r="S95" s="172"/>
      <c r="T95" s="174">
        <f>SUM(T96:T98)</f>
        <v>0</v>
      </c>
      <c r="AR95" s="175" t="s">
        <v>78</v>
      </c>
      <c r="AT95" s="176" t="s">
        <v>70</v>
      </c>
      <c r="AU95" s="176" t="s">
        <v>71</v>
      </c>
      <c r="AY95" s="175" t="s">
        <v>208</v>
      </c>
      <c r="BK95" s="177">
        <f>SUM(BK96:BK98)</f>
        <v>0</v>
      </c>
    </row>
    <row r="96" spans="1:65" s="2" customFormat="1" ht="14.45" customHeight="1">
      <c r="A96" s="36"/>
      <c r="B96" s="37"/>
      <c r="C96" s="180" t="s">
        <v>71</v>
      </c>
      <c r="D96" s="180" t="s">
        <v>210</v>
      </c>
      <c r="E96" s="181" t="s">
        <v>4768</v>
      </c>
      <c r="F96" s="182" t="s">
        <v>4769</v>
      </c>
      <c r="G96" s="183" t="s">
        <v>19</v>
      </c>
      <c r="H96" s="184">
        <v>11</v>
      </c>
      <c r="I96" s="185"/>
      <c r="J96" s="186">
        <f>ROUND(I96*H96,2)</f>
        <v>0</v>
      </c>
      <c r="K96" s="182" t="s">
        <v>19</v>
      </c>
      <c r="L96" s="41"/>
      <c r="M96" s="187" t="s">
        <v>19</v>
      </c>
      <c r="N96" s="188" t="s">
        <v>43</v>
      </c>
      <c r="O96" s="66"/>
      <c r="P96" s="189">
        <f>O96*H96</f>
        <v>0</v>
      </c>
      <c r="Q96" s="189">
        <v>0</v>
      </c>
      <c r="R96" s="189">
        <f>Q96*H96</f>
        <v>0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215</v>
      </c>
      <c r="AT96" s="191" t="s">
        <v>210</v>
      </c>
      <c r="AU96" s="191" t="s">
        <v>78</v>
      </c>
      <c r="AY96" s="19" t="s">
        <v>208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82</v>
      </c>
      <c r="BK96" s="192">
        <f>ROUND(I96*H96,2)</f>
        <v>0</v>
      </c>
      <c r="BL96" s="19" t="s">
        <v>215</v>
      </c>
      <c r="BM96" s="191" t="s">
        <v>373</v>
      </c>
    </row>
    <row r="97" spans="1:65" s="2" customFormat="1" ht="19.5">
      <c r="A97" s="36"/>
      <c r="B97" s="37"/>
      <c r="C97" s="38"/>
      <c r="D97" s="195" t="s">
        <v>397</v>
      </c>
      <c r="E97" s="38"/>
      <c r="F97" s="236" t="s">
        <v>4770</v>
      </c>
      <c r="G97" s="38"/>
      <c r="H97" s="38"/>
      <c r="I97" s="237"/>
      <c r="J97" s="38"/>
      <c r="K97" s="38"/>
      <c r="L97" s="41"/>
      <c r="M97" s="238"/>
      <c r="N97" s="239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397</v>
      </c>
      <c r="AU97" s="19" t="s">
        <v>78</v>
      </c>
    </row>
    <row r="98" spans="1:65" s="13" customFormat="1" ht="11.25">
      <c r="B98" s="193"/>
      <c r="C98" s="194"/>
      <c r="D98" s="195" t="s">
        <v>217</v>
      </c>
      <c r="E98" s="196" t="s">
        <v>19</v>
      </c>
      <c r="F98" s="197" t="s">
        <v>2174</v>
      </c>
      <c r="G98" s="194"/>
      <c r="H98" s="198">
        <v>11</v>
      </c>
      <c r="I98" s="199"/>
      <c r="J98" s="194"/>
      <c r="K98" s="194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217</v>
      </c>
      <c r="AU98" s="204" t="s">
        <v>78</v>
      </c>
      <c r="AV98" s="13" t="s">
        <v>82</v>
      </c>
      <c r="AW98" s="13" t="s">
        <v>33</v>
      </c>
      <c r="AX98" s="13" t="s">
        <v>78</v>
      </c>
      <c r="AY98" s="204" t="s">
        <v>208</v>
      </c>
    </row>
    <row r="99" spans="1:65" s="12" customFormat="1" ht="25.9" customHeight="1">
      <c r="B99" s="164"/>
      <c r="C99" s="165"/>
      <c r="D99" s="166" t="s">
        <v>70</v>
      </c>
      <c r="E99" s="167" t="s">
        <v>4771</v>
      </c>
      <c r="F99" s="167" t="s">
        <v>4772</v>
      </c>
      <c r="G99" s="165"/>
      <c r="H99" s="165"/>
      <c r="I99" s="168"/>
      <c r="J99" s="169">
        <f>BK99</f>
        <v>0</v>
      </c>
      <c r="K99" s="165"/>
      <c r="L99" s="170"/>
      <c r="M99" s="171"/>
      <c r="N99" s="172"/>
      <c r="O99" s="172"/>
      <c r="P99" s="173">
        <f>SUM(P100:P102)</f>
        <v>0</v>
      </c>
      <c r="Q99" s="172"/>
      <c r="R99" s="173">
        <f>SUM(R100:R102)</f>
        <v>0</v>
      </c>
      <c r="S99" s="172"/>
      <c r="T99" s="174">
        <f>SUM(T100:T102)</f>
        <v>0</v>
      </c>
      <c r="AR99" s="175" t="s">
        <v>78</v>
      </c>
      <c r="AT99" s="176" t="s">
        <v>70</v>
      </c>
      <c r="AU99" s="176" t="s">
        <v>71</v>
      </c>
      <c r="AY99" s="175" t="s">
        <v>208</v>
      </c>
      <c r="BK99" s="177">
        <f>SUM(BK100:BK102)</f>
        <v>0</v>
      </c>
    </row>
    <row r="100" spans="1:65" s="2" customFormat="1" ht="14.45" customHeight="1">
      <c r="A100" s="36"/>
      <c r="B100" s="37"/>
      <c r="C100" s="180" t="s">
        <v>71</v>
      </c>
      <c r="D100" s="180" t="s">
        <v>210</v>
      </c>
      <c r="E100" s="181" t="s">
        <v>4773</v>
      </c>
      <c r="F100" s="182" t="s">
        <v>4774</v>
      </c>
      <c r="G100" s="183" t="s">
        <v>19</v>
      </c>
      <c r="H100" s="184">
        <v>56</v>
      </c>
      <c r="I100" s="185"/>
      <c r="J100" s="186">
        <f>ROUND(I100*H100,2)</f>
        <v>0</v>
      </c>
      <c r="K100" s="182" t="s">
        <v>19</v>
      </c>
      <c r="L100" s="41"/>
      <c r="M100" s="187" t="s">
        <v>19</v>
      </c>
      <c r="N100" s="188" t="s">
        <v>43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215</v>
      </c>
      <c r="AT100" s="191" t="s">
        <v>210</v>
      </c>
      <c r="AU100" s="191" t="s">
        <v>78</v>
      </c>
      <c r="AY100" s="19" t="s">
        <v>208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82</v>
      </c>
      <c r="BK100" s="192">
        <f>ROUND(I100*H100,2)</f>
        <v>0</v>
      </c>
      <c r="BL100" s="19" t="s">
        <v>215</v>
      </c>
      <c r="BM100" s="191" t="s">
        <v>752</v>
      </c>
    </row>
    <row r="101" spans="1:65" s="2" customFormat="1" ht="19.5">
      <c r="A101" s="36"/>
      <c r="B101" s="37"/>
      <c r="C101" s="38"/>
      <c r="D101" s="195" t="s">
        <v>397</v>
      </c>
      <c r="E101" s="38"/>
      <c r="F101" s="236" t="s">
        <v>4775</v>
      </c>
      <c r="G101" s="38"/>
      <c r="H101" s="38"/>
      <c r="I101" s="237"/>
      <c r="J101" s="38"/>
      <c r="K101" s="38"/>
      <c r="L101" s="41"/>
      <c r="M101" s="238"/>
      <c r="N101" s="239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397</v>
      </c>
      <c r="AU101" s="19" t="s">
        <v>78</v>
      </c>
    </row>
    <row r="102" spans="1:65" s="13" customFormat="1" ht="11.25">
      <c r="B102" s="193"/>
      <c r="C102" s="194"/>
      <c r="D102" s="195" t="s">
        <v>217</v>
      </c>
      <c r="E102" s="196" t="s">
        <v>19</v>
      </c>
      <c r="F102" s="197" t="s">
        <v>2221</v>
      </c>
      <c r="G102" s="194"/>
      <c r="H102" s="198">
        <v>56</v>
      </c>
      <c r="I102" s="199"/>
      <c r="J102" s="194"/>
      <c r="K102" s="194"/>
      <c r="L102" s="200"/>
      <c r="M102" s="263"/>
      <c r="N102" s="264"/>
      <c r="O102" s="264"/>
      <c r="P102" s="264"/>
      <c r="Q102" s="264"/>
      <c r="R102" s="264"/>
      <c r="S102" s="264"/>
      <c r="T102" s="265"/>
      <c r="AT102" s="204" t="s">
        <v>217</v>
      </c>
      <c r="AU102" s="204" t="s">
        <v>78</v>
      </c>
      <c r="AV102" s="13" t="s">
        <v>82</v>
      </c>
      <c r="AW102" s="13" t="s">
        <v>33</v>
      </c>
      <c r="AX102" s="13" t="s">
        <v>78</v>
      </c>
      <c r="AY102" s="204" t="s">
        <v>208</v>
      </c>
    </row>
    <row r="103" spans="1:65" s="2" customFormat="1" ht="6.95" customHeight="1">
      <c r="A103" s="36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41"/>
      <c r="M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</sheetData>
  <sheetProtection algorithmName="SHA-512" hashValue="0FpwPwM6E8IyqqOt+oBZpF1i6WKrPnqccQ8K3lF/p6VkdYM/VYF4brIEfzgVjEWLCboi0MzlhlC/TeSd9UqQVA==" saltValue="lJTVFBnAMgjfDxi59s4hyClhRQOm3ctA2FrZDpWFmPQF0ETLknl3EuM3oJUljhneJ9lQc11+b4gEoAlfYB8ZAw==" spinCount="100000" sheet="1" objects="1" scenarios="1" formatColumns="0" formatRows="0" autoFilter="0"/>
  <autoFilter ref="C87:K102" xr:uid="{00000000-0009-0000-0000-000013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48"/>
  <sheetViews>
    <sheetView showGridLines="0" topLeftCell="A13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7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150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4754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4776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tr">
        <f>IF('Rekapitulace stavby'!AN10="","",'Rekapitulace stavby'!AN10)</f>
        <v/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tr">
        <f>IF('Rekapitulace stavby'!E11="","",'Rekapitulace stavby'!E11)</f>
        <v>Město Nový Bydžov</v>
      </c>
      <c r="F17" s="36"/>
      <c r="G17" s="36"/>
      <c r="H17" s="36"/>
      <c r="I17" s="114" t="s">
        <v>28</v>
      </c>
      <c r="J17" s="105" t="str">
        <f>IF('Rekapitulace stavby'!AN11="","",'Rekapitulace stavby'!AN11)</f>
        <v/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>OBRŠÁL ARCHITEKTI s.r.o.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>OBRŠÁL ARCHITEKTI s.r.o.</v>
      </c>
      <c r="F26" s="36"/>
      <c r="G26" s="36"/>
      <c r="H26" s="36"/>
      <c r="I26" s="114" t="s">
        <v>28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ROUND(J93,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ROUND((SUM(BE93:BE147)),  2)</f>
        <v>0</v>
      </c>
      <c r="G35" s="36"/>
      <c r="H35" s="36"/>
      <c r="I35" s="126">
        <v>0.21</v>
      </c>
      <c r="J35" s="125">
        <f>ROUND(((SUM(BE93:BE147))*I35),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ROUND((SUM(BF93:BF147)),  2)</f>
        <v>0</v>
      </c>
      <c r="G36" s="36"/>
      <c r="H36" s="36"/>
      <c r="I36" s="126">
        <v>0.15</v>
      </c>
      <c r="J36" s="125">
        <f>ROUND(((SUM(BF93:BF147))*I36),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ROUND((SUM(BG93:BG147)),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ROUND((SUM(BH93:BH147)),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ROUND((SUM(BI93:BI147)),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4754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SO.05.02 - ostatní materiál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Město Nový Bydžov</v>
      </c>
      <c r="G58" s="38"/>
      <c r="H58" s="38"/>
      <c r="I58" s="31" t="s">
        <v>31</v>
      </c>
      <c r="J58" s="34" t="str">
        <f>E23</f>
        <v>OBRŠÁL ARCHITEKTI s.r.o.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OBRŠÁL ARCHITEKTI s.r.o.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J93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4777</v>
      </c>
      <c r="E64" s="145"/>
      <c r="F64" s="145"/>
      <c r="G64" s="145"/>
      <c r="H64" s="145"/>
      <c r="I64" s="145"/>
      <c r="J64" s="146">
        <f>J94</f>
        <v>0</v>
      </c>
      <c r="K64" s="143"/>
      <c r="L64" s="147"/>
    </row>
    <row r="65" spans="1:31" s="9" customFormat="1" ht="24.95" customHeight="1">
      <c r="B65" s="142"/>
      <c r="C65" s="143"/>
      <c r="D65" s="144" t="s">
        <v>4778</v>
      </c>
      <c r="E65" s="145"/>
      <c r="F65" s="145"/>
      <c r="G65" s="145"/>
      <c r="H65" s="145"/>
      <c r="I65" s="145"/>
      <c r="J65" s="146">
        <f>J97</f>
        <v>0</v>
      </c>
      <c r="K65" s="143"/>
      <c r="L65" s="147"/>
    </row>
    <row r="66" spans="1:31" s="9" customFormat="1" ht="24.95" customHeight="1">
      <c r="B66" s="142"/>
      <c r="C66" s="143"/>
      <c r="D66" s="144" t="s">
        <v>4779</v>
      </c>
      <c r="E66" s="145"/>
      <c r="F66" s="145"/>
      <c r="G66" s="145"/>
      <c r="H66" s="145"/>
      <c r="I66" s="145"/>
      <c r="J66" s="146">
        <f>J102</f>
        <v>0</v>
      </c>
      <c r="K66" s="143"/>
      <c r="L66" s="147"/>
    </row>
    <row r="67" spans="1:31" s="10" customFormat="1" ht="19.899999999999999" customHeight="1">
      <c r="B67" s="148"/>
      <c r="C67" s="99"/>
      <c r="D67" s="149" t="s">
        <v>4780</v>
      </c>
      <c r="E67" s="150"/>
      <c r="F67" s="150"/>
      <c r="G67" s="150"/>
      <c r="H67" s="150"/>
      <c r="I67" s="150"/>
      <c r="J67" s="151">
        <f>J121</f>
        <v>0</v>
      </c>
      <c r="K67" s="99"/>
      <c r="L67" s="152"/>
    </row>
    <row r="68" spans="1:31" s="9" customFormat="1" ht="24.95" customHeight="1">
      <c r="B68" s="142"/>
      <c r="C68" s="143"/>
      <c r="D68" s="144" t="s">
        <v>4781</v>
      </c>
      <c r="E68" s="145"/>
      <c r="F68" s="145"/>
      <c r="G68" s="145"/>
      <c r="H68" s="145"/>
      <c r="I68" s="145"/>
      <c r="J68" s="146">
        <f>J124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4780</v>
      </c>
      <c r="E69" s="150"/>
      <c r="F69" s="150"/>
      <c r="G69" s="150"/>
      <c r="H69" s="150"/>
      <c r="I69" s="150"/>
      <c r="J69" s="151">
        <f>J133</f>
        <v>0</v>
      </c>
      <c r="K69" s="99"/>
      <c r="L69" s="152"/>
    </row>
    <row r="70" spans="1:31" s="9" customFormat="1" ht="24.95" customHeight="1">
      <c r="B70" s="142"/>
      <c r="C70" s="143"/>
      <c r="D70" s="144" t="s">
        <v>4782</v>
      </c>
      <c r="E70" s="145"/>
      <c r="F70" s="145"/>
      <c r="G70" s="145"/>
      <c r="H70" s="145"/>
      <c r="I70" s="145"/>
      <c r="J70" s="146">
        <f>J136</f>
        <v>0</v>
      </c>
      <c r="K70" s="143"/>
      <c r="L70" s="147"/>
    </row>
    <row r="71" spans="1:31" s="10" customFormat="1" ht="19.899999999999999" customHeight="1">
      <c r="B71" s="148"/>
      <c r="C71" s="99"/>
      <c r="D71" s="149" t="s">
        <v>4780</v>
      </c>
      <c r="E71" s="150"/>
      <c r="F71" s="150"/>
      <c r="G71" s="150"/>
      <c r="H71" s="150"/>
      <c r="I71" s="150"/>
      <c r="J71" s="151">
        <f>J145</f>
        <v>0</v>
      </c>
      <c r="K71" s="99"/>
      <c r="L71" s="152"/>
    </row>
    <row r="72" spans="1:31" s="2" customFormat="1" ht="21.7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pans="1:31" s="2" customFormat="1" ht="6.95" customHeight="1">
      <c r="A77" s="36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4.95" customHeight="1">
      <c r="A78" s="36"/>
      <c r="B78" s="37"/>
      <c r="C78" s="25" t="s">
        <v>193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416" t="str">
        <f>E7</f>
        <v>Stavební úpravy Bratří Mádlů č.p. 191, Nový Bydžov</v>
      </c>
      <c r="F81" s="417"/>
      <c r="G81" s="417"/>
      <c r="H81" s="417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" customFormat="1" ht="12" customHeight="1">
      <c r="B82" s="23"/>
      <c r="C82" s="31" t="s">
        <v>155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16" t="s">
        <v>4754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E11</f>
        <v>SO.05.02 - ostatní materiál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F14</f>
        <v xml:space="preserve"> </v>
      </c>
      <c r="G87" s="38"/>
      <c r="H87" s="38"/>
      <c r="I87" s="31" t="s">
        <v>23</v>
      </c>
      <c r="J87" s="61" t="str">
        <f>IF(J14="","",J14)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25.7" customHeight="1">
      <c r="A89" s="36"/>
      <c r="B89" s="37"/>
      <c r="C89" s="31" t="s">
        <v>25</v>
      </c>
      <c r="D89" s="38"/>
      <c r="E89" s="38"/>
      <c r="F89" s="29" t="str">
        <f>E17</f>
        <v>Město Nový Bydžov</v>
      </c>
      <c r="G89" s="38"/>
      <c r="H89" s="38"/>
      <c r="I89" s="31" t="s">
        <v>31</v>
      </c>
      <c r="J89" s="34" t="str">
        <f>E23</f>
        <v>OBRŠÁL ARCHITEKTI s.r.o.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25.7" customHeight="1">
      <c r="A90" s="36"/>
      <c r="B90" s="37"/>
      <c r="C90" s="31" t="s">
        <v>29</v>
      </c>
      <c r="D90" s="38"/>
      <c r="E90" s="38"/>
      <c r="F90" s="29" t="str">
        <f>IF(E20="","",E20)</f>
        <v>Vyplň údaj</v>
      </c>
      <c r="G90" s="38"/>
      <c r="H90" s="38"/>
      <c r="I90" s="31" t="s">
        <v>34</v>
      </c>
      <c r="J90" s="34" t="str">
        <f>E26</f>
        <v>OBRŠÁL ARCHITEKTI s.r.o.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P94+P97+P102+P124+P136</f>
        <v>0</v>
      </c>
      <c r="Q93" s="74"/>
      <c r="R93" s="161">
        <f>R94+R97+R102+R124+R136</f>
        <v>0</v>
      </c>
      <c r="S93" s="74"/>
      <c r="T93" s="162">
        <f>T94+T97+T102+T124+T136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BK94+BK97+BK102+BK124+BK136</f>
        <v>0</v>
      </c>
    </row>
    <row r="94" spans="1:65" s="12" customFormat="1" ht="25.9" customHeight="1">
      <c r="B94" s="164"/>
      <c r="C94" s="165"/>
      <c r="D94" s="166" t="s">
        <v>70</v>
      </c>
      <c r="E94" s="167" t="s">
        <v>4759</v>
      </c>
      <c r="F94" s="167" t="s">
        <v>4783</v>
      </c>
      <c r="G94" s="165"/>
      <c r="H94" s="165"/>
      <c r="I94" s="168"/>
      <c r="J94" s="169">
        <f>BK94</f>
        <v>0</v>
      </c>
      <c r="K94" s="165"/>
      <c r="L94" s="170"/>
      <c r="M94" s="171"/>
      <c r="N94" s="172"/>
      <c r="O94" s="172"/>
      <c r="P94" s="173">
        <f>SUM(P95:P96)</f>
        <v>0</v>
      </c>
      <c r="Q94" s="172"/>
      <c r="R94" s="173">
        <f>SUM(R95:R96)</f>
        <v>0</v>
      </c>
      <c r="S94" s="172"/>
      <c r="T94" s="174">
        <f>SUM(T95:T96)</f>
        <v>0</v>
      </c>
      <c r="AR94" s="175" t="s">
        <v>78</v>
      </c>
      <c r="AT94" s="176" t="s">
        <v>70</v>
      </c>
      <c r="AU94" s="176" t="s">
        <v>71</v>
      </c>
      <c r="AY94" s="175" t="s">
        <v>208</v>
      </c>
      <c r="BK94" s="177">
        <f>SUM(BK95:BK96)</f>
        <v>0</v>
      </c>
    </row>
    <row r="95" spans="1:65" s="2" customFormat="1" ht="14.45" customHeight="1">
      <c r="A95" s="36"/>
      <c r="B95" s="37"/>
      <c r="C95" s="180" t="s">
        <v>71</v>
      </c>
      <c r="D95" s="180" t="s">
        <v>210</v>
      </c>
      <c r="E95" s="181" t="s">
        <v>4784</v>
      </c>
      <c r="F95" s="182" t="s">
        <v>4785</v>
      </c>
      <c r="G95" s="183" t="s">
        <v>4786</v>
      </c>
      <c r="H95" s="184">
        <v>1.3879999999999999</v>
      </c>
      <c r="I95" s="185"/>
      <c r="J95" s="186">
        <f>ROUND(I95*H95,2)</f>
        <v>0</v>
      </c>
      <c r="K95" s="182" t="s">
        <v>19</v>
      </c>
      <c r="L95" s="41"/>
      <c r="M95" s="187" t="s">
        <v>19</v>
      </c>
      <c r="N95" s="188" t="s">
        <v>43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215</v>
      </c>
      <c r="AT95" s="191" t="s">
        <v>210</v>
      </c>
      <c r="AU95" s="191" t="s">
        <v>78</v>
      </c>
      <c r="AY95" s="19" t="s">
        <v>208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82</v>
      </c>
      <c r="BK95" s="192">
        <f>ROUND(I95*H95,2)</f>
        <v>0</v>
      </c>
      <c r="BL95" s="19" t="s">
        <v>215</v>
      </c>
      <c r="BM95" s="191" t="s">
        <v>82</v>
      </c>
    </row>
    <row r="96" spans="1:65" s="13" customFormat="1" ht="11.25">
      <c r="B96" s="193"/>
      <c r="C96" s="194"/>
      <c r="D96" s="195" t="s">
        <v>217</v>
      </c>
      <c r="E96" s="196" t="s">
        <v>19</v>
      </c>
      <c r="F96" s="197" t="s">
        <v>4787</v>
      </c>
      <c r="G96" s="194"/>
      <c r="H96" s="198">
        <v>1.3879999999999999</v>
      </c>
      <c r="I96" s="199"/>
      <c r="J96" s="194"/>
      <c r="K96" s="194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217</v>
      </c>
      <c r="AU96" s="204" t="s">
        <v>78</v>
      </c>
      <c r="AV96" s="13" t="s">
        <v>82</v>
      </c>
      <c r="AW96" s="13" t="s">
        <v>33</v>
      </c>
      <c r="AX96" s="13" t="s">
        <v>78</v>
      </c>
      <c r="AY96" s="204" t="s">
        <v>208</v>
      </c>
    </row>
    <row r="97" spans="1:65" s="12" customFormat="1" ht="25.9" customHeight="1">
      <c r="B97" s="164"/>
      <c r="C97" s="165"/>
      <c r="D97" s="166" t="s">
        <v>70</v>
      </c>
      <c r="E97" s="167" t="s">
        <v>4766</v>
      </c>
      <c r="F97" s="167" t="s">
        <v>4788</v>
      </c>
      <c r="G97" s="165"/>
      <c r="H97" s="165"/>
      <c r="I97" s="168"/>
      <c r="J97" s="169">
        <f>BK97</f>
        <v>0</v>
      </c>
      <c r="K97" s="165"/>
      <c r="L97" s="170"/>
      <c r="M97" s="171"/>
      <c r="N97" s="172"/>
      <c r="O97" s="172"/>
      <c r="P97" s="173">
        <f>SUM(P98:P101)</f>
        <v>0</v>
      </c>
      <c r="Q97" s="172"/>
      <c r="R97" s="173">
        <f>SUM(R98:R101)</f>
        <v>0</v>
      </c>
      <c r="S97" s="172"/>
      <c r="T97" s="174">
        <f>SUM(T98:T101)</f>
        <v>0</v>
      </c>
      <c r="AR97" s="175" t="s">
        <v>78</v>
      </c>
      <c r="AT97" s="176" t="s">
        <v>70</v>
      </c>
      <c r="AU97" s="176" t="s">
        <v>71</v>
      </c>
      <c r="AY97" s="175" t="s">
        <v>208</v>
      </c>
      <c r="BK97" s="177">
        <f>SUM(BK98:BK101)</f>
        <v>0</v>
      </c>
    </row>
    <row r="98" spans="1:65" s="2" customFormat="1" ht="14.45" customHeight="1">
      <c r="A98" s="36"/>
      <c r="B98" s="37"/>
      <c r="C98" s="180" t="s">
        <v>71</v>
      </c>
      <c r="D98" s="180" t="s">
        <v>210</v>
      </c>
      <c r="E98" s="181" t="s">
        <v>4789</v>
      </c>
      <c r="F98" s="182" t="s">
        <v>4790</v>
      </c>
      <c r="G98" s="183" t="s">
        <v>1836</v>
      </c>
      <c r="H98" s="184">
        <v>27.754999999999999</v>
      </c>
      <c r="I98" s="185"/>
      <c r="J98" s="186">
        <f>ROUND(I98*H98,2)</f>
        <v>0</v>
      </c>
      <c r="K98" s="182" t="s">
        <v>19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215</v>
      </c>
      <c r="AT98" s="191" t="s">
        <v>210</v>
      </c>
      <c r="AU98" s="191" t="s">
        <v>78</v>
      </c>
      <c r="AY98" s="19" t="s">
        <v>208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82</v>
      </c>
      <c r="BK98" s="192">
        <f>ROUND(I98*H98,2)</f>
        <v>0</v>
      </c>
      <c r="BL98" s="19" t="s">
        <v>215</v>
      </c>
      <c r="BM98" s="191" t="s">
        <v>215</v>
      </c>
    </row>
    <row r="99" spans="1:65" s="13" customFormat="1" ht="11.25">
      <c r="B99" s="193"/>
      <c r="C99" s="194"/>
      <c r="D99" s="195" t="s">
        <v>217</v>
      </c>
      <c r="E99" s="196" t="s">
        <v>19</v>
      </c>
      <c r="F99" s="197" t="s">
        <v>4791</v>
      </c>
      <c r="G99" s="194"/>
      <c r="H99" s="198">
        <v>27.754999999999999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217</v>
      </c>
      <c r="AU99" s="204" t="s">
        <v>78</v>
      </c>
      <c r="AV99" s="13" t="s">
        <v>82</v>
      </c>
      <c r="AW99" s="13" t="s">
        <v>33</v>
      </c>
      <c r="AX99" s="13" t="s">
        <v>78</v>
      </c>
      <c r="AY99" s="204" t="s">
        <v>208</v>
      </c>
    </row>
    <row r="100" spans="1:65" s="2" customFormat="1" ht="14.45" customHeight="1">
      <c r="A100" s="36"/>
      <c r="B100" s="37"/>
      <c r="C100" s="180" t="s">
        <v>71</v>
      </c>
      <c r="D100" s="180" t="s">
        <v>210</v>
      </c>
      <c r="E100" s="181" t="s">
        <v>4792</v>
      </c>
      <c r="F100" s="182" t="s">
        <v>4793</v>
      </c>
      <c r="G100" s="183" t="s">
        <v>4786</v>
      </c>
      <c r="H100" s="184">
        <v>111020</v>
      </c>
      <c r="I100" s="185"/>
      <c r="J100" s="186">
        <f>ROUND(I100*H100,2)</f>
        <v>0</v>
      </c>
      <c r="K100" s="182" t="s">
        <v>19</v>
      </c>
      <c r="L100" s="41"/>
      <c r="M100" s="187" t="s">
        <v>19</v>
      </c>
      <c r="N100" s="188" t="s">
        <v>43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215</v>
      </c>
      <c r="AT100" s="191" t="s">
        <v>210</v>
      </c>
      <c r="AU100" s="191" t="s">
        <v>78</v>
      </c>
      <c r="AY100" s="19" t="s">
        <v>208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82</v>
      </c>
      <c r="BK100" s="192">
        <f>ROUND(I100*H100,2)</f>
        <v>0</v>
      </c>
      <c r="BL100" s="19" t="s">
        <v>215</v>
      </c>
      <c r="BM100" s="191" t="s">
        <v>243</v>
      </c>
    </row>
    <row r="101" spans="1:65" s="13" customFormat="1" ht="11.25">
      <c r="B101" s="193"/>
      <c r="C101" s="194"/>
      <c r="D101" s="195" t="s">
        <v>217</v>
      </c>
      <c r="E101" s="196" t="s">
        <v>19</v>
      </c>
      <c r="F101" s="197" t="s">
        <v>4794</v>
      </c>
      <c r="G101" s="194"/>
      <c r="H101" s="198">
        <v>111020</v>
      </c>
      <c r="I101" s="199"/>
      <c r="J101" s="194"/>
      <c r="K101" s="194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217</v>
      </c>
      <c r="AU101" s="204" t="s">
        <v>78</v>
      </c>
      <c r="AV101" s="13" t="s">
        <v>82</v>
      </c>
      <c r="AW101" s="13" t="s">
        <v>33</v>
      </c>
      <c r="AX101" s="13" t="s">
        <v>78</v>
      </c>
      <c r="AY101" s="204" t="s">
        <v>208</v>
      </c>
    </row>
    <row r="102" spans="1:65" s="12" customFormat="1" ht="25.9" customHeight="1">
      <c r="B102" s="164"/>
      <c r="C102" s="165"/>
      <c r="D102" s="166" t="s">
        <v>70</v>
      </c>
      <c r="E102" s="167" t="s">
        <v>4771</v>
      </c>
      <c r="F102" s="167" t="s">
        <v>4795</v>
      </c>
      <c r="G102" s="165"/>
      <c r="H102" s="165"/>
      <c r="I102" s="168"/>
      <c r="J102" s="169">
        <f>BK102</f>
        <v>0</v>
      </c>
      <c r="K102" s="165"/>
      <c r="L102" s="170"/>
      <c r="M102" s="171"/>
      <c r="N102" s="172"/>
      <c r="O102" s="172"/>
      <c r="P102" s="173">
        <f>P103+SUM(P104:P121)</f>
        <v>0</v>
      </c>
      <c r="Q102" s="172"/>
      <c r="R102" s="173">
        <f>R103+SUM(R104:R121)</f>
        <v>0</v>
      </c>
      <c r="S102" s="172"/>
      <c r="T102" s="174">
        <f>T103+SUM(T104:T121)</f>
        <v>0</v>
      </c>
      <c r="AR102" s="175" t="s">
        <v>78</v>
      </c>
      <c r="AT102" s="176" t="s">
        <v>70</v>
      </c>
      <c r="AU102" s="176" t="s">
        <v>71</v>
      </c>
      <c r="AY102" s="175" t="s">
        <v>208</v>
      </c>
      <c r="BK102" s="177">
        <f>BK103+SUM(BK104:BK121)</f>
        <v>0</v>
      </c>
    </row>
    <row r="103" spans="1:65" s="2" customFormat="1" ht="14.45" customHeight="1">
      <c r="A103" s="36"/>
      <c r="B103" s="37"/>
      <c r="C103" s="180" t="s">
        <v>71</v>
      </c>
      <c r="D103" s="180" t="s">
        <v>210</v>
      </c>
      <c r="E103" s="181" t="s">
        <v>4796</v>
      </c>
      <c r="F103" s="182" t="s">
        <v>4797</v>
      </c>
      <c r="G103" s="183" t="s">
        <v>225</v>
      </c>
      <c r="H103" s="184">
        <v>3.04</v>
      </c>
      <c r="I103" s="185"/>
      <c r="J103" s="186">
        <f>ROUND(I103*H103,2)</f>
        <v>0</v>
      </c>
      <c r="K103" s="182" t="s">
        <v>19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215</v>
      </c>
      <c r="AT103" s="191" t="s">
        <v>210</v>
      </c>
      <c r="AU103" s="191" t="s">
        <v>78</v>
      </c>
      <c r="AY103" s="19" t="s">
        <v>208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82</v>
      </c>
      <c r="BK103" s="192">
        <f>ROUND(I103*H103,2)</f>
        <v>0</v>
      </c>
      <c r="BL103" s="19" t="s">
        <v>215</v>
      </c>
      <c r="BM103" s="191" t="s">
        <v>373</v>
      </c>
    </row>
    <row r="104" spans="1:65" s="13" customFormat="1" ht="11.25">
      <c r="B104" s="193"/>
      <c r="C104" s="194"/>
      <c r="D104" s="195" t="s">
        <v>217</v>
      </c>
      <c r="E104" s="196" t="s">
        <v>19</v>
      </c>
      <c r="F104" s="197" t="s">
        <v>4798</v>
      </c>
      <c r="G104" s="194"/>
      <c r="H104" s="198">
        <v>3.04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217</v>
      </c>
      <c r="AU104" s="204" t="s">
        <v>78</v>
      </c>
      <c r="AV104" s="13" t="s">
        <v>82</v>
      </c>
      <c r="AW104" s="13" t="s">
        <v>33</v>
      </c>
      <c r="AX104" s="13" t="s">
        <v>78</v>
      </c>
      <c r="AY104" s="204" t="s">
        <v>208</v>
      </c>
    </row>
    <row r="105" spans="1:65" s="2" customFormat="1" ht="14.45" customHeight="1">
      <c r="A105" s="36"/>
      <c r="B105" s="37"/>
      <c r="C105" s="180" t="s">
        <v>71</v>
      </c>
      <c r="D105" s="180" t="s">
        <v>210</v>
      </c>
      <c r="E105" s="181" t="s">
        <v>4799</v>
      </c>
      <c r="F105" s="182" t="s">
        <v>4800</v>
      </c>
      <c r="G105" s="183" t="s">
        <v>1836</v>
      </c>
      <c r="H105" s="184">
        <v>7.6</v>
      </c>
      <c r="I105" s="185"/>
      <c r="J105" s="186">
        <f>ROUND(I105*H105,2)</f>
        <v>0</v>
      </c>
      <c r="K105" s="182" t="s">
        <v>19</v>
      </c>
      <c r="L105" s="41"/>
      <c r="M105" s="187" t="s">
        <v>19</v>
      </c>
      <c r="N105" s="188" t="s">
        <v>43</v>
      </c>
      <c r="O105" s="66"/>
      <c r="P105" s="189">
        <f>O105*H105</f>
        <v>0</v>
      </c>
      <c r="Q105" s="189">
        <v>0</v>
      </c>
      <c r="R105" s="189">
        <f>Q105*H105</f>
        <v>0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215</v>
      </c>
      <c r="AT105" s="191" t="s">
        <v>210</v>
      </c>
      <c r="AU105" s="191" t="s">
        <v>78</v>
      </c>
      <c r="AY105" s="19" t="s">
        <v>208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82</v>
      </c>
      <c r="BK105" s="192">
        <f>ROUND(I105*H105,2)</f>
        <v>0</v>
      </c>
      <c r="BL105" s="19" t="s">
        <v>215</v>
      </c>
      <c r="BM105" s="191" t="s">
        <v>2157</v>
      </c>
    </row>
    <row r="106" spans="1:65" s="13" customFormat="1" ht="11.25">
      <c r="B106" s="193"/>
      <c r="C106" s="194"/>
      <c r="D106" s="195" t="s">
        <v>217</v>
      </c>
      <c r="E106" s="196" t="s">
        <v>19</v>
      </c>
      <c r="F106" s="197" t="s">
        <v>4801</v>
      </c>
      <c r="G106" s="194"/>
      <c r="H106" s="198">
        <v>7.6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217</v>
      </c>
      <c r="AU106" s="204" t="s">
        <v>78</v>
      </c>
      <c r="AV106" s="13" t="s">
        <v>82</v>
      </c>
      <c r="AW106" s="13" t="s">
        <v>33</v>
      </c>
      <c r="AX106" s="13" t="s">
        <v>78</v>
      </c>
      <c r="AY106" s="204" t="s">
        <v>208</v>
      </c>
    </row>
    <row r="107" spans="1:65" s="2" customFormat="1" ht="14.45" customHeight="1">
      <c r="A107" s="36"/>
      <c r="B107" s="37"/>
      <c r="C107" s="180" t="s">
        <v>71</v>
      </c>
      <c r="D107" s="180" t="s">
        <v>210</v>
      </c>
      <c r="E107" s="181" t="s">
        <v>4802</v>
      </c>
      <c r="F107" s="182" t="s">
        <v>4803</v>
      </c>
      <c r="G107" s="183" t="s">
        <v>1836</v>
      </c>
      <c r="H107" s="184">
        <v>0.76</v>
      </c>
      <c r="I107" s="185"/>
      <c r="J107" s="186">
        <f>ROUND(I107*H107,2)</f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215</v>
      </c>
      <c r="AT107" s="191" t="s">
        <v>210</v>
      </c>
      <c r="AU107" s="191" t="s">
        <v>78</v>
      </c>
      <c r="AY107" s="19" t="s">
        <v>208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82</v>
      </c>
      <c r="BK107" s="192">
        <f>ROUND(I107*H107,2)</f>
        <v>0</v>
      </c>
      <c r="BL107" s="19" t="s">
        <v>215</v>
      </c>
      <c r="BM107" s="191" t="s">
        <v>2161</v>
      </c>
    </row>
    <row r="108" spans="1:65" s="13" customFormat="1" ht="11.25">
      <c r="B108" s="193"/>
      <c r="C108" s="194"/>
      <c r="D108" s="195" t="s">
        <v>217</v>
      </c>
      <c r="E108" s="196" t="s">
        <v>19</v>
      </c>
      <c r="F108" s="197" t="s">
        <v>4804</v>
      </c>
      <c r="G108" s="194"/>
      <c r="H108" s="198">
        <v>0.76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217</v>
      </c>
      <c r="AU108" s="204" t="s">
        <v>78</v>
      </c>
      <c r="AV108" s="13" t="s">
        <v>82</v>
      </c>
      <c r="AW108" s="13" t="s">
        <v>33</v>
      </c>
      <c r="AX108" s="13" t="s">
        <v>78</v>
      </c>
      <c r="AY108" s="204" t="s">
        <v>208</v>
      </c>
    </row>
    <row r="109" spans="1:65" s="2" customFormat="1" ht="14.45" customHeight="1">
      <c r="A109" s="36"/>
      <c r="B109" s="37"/>
      <c r="C109" s="180" t="s">
        <v>71</v>
      </c>
      <c r="D109" s="180" t="s">
        <v>210</v>
      </c>
      <c r="E109" s="181" t="s">
        <v>4805</v>
      </c>
      <c r="F109" s="182" t="s">
        <v>4806</v>
      </c>
      <c r="G109" s="183" t="s">
        <v>1636</v>
      </c>
      <c r="H109" s="184">
        <v>57</v>
      </c>
      <c r="I109" s="185"/>
      <c r="J109" s="186">
        <f>ROUND(I109*H109,2)</f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215</v>
      </c>
      <c r="AT109" s="191" t="s">
        <v>210</v>
      </c>
      <c r="AU109" s="191" t="s">
        <v>78</v>
      </c>
      <c r="AY109" s="19" t="s">
        <v>208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82</v>
      </c>
      <c r="BK109" s="192">
        <f>ROUND(I109*H109,2)</f>
        <v>0</v>
      </c>
      <c r="BL109" s="19" t="s">
        <v>215</v>
      </c>
      <c r="BM109" s="191" t="s">
        <v>739</v>
      </c>
    </row>
    <row r="110" spans="1:65" s="13" customFormat="1" ht="11.25">
      <c r="B110" s="193"/>
      <c r="C110" s="194"/>
      <c r="D110" s="195" t="s">
        <v>217</v>
      </c>
      <c r="E110" s="196" t="s">
        <v>19</v>
      </c>
      <c r="F110" s="197" t="s">
        <v>4807</v>
      </c>
      <c r="G110" s="194"/>
      <c r="H110" s="198">
        <v>57</v>
      </c>
      <c r="I110" s="199"/>
      <c r="J110" s="194"/>
      <c r="K110" s="194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217</v>
      </c>
      <c r="AU110" s="204" t="s">
        <v>78</v>
      </c>
      <c r="AV110" s="13" t="s">
        <v>82</v>
      </c>
      <c r="AW110" s="13" t="s">
        <v>33</v>
      </c>
      <c r="AX110" s="13" t="s">
        <v>78</v>
      </c>
      <c r="AY110" s="204" t="s">
        <v>208</v>
      </c>
    </row>
    <row r="111" spans="1:65" s="2" customFormat="1" ht="14.45" customHeight="1">
      <c r="A111" s="36"/>
      <c r="B111" s="37"/>
      <c r="C111" s="180" t="s">
        <v>71</v>
      </c>
      <c r="D111" s="180" t="s">
        <v>210</v>
      </c>
      <c r="E111" s="181" t="s">
        <v>4808</v>
      </c>
      <c r="F111" s="182" t="s">
        <v>4809</v>
      </c>
      <c r="G111" s="183" t="s">
        <v>1636</v>
      </c>
      <c r="H111" s="184">
        <v>57</v>
      </c>
      <c r="I111" s="185"/>
      <c r="J111" s="186">
        <f>ROUND(I111*H111,2)</f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215</v>
      </c>
      <c r="AT111" s="191" t="s">
        <v>210</v>
      </c>
      <c r="AU111" s="191" t="s">
        <v>78</v>
      </c>
      <c r="AY111" s="19" t="s">
        <v>208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82</v>
      </c>
      <c r="BK111" s="192">
        <f>ROUND(I111*H111,2)</f>
        <v>0</v>
      </c>
      <c r="BL111" s="19" t="s">
        <v>215</v>
      </c>
      <c r="BM111" s="191" t="s">
        <v>1034</v>
      </c>
    </row>
    <row r="112" spans="1:65" s="13" customFormat="1" ht="11.25">
      <c r="B112" s="193"/>
      <c r="C112" s="194"/>
      <c r="D112" s="195" t="s">
        <v>217</v>
      </c>
      <c r="E112" s="196" t="s">
        <v>19</v>
      </c>
      <c r="F112" s="197" t="s">
        <v>4807</v>
      </c>
      <c r="G112" s="194"/>
      <c r="H112" s="198">
        <v>57</v>
      </c>
      <c r="I112" s="199"/>
      <c r="J112" s="194"/>
      <c r="K112" s="194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217</v>
      </c>
      <c r="AU112" s="204" t="s">
        <v>78</v>
      </c>
      <c r="AV112" s="13" t="s">
        <v>82</v>
      </c>
      <c r="AW112" s="13" t="s">
        <v>33</v>
      </c>
      <c r="AX112" s="13" t="s">
        <v>78</v>
      </c>
      <c r="AY112" s="204" t="s">
        <v>208</v>
      </c>
    </row>
    <row r="113" spans="1:65" s="2" customFormat="1" ht="14.45" customHeight="1">
      <c r="A113" s="36"/>
      <c r="B113" s="37"/>
      <c r="C113" s="180" t="s">
        <v>71</v>
      </c>
      <c r="D113" s="180" t="s">
        <v>210</v>
      </c>
      <c r="E113" s="181" t="s">
        <v>4810</v>
      </c>
      <c r="F113" s="182" t="s">
        <v>4811</v>
      </c>
      <c r="G113" s="183" t="s">
        <v>2288</v>
      </c>
      <c r="H113" s="184">
        <v>34.200000000000003</v>
      </c>
      <c r="I113" s="185"/>
      <c r="J113" s="186">
        <f>ROUND(I113*H113,2)</f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215</v>
      </c>
      <c r="AT113" s="191" t="s">
        <v>210</v>
      </c>
      <c r="AU113" s="191" t="s">
        <v>78</v>
      </c>
      <c r="AY113" s="19" t="s">
        <v>208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82</v>
      </c>
      <c r="BK113" s="192">
        <f>ROUND(I113*H113,2)</f>
        <v>0</v>
      </c>
      <c r="BL113" s="19" t="s">
        <v>215</v>
      </c>
      <c r="BM113" s="191" t="s">
        <v>2170</v>
      </c>
    </row>
    <row r="114" spans="1:65" s="13" customFormat="1" ht="11.25">
      <c r="B114" s="193"/>
      <c r="C114" s="194"/>
      <c r="D114" s="195" t="s">
        <v>217</v>
      </c>
      <c r="E114" s="196" t="s">
        <v>19</v>
      </c>
      <c r="F114" s="197" t="s">
        <v>4812</v>
      </c>
      <c r="G114" s="194"/>
      <c r="H114" s="198">
        <v>34.200000000000003</v>
      </c>
      <c r="I114" s="199"/>
      <c r="J114" s="194"/>
      <c r="K114" s="194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217</v>
      </c>
      <c r="AU114" s="204" t="s">
        <v>78</v>
      </c>
      <c r="AV114" s="13" t="s">
        <v>82</v>
      </c>
      <c r="AW114" s="13" t="s">
        <v>33</v>
      </c>
      <c r="AX114" s="13" t="s">
        <v>78</v>
      </c>
      <c r="AY114" s="204" t="s">
        <v>208</v>
      </c>
    </row>
    <row r="115" spans="1:65" s="2" customFormat="1" ht="14.45" customHeight="1">
      <c r="A115" s="36"/>
      <c r="B115" s="37"/>
      <c r="C115" s="180" t="s">
        <v>71</v>
      </c>
      <c r="D115" s="180" t="s">
        <v>210</v>
      </c>
      <c r="E115" s="181" t="s">
        <v>4813</v>
      </c>
      <c r="F115" s="182" t="s">
        <v>4814</v>
      </c>
      <c r="G115" s="183" t="s">
        <v>1636</v>
      </c>
      <c r="H115" s="184">
        <v>19</v>
      </c>
      <c r="I115" s="185"/>
      <c r="J115" s="186">
        <f>ROUND(I115*H115,2)</f>
        <v>0</v>
      </c>
      <c r="K115" s="182" t="s">
        <v>19</v>
      </c>
      <c r="L115" s="41"/>
      <c r="M115" s="187" t="s">
        <v>19</v>
      </c>
      <c r="N115" s="188" t="s">
        <v>43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215</v>
      </c>
      <c r="AT115" s="191" t="s">
        <v>210</v>
      </c>
      <c r="AU115" s="191" t="s">
        <v>78</v>
      </c>
      <c r="AY115" s="19" t="s">
        <v>208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82</v>
      </c>
      <c r="BK115" s="192">
        <f>ROUND(I115*H115,2)</f>
        <v>0</v>
      </c>
      <c r="BL115" s="19" t="s">
        <v>215</v>
      </c>
      <c r="BM115" s="191" t="s">
        <v>765</v>
      </c>
    </row>
    <row r="116" spans="1:65" s="13" customFormat="1" ht="11.25">
      <c r="B116" s="193"/>
      <c r="C116" s="194"/>
      <c r="D116" s="195" t="s">
        <v>217</v>
      </c>
      <c r="E116" s="196" t="s">
        <v>19</v>
      </c>
      <c r="F116" s="197" t="s">
        <v>760</v>
      </c>
      <c r="G116" s="194"/>
      <c r="H116" s="198">
        <v>19</v>
      </c>
      <c r="I116" s="199"/>
      <c r="J116" s="194"/>
      <c r="K116" s="194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217</v>
      </c>
      <c r="AU116" s="204" t="s">
        <v>78</v>
      </c>
      <c r="AV116" s="13" t="s">
        <v>82</v>
      </c>
      <c r="AW116" s="13" t="s">
        <v>33</v>
      </c>
      <c r="AX116" s="13" t="s">
        <v>78</v>
      </c>
      <c r="AY116" s="204" t="s">
        <v>208</v>
      </c>
    </row>
    <row r="117" spans="1:65" s="2" customFormat="1" ht="14.45" customHeight="1">
      <c r="A117" s="36"/>
      <c r="B117" s="37"/>
      <c r="C117" s="180" t="s">
        <v>71</v>
      </c>
      <c r="D117" s="180" t="s">
        <v>210</v>
      </c>
      <c r="E117" s="181" t="s">
        <v>4815</v>
      </c>
      <c r="F117" s="182" t="s">
        <v>4816</v>
      </c>
      <c r="G117" s="183" t="s">
        <v>225</v>
      </c>
      <c r="H117" s="184">
        <v>1.52</v>
      </c>
      <c r="I117" s="185"/>
      <c r="J117" s="186">
        <f>ROUND(I117*H117,2)</f>
        <v>0</v>
      </c>
      <c r="K117" s="182" t="s">
        <v>19</v>
      </c>
      <c r="L117" s="41"/>
      <c r="M117" s="187" t="s">
        <v>19</v>
      </c>
      <c r="N117" s="188" t="s">
        <v>43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215</v>
      </c>
      <c r="AT117" s="191" t="s">
        <v>210</v>
      </c>
      <c r="AU117" s="191" t="s">
        <v>78</v>
      </c>
      <c r="AY117" s="19" t="s">
        <v>208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82</v>
      </c>
      <c r="BK117" s="192">
        <f>ROUND(I117*H117,2)</f>
        <v>0</v>
      </c>
      <c r="BL117" s="19" t="s">
        <v>215</v>
      </c>
      <c r="BM117" s="191" t="s">
        <v>2177</v>
      </c>
    </row>
    <row r="118" spans="1:65" s="13" customFormat="1" ht="11.25">
      <c r="B118" s="193"/>
      <c r="C118" s="194"/>
      <c r="D118" s="195" t="s">
        <v>217</v>
      </c>
      <c r="E118" s="196" t="s">
        <v>19</v>
      </c>
      <c r="F118" s="197" t="s">
        <v>4817</v>
      </c>
      <c r="G118" s="194"/>
      <c r="H118" s="198">
        <v>1.52</v>
      </c>
      <c r="I118" s="199"/>
      <c r="J118" s="194"/>
      <c r="K118" s="194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217</v>
      </c>
      <c r="AU118" s="204" t="s">
        <v>78</v>
      </c>
      <c r="AV118" s="13" t="s">
        <v>82</v>
      </c>
      <c r="AW118" s="13" t="s">
        <v>33</v>
      </c>
      <c r="AX118" s="13" t="s">
        <v>78</v>
      </c>
      <c r="AY118" s="204" t="s">
        <v>208</v>
      </c>
    </row>
    <row r="119" spans="1:65" s="2" customFormat="1" ht="14.45" customHeight="1">
      <c r="A119" s="36"/>
      <c r="B119" s="37"/>
      <c r="C119" s="180" t="s">
        <v>71</v>
      </c>
      <c r="D119" s="180" t="s">
        <v>210</v>
      </c>
      <c r="E119" s="181" t="s">
        <v>4818</v>
      </c>
      <c r="F119" s="182" t="s">
        <v>4819</v>
      </c>
      <c r="G119" s="183" t="s">
        <v>4786</v>
      </c>
      <c r="H119" s="184">
        <v>3800</v>
      </c>
      <c r="I119" s="185"/>
      <c r="J119" s="186">
        <f>ROUND(I119*H119,2)</f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215</v>
      </c>
      <c r="AT119" s="191" t="s">
        <v>210</v>
      </c>
      <c r="AU119" s="191" t="s">
        <v>78</v>
      </c>
      <c r="AY119" s="19" t="s">
        <v>208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82</v>
      </c>
      <c r="BK119" s="192">
        <f>ROUND(I119*H119,2)</f>
        <v>0</v>
      </c>
      <c r="BL119" s="19" t="s">
        <v>215</v>
      </c>
      <c r="BM119" s="191" t="s">
        <v>744</v>
      </c>
    </row>
    <row r="120" spans="1:65" s="13" customFormat="1" ht="11.25">
      <c r="B120" s="193"/>
      <c r="C120" s="194"/>
      <c r="D120" s="195" t="s">
        <v>217</v>
      </c>
      <c r="E120" s="196" t="s">
        <v>19</v>
      </c>
      <c r="F120" s="197" t="s">
        <v>4820</v>
      </c>
      <c r="G120" s="194"/>
      <c r="H120" s="198">
        <v>3800</v>
      </c>
      <c r="I120" s="199"/>
      <c r="J120" s="194"/>
      <c r="K120" s="194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217</v>
      </c>
      <c r="AU120" s="204" t="s">
        <v>78</v>
      </c>
      <c r="AV120" s="13" t="s">
        <v>82</v>
      </c>
      <c r="AW120" s="13" t="s">
        <v>33</v>
      </c>
      <c r="AX120" s="13" t="s">
        <v>78</v>
      </c>
      <c r="AY120" s="204" t="s">
        <v>208</v>
      </c>
    </row>
    <row r="121" spans="1:65" s="12" customFormat="1" ht="22.9" customHeight="1">
      <c r="B121" s="164"/>
      <c r="C121" s="165"/>
      <c r="D121" s="166" t="s">
        <v>70</v>
      </c>
      <c r="E121" s="178" t="s">
        <v>4821</v>
      </c>
      <c r="F121" s="178" t="s">
        <v>4822</v>
      </c>
      <c r="G121" s="165"/>
      <c r="H121" s="165"/>
      <c r="I121" s="168"/>
      <c r="J121" s="179">
        <f>BK121</f>
        <v>0</v>
      </c>
      <c r="K121" s="165"/>
      <c r="L121" s="170"/>
      <c r="M121" s="171"/>
      <c r="N121" s="172"/>
      <c r="O121" s="172"/>
      <c r="P121" s="173">
        <f>SUM(P122:P123)</f>
        <v>0</v>
      </c>
      <c r="Q121" s="172"/>
      <c r="R121" s="173">
        <f>SUM(R122:R123)</f>
        <v>0</v>
      </c>
      <c r="S121" s="172"/>
      <c r="T121" s="174">
        <f>SUM(T122:T123)</f>
        <v>0</v>
      </c>
      <c r="AR121" s="175" t="s">
        <v>78</v>
      </c>
      <c r="AT121" s="176" t="s">
        <v>70</v>
      </c>
      <c r="AU121" s="176" t="s">
        <v>78</v>
      </c>
      <c r="AY121" s="175" t="s">
        <v>208</v>
      </c>
      <c r="BK121" s="177">
        <f>SUM(BK122:BK123)</f>
        <v>0</v>
      </c>
    </row>
    <row r="122" spans="1:65" s="2" customFormat="1" ht="14.45" customHeight="1">
      <c r="A122" s="36"/>
      <c r="B122" s="37"/>
      <c r="C122" s="180" t="s">
        <v>71</v>
      </c>
      <c r="D122" s="180" t="s">
        <v>210</v>
      </c>
      <c r="E122" s="181" t="s">
        <v>4823</v>
      </c>
      <c r="F122" s="182" t="s">
        <v>4824</v>
      </c>
      <c r="G122" s="183" t="s">
        <v>4786</v>
      </c>
      <c r="H122" s="184">
        <v>3800</v>
      </c>
      <c r="I122" s="185"/>
      <c r="J122" s="186">
        <f>ROUND(I122*H122,2)</f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215</v>
      </c>
      <c r="AT122" s="191" t="s">
        <v>210</v>
      </c>
      <c r="AU122" s="191" t="s">
        <v>82</v>
      </c>
      <c r="AY122" s="19" t="s">
        <v>208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82</v>
      </c>
      <c r="BK122" s="192">
        <f>ROUND(I122*H122,2)</f>
        <v>0</v>
      </c>
      <c r="BL122" s="19" t="s">
        <v>215</v>
      </c>
      <c r="BM122" s="191" t="s">
        <v>752</v>
      </c>
    </row>
    <row r="123" spans="1:65" s="13" customFormat="1" ht="11.25">
      <c r="B123" s="193"/>
      <c r="C123" s="194"/>
      <c r="D123" s="195" t="s">
        <v>217</v>
      </c>
      <c r="E123" s="196" t="s">
        <v>19</v>
      </c>
      <c r="F123" s="197" t="s">
        <v>4825</v>
      </c>
      <c r="G123" s="194"/>
      <c r="H123" s="198">
        <v>3800</v>
      </c>
      <c r="I123" s="199"/>
      <c r="J123" s="194"/>
      <c r="K123" s="194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217</v>
      </c>
      <c r="AU123" s="204" t="s">
        <v>82</v>
      </c>
      <c r="AV123" s="13" t="s">
        <v>82</v>
      </c>
      <c r="AW123" s="13" t="s">
        <v>33</v>
      </c>
      <c r="AX123" s="13" t="s">
        <v>78</v>
      </c>
      <c r="AY123" s="204" t="s">
        <v>208</v>
      </c>
    </row>
    <row r="124" spans="1:65" s="12" customFormat="1" ht="25.9" customHeight="1">
      <c r="B124" s="164"/>
      <c r="C124" s="165"/>
      <c r="D124" s="166" t="s">
        <v>70</v>
      </c>
      <c r="E124" s="167" t="s">
        <v>4826</v>
      </c>
      <c r="F124" s="167" t="s">
        <v>4827</v>
      </c>
      <c r="G124" s="165"/>
      <c r="H124" s="165"/>
      <c r="I124" s="168"/>
      <c r="J124" s="169">
        <f>BK124</f>
        <v>0</v>
      </c>
      <c r="K124" s="165"/>
      <c r="L124" s="170"/>
      <c r="M124" s="171"/>
      <c r="N124" s="172"/>
      <c r="O124" s="172"/>
      <c r="P124" s="173">
        <f>P125+SUM(P126:P133)</f>
        <v>0</v>
      </c>
      <c r="Q124" s="172"/>
      <c r="R124" s="173">
        <f>R125+SUM(R126:R133)</f>
        <v>0</v>
      </c>
      <c r="S124" s="172"/>
      <c r="T124" s="174">
        <f>T125+SUM(T126:T133)</f>
        <v>0</v>
      </c>
      <c r="AR124" s="175" t="s">
        <v>78</v>
      </c>
      <c r="AT124" s="176" t="s">
        <v>70</v>
      </c>
      <c r="AU124" s="176" t="s">
        <v>71</v>
      </c>
      <c r="AY124" s="175" t="s">
        <v>208</v>
      </c>
      <c r="BK124" s="177">
        <f>BK125+SUM(BK126:BK133)</f>
        <v>0</v>
      </c>
    </row>
    <row r="125" spans="1:65" s="2" customFormat="1" ht="14.45" customHeight="1">
      <c r="A125" s="36"/>
      <c r="B125" s="37"/>
      <c r="C125" s="180" t="s">
        <v>71</v>
      </c>
      <c r="D125" s="180" t="s">
        <v>210</v>
      </c>
      <c r="E125" s="181" t="s">
        <v>4828</v>
      </c>
      <c r="F125" s="182" t="s">
        <v>4829</v>
      </c>
      <c r="G125" s="183" t="s">
        <v>225</v>
      </c>
      <c r="H125" s="184">
        <v>5.5E-2</v>
      </c>
      <c r="I125" s="185"/>
      <c r="J125" s="186">
        <f>ROUND(I125*H125,2)</f>
        <v>0</v>
      </c>
      <c r="K125" s="182" t="s">
        <v>19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215</v>
      </c>
      <c r="AT125" s="191" t="s">
        <v>210</v>
      </c>
      <c r="AU125" s="191" t="s">
        <v>78</v>
      </c>
      <c r="AY125" s="19" t="s">
        <v>208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82</v>
      </c>
      <c r="BK125" s="192">
        <f>ROUND(I125*H125,2)</f>
        <v>0</v>
      </c>
      <c r="BL125" s="19" t="s">
        <v>215</v>
      </c>
      <c r="BM125" s="191" t="s">
        <v>973</v>
      </c>
    </row>
    <row r="126" spans="1:65" s="13" customFormat="1" ht="11.25">
      <c r="B126" s="193"/>
      <c r="C126" s="194"/>
      <c r="D126" s="195" t="s">
        <v>217</v>
      </c>
      <c r="E126" s="196" t="s">
        <v>19</v>
      </c>
      <c r="F126" s="197" t="s">
        <v>4830</v>
      </c>
      <c r="G126" s="194"/>
      <c r="H126" s="198">
        <v>5.5E-2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217</v>
      </c>
      <c r="AU126" s="204" t="s">
        <v>78</v>
      </c>
      <c r="AV126" s="13" t="s">
        <v>82</v>
      </c>
      <c r="AW126" s="13" t="s">
        <v>33</v>
      </c>
      <c r="AX126" s="13" t="s">
        <v>78</v>
      </c>
      <c r="AY126" s="204" t="s">
        <v>208</v>
      </c>
    </row>
    <row r="127" spans="1:65" s="2" customFormat="1" ht="14.45" customHeight="1">
      <c r="A127" s="36"/>
      <c r="B127" s="37"/>
      <c r="C127" s="180" t="s">
        <v>71</v>
      </c>
      <c r="D127" s="180" t="s">
        <v>210</v>
      </c>
      <c r="E127" s="181" t="s">
        <v>4831</v>
      </c>
      <c r="F127" s="182" t="s">
        <v>4832</v>
      </c>
      <c r="G127" s="183" t="s">
        <v>1836</v>
      </c>
      <c r="H127" s="184">
        <v>2.4</v>
      </c>
      <c r="I127" s="185"/>
      <c r="J127" s="186">
        <f>ROUND(I127*H127,2)</f>
        <v>0</v>
      </c>
      <c r="K127" s="182" t="s">
        <v>19</v>
      </c>
      <c r="L127" s="41"/>
      <c r="M127" s="187" t="s">
        <v>19</v>
      </c>
      <c r="N127" s="188" t="s">
        <v>43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215</v>
      </c>
      <c r="AT127" s="191" t="s">
        <v>210</v>
      </c>
      <c r="AU127" s="191" t="s">
        <v>78</v>
      </c>
      <c r="AY127" s="19" t="s">
        <v>208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82</v>
      </c>
      <c r="BK127" s="192">
        <f>ROUND(I127*H127,2)</f>
        <v>0</v>
      </c>
      <c r="BL127" s="19" t="s">
        <v>215</v>
      </c>
      <c r="BM127" s="191" t="s">
        <v>998</v>
      </c>
    </row>
    <row r="128" spans="1:65" s="13" customFormat="1" ht="11.25">
      <c r="B128" s="193"/>
      <c r="C128" s="194"/>
      <c r="D128" s="195" t="s">
        <v>217</v>
      </c>
      <c r="E128" s="196" t="s">
        <v>19</v>
      </c>
      <c r="F128" s="197" t="s">
        <v>4833</v>
      </c>
      <c r="G128" s="194"/>
      <c r="H128" s="198">
        <v>2.4</v>
      </c>
      <c r="I128" s="199"/>
      <c r="J128" s="194"/>
      <c r="K128" s="194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217</v>
      </c>
      <c r="AU128" s="204" t="s">
        <v>78</v>
      </c>
      <c r="AV128" s="13" t="s">
        <v>82</v>
      </c>
      <c r="AW128" s="13" t="s">
        <v>33</v>
      </c>
      <c r="AX128" s="13" t="s">
        <v>78</v>
      </c>
      <c r="AY128" s="204" t="s">
        <v>208</v>
      </c>
    </row>
    <row r="129" spans="1:65" s="2" customFormat="1" ht="14.45" customHeight="1">
      <c r="A129" s="36"/>
      <c r="B129" s="37"/>
      <c r="C129" s="180" t="s">
        <v>71</v>
      </c>
      <c r="D129" s="180" t="s">
        <v>210</v>
      </c>
      <c r="E129" s="181" t="s">
        <v>4834</v>
      </c>
      <c r="F129" s="182" t="s">
        <v>4835</v>
      </c>
      <c r="G129" s="183" t="s">
        <v>225</v>
      </c>
      <c r="H129" s="184">
        <v>3.84</v>
      </c>
      <c r="I129" s="185"/>
      <c r="J129" s="186">
        <f>ROUND(I129*H129,2)</f>
        <v>0</v>
      </c>
      <c r="K129" s="182" t="s">
        <v>19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215</v>
      </c>
      <c r="AT129" s="191" t="s">
        <v>210</v>
      </c>
      <c r="AU129" s="191" t="s">
        <v>78</v>
      </c>
      <c r="AY129" s="19" t="s">
        <v>208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215</v>
      </c>
      <c r="BM129" s="191" t="s">
        <v>829</v>
      </c>
    </row>
    <row r="130" spans="1:65" s="13" customFormat="1" ht="11.25">
      <c r="B130" s="193"/>
      <c r="C130" s="194"/>
      <c r="D130" s="195" t="s">
        <v>217</v>
      </c>
      <c r="E130" s="196" t="s">
        <v>19</v>
      </c>
      <c r="F130" s="197" t="s">
        <v>4836</v>
      </c>
      <c r="G130" s="194"/>
      <c r="H130" s="198">
        <v>3.84</v>
      </c>
      <c r="I130" s="199"/>
      <c r="J130" s="194"/>
      <c r="K130" s="194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217</v>
      </c>
      <c r="AU130" s="204" t="s">
        <v>78</v>
      </c>
      <c r="AV130" s="13" t="s">
        <v>82</v>
      </c>
      <c r="AW130" s="13" t="s">
        <v>33</v>
      </c>
      <c r="AX130" s="13" t="s">
        <v>78</v>
      </c>
      <c r="AY130" s="204" t="s">
        <v>208</v>
      </c>
    </row>
    <row r="131" spans="1:65" s="2" customFormat="1" ht="14.45" customHeight="1">
      <c r="A131" s="36"/>
      <c r="B131" s="37"/>
      <c r="C131" s="180" t="s">
        <v>71</v>
      </c>
      <c r="D131" s="180" t="s">
        <v>210</v>
      </c>
      <c r="E131" s="181" t="s">
        <v>4837</v>
      </c>
      <c r="F131" s="182" t="s">
        <v>4838</v>
      </c>
      <c r="G131" s="183" t="s">
        <v>4786</v>
      </c>
      <c r="H131" s="184">
        <v>3840</v>
      </c>
      <c r="I131" s="185"/>
      <c r="J131" s="186">
        <f>ROUND(I131*H131,2)</f>
        <v>0</v>
      </c>
      <c r="K131" s="182" t="s">
        <v>19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215</v>
      </c>
      <c r="AT131" s="191" t="s">
        <v>210</v>
      </c>
      <c r="AU131" s="191" t="s">
        <v>78</v>
      </c>
      <c r="AY131" s="19" t="s">
        <v>208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82</v>
      </c>
      <c r="BK131" s="192">
        <f>ROUND(I131*H131,2)</f>
        <v>0</v>
      </c>
      <c r="BL131" s="19" t="s">
        <v>215</v>
      </c>
      <c r="BM131" s="191" t="s">
        <v>840</v>
      </c>
    </row>
    <row r="132" spans="1:65" s="13" customFormat="1" ht="11.25">
      <c r="B132" s="193"/>
      <c r="C132" s="194"/>
      <c r="D132" s="195" t="s">
        <v>217</v>
      </c>
      <c r="E132" s="196" t="s">
        <v>19</v>
      </c>
      <c r="F132" s="197" t="s">
        <v>4839</v>
      </c>
      <c r="G132" s="194"/>
      <c r="H132" s="198">
        <v>3840</v>
      </c>
      <c r="I132" s="199"/>
      <c r="J132" s="194"/>
      <c r="K132" s="194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217</v>
      </c>
      <c r="AU132" s="204" t="s">
        <v>78</v>
      </c>
      <c r="AV132" s="13" t="s">
        <v>82</v>
      </c>
      <c r="AW132" s="13" t="s">
        <v>33</v>
      </c>
      <c r="AX132" s="13" t="s">
        <v>78</v>
      </c>
      <c r="AY132" s="204" t="s">
        <v>208</v>
      </c>
    </row>
    <row r="133" spans="1:65" s="12" customFormat="1" ht="22.9" customHeight="1">
      <c r="B133" s="164"/>
      <c r="C133" s="165"/>
      <c r="D133" s="166" t="s">
        <v>70</v>
      </c>
      <c r="E133" s="178" t="s">
        <v>4821</v>
      </c>
      <c r="F133" s="178" t="s">
        <v>4822</v>
      </c>
      <c r="G133" s="165"/>
      <c r="H133" s="165"/>
      <c r="I133" s="168"/>
      <c r="J133" s="179">
        <f>BK133</f>
        <v>0</v>
      </c>
      <c r="K133" s="165"/>
      <c r="L133" s="170"/>
      <c r="M133" s="171"/>
      <c r="N133" s="172"/>
      <c r="O133" s="172"/>
      <c r="P133" s="173">
        <f>SUM(P134:P135)</f>
        <v>0</v>
      </c>
      <c r="Q133" s="172"/>
      <c r="R133" s="173">
        <f>SUM(R134:R135)</f>
        <v>0</v>
      </c>
      <c r="S133" s="172"/>
      <c r="T133" s="174">
        <f>SUM(T134:T135)</f>
        <v>0</v>
      </c>
      <c r="AR133" s="175" t="s">
        <v>78</v>
      </c>
      <c r="AT133" s="176" t="s">
        <v>70</v>
      </c>
      <c r="AU133" s="176" t="s">
        <v>78</v>
      </c>
      <c r="AY133" s="175" t="s">
        <v>208</v>
      </c>
      <c r="BK133" s="177">
        <f>SUM(BK134:BK135)</f>
        <v>0</v>
      </c>
    </row>
    <row r="134" spans="1:65" s="2" customFormat="1" ht="14.45" customHeight="1">
      <c r="A134" s="36"/>
      <c r="B134" s="37"/>
      <c r="C134" s="180" t="s">
        <v>71</v>
      </c>
      <c r="D134" s="180" t="s">
        <v>210</v>
      </c>
      <c r="E134" s="181" t="s">
        <v>4840</v>
      </c>
      <c r="F134" s="182" t="s">
        <v>4841</v>
      </c>
      <c r="G134" s="183" t="s">
        <v>4786</v>
      </c>
      <c r="H134" s="184">
        <v>3840</v>
      </c>
      <c r="I134" s="185"/>
      <c r="J134" s="186">
        <f>ROUND(I134*H134,2)</f>
        <v>0</v>
      </c>
      <c r="K134" s="182" t="s">
        <v>19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215</v>
      </c>
      <c r="AT134" s="191" t="s">
        <v>210</v>
      </c>
      <c r="AU134" s="191" t="s">
        <v>82</v>
      </c>
      <c r="AY134" s="19" t="s">
        <v>208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82</v>
      </c>
      <c r="BK134" s="192">
        <f>ROUND(I134*H134,2)</f>
        <v>0</v>
      </c>
      <c r="BL134" s="19" t="s">
        <v>215</v>
      </c>
      <c r="BM134" s="191" t="s">
        <v>854</v>
      </c>
    </row>
    <row r="135" spans="1:65" s="13" customFormat="1" ht="11.25">
      <c r="B135" s="193"/>
      <c r="C135" s="194"/>
      <c r="D135" s="195" t="s">
        <v>217</v>
      </c>
      <c r="E135" s="196" t="s">
        <v>19</v>
      </c>
      <c r="F135" s="197" t="s">
        <v>4842</v>
      </c>
      <c r="G135" s="194"/>
      <c r="H135" s="198">
        <v>3840</v>
      </c>
      <c r="I135" s="199"/>
      <c r="J135" s="194"/>
      <c r="K135" s="194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217</v>
      </c>
      <c r="AU135" s="204" t="s">
        <v>82</v>
      </c>
      <c r="AV135" s="13" t="s">
        <v>82</v>
      </c>
      <c r="AW135" s="13" t="s">
        <v>33</v>
      </c>
      <c r="AX135" s="13" t="s">
        <v>78</v>
      </c>
      <c r="AY135" s="204" t="s">
        <v>208</v>
      </c>
    </row>
    <row r="136" spans="1:65" s="12" customFormat="1" ht="25.9" customHeight="1">
      <c r="B136" s="164"/>
      <c r="C136" s="165"/>
      <c r="D136" s="166" t="s">
        <v>70</v>
      </c>
      <c r="E136" s="167" t="s">
        <v>4843</v>
      </c>
      <c r="F136" s="167" t="s">
        <v>4844</v>
      </c>
      <c r="G136" s="165"/>
      <c r="H136" s="165"/>
      <c r="I136" s="168"/>
      <c r="J136" s="169">
        <f>BK136</f>
        <v>0</v>
      </c>
      <c r="K136" s="165"/>
      <c r="L136" s="170"/>
      <c r="M136" s="171"/>
      <c r="N136" s="172"/>
      <c r="O136" s="172"/>
      <c r="P136" s="173">
        <f>P137+SUM(P138:P145)</f>
        <v>0</v>
      </c>
      <c r="Q136" s="172"/>
      <c r="R136" s="173">
        <f>R137+SUM(R138:R145)</f>
        <v>0</v>
      </c>
      <c r="S136" s="172"/>
      <c r="T136" s="174">
        <f>T137+SUM(T138:T145)</f>
        <v>0</v>
      </c>
      <c r="AR136" s="175" t="s">
        <v>78</v>
      </c>
      <c r="AT136" s="176" t="s">
        <v>70</v>
      </c>
      <c r="AU136" s="176" t="s">
        <v>71</v>
      </c>
      <c r="AY136" s="175" t="s">
        <v>208</v>
      </c>
      <c r="BK136" s="177">
        <f>BK137+SUM(BK138:BK145)</f>
        <v>0</v>
      </c>
    </row>
    <row r="137" spans="1:65" s="2" customFormat="1" ht="14.45" customHeight="1">
      <c r="A137" s="36"/>
      <c r="B137" s="37"/>
      <c r="C137" s="180" t="s">
        <v>71</v>
      </c>
      <c r="D137" s="180" t="s">
        <v>210</v>
      </c>
      <c r="E137" s="181" t="s">
        <v>4845</v>
      </c>
      <c r="F137" s="182" t="s">
        <v>4846</v>
      </c>
      <c r="G137" s="183" t="s">
        <v>225</v>
      </c>
      <c r="H137" s="184">
        <v>5.6000000000000001E-2</v>
      </c>
      <c r="I137" s="185"/>
      <c r="J137" s="186">
        <f>ROUND(I137*H137,2)</f>
        <v>0</v>
      </c>
      <c r="K137" s="182" t="s">
        <v>19</v>
      </c>
      <c r="L137" s="41"/>
      <c r="M137" s="187" t="s">
        <v>19</v>
      </c>
      <c r="N137" s="188" t="s">
        <v>43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215</v>
      </c>
      <c r="AT137" s="191" t="s">
        <v>210</v>
      </c>
      <c r="AU137" s="191" t="s">
        <v>78</v>
      </c>
      <c r="AY137" s="19" t="s">
        <v>208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82</v>
      </c>
      <c r="BK137" s="192">
        <f>ROUND(I137*H137,2)</f>
        <v>0</v>
      </c>
      <c r="BL137" s="19" t="s">
        <v>215</v>
      </c>
      <c r="BM137" s="191" t="s">
        <v>870</v>
      </c>
    </row>
    <row r="138" spans="1:65" s="13" customFormat="1" ht="11.25">
      <c r="B138" s="193"/>
      <c r="C138" s="194"/>
      <c r="D138" s="195" t="s">
        <v>217</v>
      </c>
      <c r="E138" s="196" t="s">
        <v>19</v>
      </c>
      <c r="F138" s="197" t="s">
        <v>4847</v>
      </c>
      <c r="G138" s="194"/>
      <c r="H138" s="198">
        <v>5.6000000000000001E-2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217</v>
      </c>
      <c r="AU138" s="204" t="s">
        <v>78</v>
      </c>
      <c r="AV138" s="13" t="s">
        <v>82</v>
      </c>
      <c r="AW138" s="13" t="s">
        <v>33</v>
      </c>
      <c r="AX138" s="13" t="s">
        <v>78</v>
      </c>
      <c r="AY138" s="204" t="s">
        <v>208</v>
      </c>
    </row>
    <row r="139" spans="1:65" s="2" customFormat="1" ht="14.45" customHeight="1">
      <c r="A139" s="36"/>
      <c r="B139" s="37"/>
      <c r="C139" s="180" t="s">
        <v>71</v>
      </c>
      <c r="D139" s="180" t="s">
        <v>210</v>
      </c>
      <c r="E139" s="181" t="s">
        <v>4848</v>
      </c>
      <c r="F139" s="182" t="s">
        <v>4849</v>
      </c>
      <c r="G139" s="183" t="s">
        <v>1836</v>
      </c>
      <c r="H139" s="184">
        <v>0.24</v>
      </c>
      <c r="I139" s="185"/>
      <c r="J139" s="186">
        <f>ROUND(I139*H139,2)</f>
        <v>0</v>
      </c>
      <c r="K139" s="182" t="s">
        <v>19</v>
      </c>
      <c r="L139" s="41"/>
      <c r="M139" s="187" t="s">
        <v>19</v>
      </c>
      <c r="N139" s="188" t="s">
        <v>43</v>
      </c>
      <c r="O139" s="66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215</v>
      </c>
      <c r="AT139" s="191" t="s">
        <v>210</v>
      </c>
      <c r="AU139" s="191" t="s">
        <v>78</v>
      </c>
      <c r="AY139" s="19" t="s">
        <v>208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82</v>
      </c>
      <c r="BK139" s="192">
        <f>ROUND(I139*H139,2)</f>
        <v>0</v>
      </c>
      <c r="BL139" s="19" t="s">
        <v>215</v>
      </c>
      <c r="BM139" s="191" t="s">
        <v>2202</v>
      </c>
    </row>
    <row r="140" spans="1:65" s="13" customFormat="1" ht="11.25">
      <c r="B140" s="193"/>
      <c r="C140" s="194"/>
      <c r="D140" s="195" t="s">
        <v>217</v>
      </c>
      <c r="E140" s="196" t="s">
        <v>19</v>
      </c>
      <c r="F140" s="197" t="s">
        <v>4850</v>
      </c>
      <c r="G140" s="194"/>
      <c r="H140" s="198">
        <v>0.24</v>
      </c>
      <c r="I140" s="199"/>
      <c r="J140" s="194"/>
      <c r="K140" s="194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217</v>
      </c>
      <c r="AU140" s="204" t="s">
        <v>78</v>
      </c>
      <c r="AV140" s="13" t="s">
        <v>82</v>
      </c>
      <c r="AW140" s="13" t="s">
        <v>33</v>
      </c>
      <c r="AX140" s="13" t="s">
        <v>78</v>
      </c>
      <c r="AY140" s="204" t="s">
        <v>208</v>
      </c>
    </row>
    <row r="141" spans="1:65" s="2" customFormat="1" ht="14.45" customHeight="1">
      <c r="A141" s="36"/>
      <c r="B141" s="37"/>
      <c r="C141" s="180" t="s">
        <v>71</v>
      </c>
      <c r="D141" s="180" t="s">
        <v>210</v>
      </c>
      <c r="E141" s="181" t="s">
        <v>4851</v>
      </c>
      <c r="F141" s="182" t="s">
        <v>4852</v>
      </c>
      <c r="G141" s="183" t="s">
        <v>225</v>
      </c>
      <c r="H141" s="184">
        <v>3.84</v>
      </c>
      <c r="I141" s="185"/>
      <c r="J141" s="186">
        <f>ROUND(I141*H141,2)</f>
        <v>0</v>
      </c>
      <c r="K141" s="182" t="s">
        <v>19</v>
      </c>
      <c r="L141" s="41"/>
      <c r="M141" s="187" t="s">
        <v>19</v>
      </c>
      <c r="N141" s="188" t="s">
        <v>43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215</v>
      </c>
      <c r="AT141" s="191" t="s">
        <v>210</v>
      </c>
      <c r="AU141" s="191" t="s">
        <v>78</v>
      </c>
      <c r="AY141" s="19" t="s">
        <v>208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215</v>
      </c>
      <c r="BM141" s="191" t="s">
        <v>895</v>
      </c>
    </row>
    <row r="142" spans="1:65" s="13" customFormat="1" ht="11.25">
      <c r="B142" s="193"/>
      <c r="C142" s="194"/>
      <c r="D142" s="195" t="s">
        <v>217</v>
      </c>
      <c r="E142" s="196" t="s">
        <v>19</v>
      </c>
      <c r="F142" s="197" t="s">
        <v>4836</v>
      </c>
      <c r="G142" s="194"/>
      <c r="H142" s="198">
        <v>3.84</v>
      </c>
      <c r="I142" s="199"/>
      <c r="J142" s="194"/>
      <c r="K142" s="194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217</v>
      </c>
      <c r="AU142" s="204" t="s">
        <v>78</v>
      </c>
      <c r="AV142" s="13" t="s">
        <v>82</v>
      </c>
      <c r="AW142" s="13" t="s">
        <v>33</v>
      </c>
      <c r="AX142" s="13" t="s">
        <v>78</v>
      </c>
      <c r="AY142" s="204" t="s">
        <v>208</v>
      </c>
    </row>
    <row r="143" spans="1:65" s="2" customFormat="1" ht="14.45" customHeight="1">
      <c r="A143" s="36"/>
      <c r="B143" s="37"/>
      <c r="C143" s="180" t="s">
        <v>71</v>
      </c>
      <c r="D143" s="180" t="s">
        <v>210</v>
      </c>
      <c r="E143" s="181" t="s">
        <v>4853</v>
      </c>
      <c r="F143" s="182" t="s">
        <v>4854</v>
      </c>
      <c r="G143" s="183" t="s">
        <v>4786</v>
      </c>
      <c r="H143" s="184">
        <v>3840</v>
      </c>
      <c r="I143" s="185"/>
      <c r="J143" s="186">
        <f>ROUND(I143*H143,2)</f>
        <v>0</v>
      </c>
      <c r="K143" s="182" t="s">
        <v>19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215</v>
      </c>
      <c r="AT143" s="191" t="s">
        <v>210</v>
      </c>
      <c r="AU143" s="191" t="s">
        <v>78</v>
      </c>
      <c r="AY143" s="19" t="s">
        <v>208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82</v>
      </c>
      <c r="BK143" s="192">
        <f>ROUND(I143*H143,2)</f>
        <v>0</v>
      </c>
      <c r="BL143" s="19" t="s">
        <v>215</v>
      </c>
      <c r="BM143" s="191" t="s">
        <v>901</v>
      </c>
    </row>
    <row r="144" spans="1:65" s="13" customFormat="1" ht="11.25">
      <c r="B144" s="193"/>
      <c r="C144" s="194"/>
      <c r="D144" s="195" t="s">
        <v>217</v>
      </c>
      <c r="E144" s="196" t="s">
        <v>19</v>
      </c>
      <c r="F144" s="197" t="s">
        <v>4839</v>
      </c>
      <c r="G144" s="194"/>
      <c r="H144" s="198">
        <v>3840</v>
      </c>
      <c r="I144" s="199"/>
      <c r="J144" s="194"/>
      <c r="K144" s="194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217</v>
      </c>
      <c r="AU144" s="204" t="s">
        <v>78</v>
      </c>
      <c r="AV144" s="13" t="s">
        <v>82</v>
      </c>
      <c r="AW144" s="13" t="s">
        <v>33</v>
      </c>
      <c r="AX144" s="13" t="s">
        <v>78</v>
      </c>
      <c r="AY144" s="204" t="s">
        <v>208</v>
      </c>
    </row>
    <row r="145" spans="1:65" s="12" customFormat="1" ht="22.9" customHeight="1">
      <c r="B145" s="164"/>
      <c r="C145" s="165"/>
      <c r="D145" s="166" t="s">
        <v>70</v>
      </c>
      <c r="E145" s="178" t="s">
        <v>4821</v>
      </c>
      <c r="F145" s="178" t="s">
        <v>4822</v>
      </c>
      <c r="G145" s="165"/>
      <c r="H145" s="165"/>
      <c r="I145" s="168"/>
      <c r="J145" s="179">
        <f>BK145</f>
        <v>0</v>
      </c>
      <c r="K145" s="165"/>
      <c r="L145" s="170"/>
      <c r="M145" s="171"/>
      <c r="N145" s="172"/>
      <c r="O145" s="172"/>
      <c r="P145" s="173">
        <f>SUM(P146:P147)</f>
        <v>0</v>
      </c>
      <c r="Q145" s="172"/>
      <c r="R145" s="173">
        <f>SUM(R146:R147)</f>
        <v>0</v>
      </c>
      <c r="S145" s="172"/>
      <c r="T145" s="174">
        <f>SUM(T146:T147)</f>
        <v>0</v>
      </c>
      <c r="AR145" s="175" t="s">
        <v>78</v>
      </c>
      <c r="AT145" s="176" t="s">
        <v>70</v>
      </c>
      <c r="AU145" s="176" t="s">
        <v>78</v>
      </c>
      <c r="AY145" s="175" t="s">
        <v>208</v>
      </c>
      <c r="BK145" s="177">
        <f>SUM(BK146:BK147)</f>
        <v>0</v>
      </c>
    </row>
    <row r="146" spans="1:65" s="2" customFormat="1" ht="14.45" customHeight="1">
      <c r="A146" s="36"/>
      <c r="B146" s="37"/>
      <c r="C146" s="180" t="s">
        <v>71</v>
      </c>
      <c r="D146" s="180" t="s">
        <v>210</v>
      </c>
      <c r="E146" s="181" t="s">
        <v>4855</v>
      </c>
      <c r="F146" s="182" t="s">
        <v>4856</v>
      </c>
      <c r="G146" s="183" t="s">
        <v>4786</v>
      </c>
      <c r="H146" s="184">
        <v>3840</v>
      </c>
      <c r="I146" s="185"/>
      <c r="J146" s="186">
        <f>ROUND(I146*H146,2)</f>
        <v>0</v>
      </c>
      <c r="K146" s="182" t="s">
        <v>19</v>
      </c>
      <c r="L146" s="41"/>
      <c r="M146" s="187" t="s">
        <v>19</v>
      </c>
      <c r="N146" s="188" t="s">
        <v>43</v>
      </c>
      <c r="O146" s="66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215</v>
      </c>
      <c r="AT146" s="191" t="s">
        <v>210</v>
      </c>
      <c r="AU146" s="191" t="s">
        <v>82</v>
      </c>
      <c r="AY146" s="19" t="s">
        <v>208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82</v>
      </c>
      <c r="BK146" s="192">
        <f>ROUND(I146*H146,2)</f>
        <v>0</v>
      </c>
      <c r="BL146" s="19" t="s">
        <v>215</v>
      </c>
      <c r="BM146" s="191" t="s">
        <v>1003</v>
      </c>
    </row>
    <row r="147" spans="1:65" s="13" customFormat="1" ht="11.25">
      <c r="B147" s="193"/>
      <c r="C147" s="194"/>
      <c r="D147" s="195" t="s">
        <v>217</v>
      </c>
      <c r="E147" s="196" t="s">
        <v>19</v>
      </c>
      <c r="F147" s="197" t="s">
        <v>4842</v>
      </c>
      <c r="G147" s="194"/>
      <c r="H147" s="198">
        <v>3840</v>
      </c>
      <c r="I147" s="199"/>
      <c r="J147" s="194"/>
      <c r="K147" s="194"/>
      <c r="L147" s="200"/>
      <c r="M147" s="263"/>
      <c r="N147" s="264"/>
      <c r="O147" s="264"/>
      <c r="P147" s="264"/>
      <c r="Q147" s="264"/>
      <c r="R147" s="264"/>
      <c r="S147" s="264"/>
      <c r="T147" s="265"/>
      <c r="AT147" s="204" t="s">
        <v>217</v>
      </c>
      <c r="AU147" s="204" t="s">
        <v>82</v>
      </c>
      <c r="AV147" s="13" t="s">
        <v>82</v>
      </c>
      <c r="AW147" s="13" t="s">
        <v>33</v>
      </c>
      <c r="AX147" s="13" t="s">
        <v>78</v>
      </c>
      <c r="AY147" s="204" t="s">
        <v>208</v>
      </c>
    </row>
    <row r="148" spans="1:65" s="2" customFormat="1" ht="6.95" customHeight="1">
      <c r="A148" s="36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41"/>
      <c r="M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</sheetData>
  <sheetProtection algorithmName="SHA-512" hashValue="IVvP9rb3qK06EdPbXhcGd73SZ16IPdi91Hr/YK5h5hgYYh0HkfLaX0TPP/yG+Og7KchxMQVmguUvWEkpdHjzRQ==" saltValue="aKXKDm61JTXb8tYsSbFVCzi3IOyT5hx0aW8vD5NxNewTG7HTwVup7I/UyksFHm0SBrXzxsfph6QdCPx/QlpJqg==" spinCount="100000" sheet="1" objects="1" scenarios="1" formatColumns="0" formatRows="0" autoFilter="0"/>
  <autoFilter ref="C92:K147" xr:uid="{00000000-0009-0000-0000-00001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182"/>
  <sheetViews>
    <sheetView showGridLines="0" topLeftCell="A11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153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4754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4857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tr">
        <f>IF('Rekapitulace stavby'!AN10="","",'Rekapitulace stavby'!AN10)</f>
        <v/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tr">
        <f>IF('Rekapitulace stavby'!E11="","",'Rekapitulace stavby'!E11)</f>
        <v>Město Nový Bydžov</v>
      </c>
      <c r="F17" s="36"/>
      <c r="G17" s="36"/>
      <c r="H17" s="36"/>
      <c r="I17" s="114" t="s">
        <v>28</v>
      </c>
      <c r="J17" s="105" t="str">
        <f>IF('Rekapitulace stavby'!AN11="","",'Rekapitulace stavby'!AN11)</f>
        <v/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>OBRŠÁL ARCHITEKTI s.r.o.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>OBRŠÁL ARCHITEKTI s.r.o.</v>
      </c>
      <c r="F26" s="36"/>
      <c r="G26" s="36"/>
      <c r="H26" s="36"/>
      <c r="I26" s="114" t="s">
        <v>28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ROUND(J94,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ROUND((SUM(BE94:BE181)),  2)</f>
        <v>0</v>
      </c>
      <c r="G35" s="36"/>
      <c r="H35" s="36"/>
      <c r="I35" s="126">
        <v>0.21</v>
      </c>
      <c r="J35" s="125">
        <f>ROUND(((SUM(BE94:BE181))*I35),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ROUND((SUM(BF94:BF181)),  2)</f>
        <v>0</v>
      </c>
      <c r="G36" s="36"/>
      <c r="H36" s="36"/>
      <c r="I36" s="126">
        <v>0.15</v>
      </c>
      <c r="J36" s="125">
        <f>ROUND(((SUM(BF94:BF181))*I36),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ROUND((SUM(BG94:BG181)),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ROUND((SUM(BH94:BH181)),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ROUND((SUM(BI94:BI181)),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4754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SO.05.03 - zahradnické práce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Město Nový Bydžov</v>
      </c>
      <c r="G58" s="38"/>
      <c r="H58" s="38"/>
      <c r="I58" s="31" t="s">
        <v>31</v>
      </c>
      <c r="J58" s="34" t="str">
        <f>E23</f>
        <v>OBRŠÁL ARCHITEKTI s.r.o.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OBRŠÁL ARCHITEKTI s.r.o.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J94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4858</v>
      </c>
      <c r="E64" s="145"/>
      <c r="F64" s="145"/>
      <c r="G64" s="145"/>
      <c r="H64" s="145"/>
      <c r="I64" s="145"/>
      <c r="J64" s="146">
        <f>J95</f>
        <v>0</v>
      </c>
      <c r="K64" s="143"/>
      <c r="L64" s="147"/>
    </row>
    <row r="65" spans="1:31" s="9" customFormat="1" ht="24.95" customHeight="1">
      <c r="B65" s="142"/>
      <c r="C65" s="143"/>
      <c r="D65" s="144" t="s">
        <v>4859</v>
      </c>
      <c r="E65" s="145"/>
      <c r="F65" s="145"/>
      <c r="G65" s="145"/>
      <c r="H65" s="145"/>
      <c r="I65" s="145"/>
      <c r="J65" s="146">
        <f>J100</f>
        <v>0</v>
      </c>
      <c r="K65" s="143"/>
      <c r="L65" s="147"/>
    </row>
    <row r="66" spans="1:31" s="9" customFormat="1" ht="24.95" customHeight="1">
      <c r="B66" s="142"/>
      <c r="C66" s="143"/>
      <c r="D66" s="144" t="s">
        <v>4860</v>
      </c>
      <c r="E66" s="145"/>
      <c r="F66" s="145"/>
      <c r="G66" s="145"/>
      <c r="H66" s="145"/>
      <c r="I66" s="145"/>
      <c r="J66" s="146">
        <f>J110</f>
        <v>0</v>
      </c>
      <c r="K66" s="143"/>
      <c r="L66" s="147"/>
    </row>
    <row r="67" spans="1:31" s="9" customFormat="1" ht="24.95" customHeight="1">
      <c r="B67" s="142"/>
      <c r="C67" s="143"/>
      <c r="D67" s="144" t="s">
        <v>4861</v>
      </c>
      <c r="E67" s="145"/>
      <c r="F67" s="145"/>
      <c r="G67" s="145"/>
      <c r="H67" s="145"/>
      <c r="I67" s="145"/>
      <c r="J67" s="146">
        <f>J118</f>
        <v>0</v>
      </c>
      <c r="K67" s="143"/>
      <c r="L67" s="147"/>
    </row>
    <row r="68" spans="1:31" s="10" customFormat="1" ht="19.899999999999999" customHeight="1">
      <c r="B68" s="148"/>
      <c r="C68" s="99"/>
      <c r="D68" s="149" t="s">
        <v>4862</v>
      </c>
      <c r="E68" s="150"/>
      <c r="F68" s="150"/>
      <c r="G68" s="150"/>
      <c r="H68" s="150"/>
      <c r="I68" s="150"/>
      <c r="J68" s="151">
        <f>J135</f>
        <v>0</v>
      </c>
      <c r="K68" s="99"/>
      <c r="L68" s="152"/>
    </row>
    <row r="69" spans="1:31" s="9" customFormat="1" ht="24.95" customHeight="1">
      <c r="B69" s="142"/>
      <c r="C69" s="143"/>
      <c r="D69" s="144" t="s">
        <v>4863</v>
      </c>
      <c r="E69" s="145"/>
      <c r="F69" s="145"/>
      <c r="G69" s="145"/>
      <c r="H69" s="145"/>
      <c r="I69" s="145"/>
      <c r="J69" s="146">
        <f>J145</f>
        <v>0</v>
      </c>
      <c r="K69" s="143"/>
      <c r="L69" s="147"/>
    </row>
    <row r="70" spans="1:31" s="10" customFormat="1" ht="19.899999999999999" customHeight="1">
      <c r="B70" s="148"/>
      <c r="C70" s="99"/>
      <c r="D70" s="149" t="s">
        <v>4862</v>
      </c>
      <c r="E70" s="150"/>
      <c r="F70" s="150"/>
      <c r="G70" s="150"/>
      <c r="H70" s="150"/>
      <c r="I70" s="150"/>
      <c r="J70" s="151">
        <f>J159</f>
        <v>0</v>
      </c>
      <c r="K70" s="99"/>
      <c r="L70" s="152"/>
    </row>
    <row r="71" spans="1:31" s="9" customFormat="1" ht="24.95" customHeight="1">
      <c r="B71" s="142"/>
      <c r="C71" s="143"/>
      <c r="D71" s="144" t="s">
        <v>4864</v>
      </c>
      <c r="E71" s="145"/>
      <c r="F71" s="145"/>
      <c r="G71" s="145"/>
      <c r="H71" s="145"/>
      <c r="I71" s="145"/>
      <c r="J71" s="146">
        <f>J166</f>
        <v>0</v>
      </c>
      <c r="K71" s="143"/>
      <c r="L71" s="147"/>
    </row>
    <row r="72" spans="1:31" s="10" customFormat="1" ht="19.899999999999999" customHeight="1">
      <c r="B72" s="148"/>
      <c r="C72" s="99"/>
      <c r="D72" s="149" t="s">
        <v>4862</v>
      </c>
      <c r="E72" s="150"/>
      <c r="F72" s="150"/>
      <c r="G72" s="150"/>
      <c r="H72" s="150"/>
      <c r="I72" s="150"/>
      <c r="J72" s="151">
        <f>J171</f>
        <v>0</v>
      </c>
      <c r="K72" s="99"/>
      <c r="L72" s="152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193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416" t="str">
        <f>E7</f>
        <v>Stavební úpravy Bratří Mádlů č.p. 191, Nový Bydžov</v>
      </c>
      <c r="F82" s="417"/>
      <c r="G82" s="417"/>
      <c r="H82" s="417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" customFormat="1" ht="12" customHeight="1">
      <c r="B83" s="23"/>
      <c r="C83" s="31" t="s">
        <v>155</v>
      </c>
      <c r="D83" s="24"/>
      <c r="E83" s="24"/>
      <c r="F83" s="24"/>
      <c r="G83" s="24"/>
      <c r="H83" s="24"/>
      <c r="I83" s="24"/>
      <c r="J83" s="24"/>
      <c r="K83" s="24"/>
      <c r="L83" s="22"/>
    </row>
    <row r="84" spans="1:65" s="2" customFormat="1" ht="16.5" customHeight="1">
      <c r="A84" s="36"/>
      <c r="B84" s="37"/>
      <c r="C84" s="38"/>
      <c r="D84" s="38"/>
      <c r="E84" s="416" t="s">
        <v>4754</v>
      </c>
      <c r="F84" s="418"/>
      <c r="G84" s="418"/>
      <c r="H84" s="41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2142</v>
      </c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6.5" customHeight="1">
      <c r="A86" s="36"/>
      <c r="B86" s="37"/>
      <c r="C86" s="38"/>
      <c r="D86" s="38"/>
      <c r="E86" s="372" t="str">
        <f>E11</f>
        <v>SO.05.03 - zahradnické práce</v>
      </c>
      <c r="F86" s="418"/>
      <c r="G86" s="418"/>
      <c r="H86" s="41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2" customHeight="1">
      <c r="A88" s="36"/>
      <c r="B88" s="37"/>
      <c r="C88" s="31" t="s">
        <v>21</v>
      </c>
      <c r="D88" s="38"/>
      <c r="E88" s="38"/>
      <c r="F88" s="29" t="str">
        <f>F14</f>
        <v xml:space="preserve"> </v>
      </c>
      <c r="G88" s="38"/>
      <c r="H88" s="38"/>
      <c r="I88" s="31" t="s">
        <v>23</v>
      </c>
      <c r="J88" s="61" t="str">
        <f>IF(J14="","",J14)</f>
        <v>29. 12. 2020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25.7" customHeight="1">
      <c r="A90" s="36"/>
      <c r="B90" s="37"/>
      <c r="C90" s="31" t="s">
        <v>25</v>
      </c>
      <c r="D90" s="38"/>
      <c r="E90" s="38"/>
      <c r="F90" s="29" t="str">
        <f>E17</f>
        <v>Město Nový Bydžov</v>
      </c>
      <c r="G90" s="38"/>
      <c r="H90" s="38"/>
      <c r="I90" s="31" t="s">
        <v>31</v>
      </c>
      <c r="J90" s="34" t="str">
        <f>E23</f>
        <v>OBRŠÁL ARCHITEKTI s.r.o.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25.7" customHeight="1">
      <c r="A91" s="36"/>
      <c r="B91" s="37"/>
      <c r="C91" s="31" t="s">
        <v>29</v>
      </c>
      <c r="D91" s="38"/>
      <c r="E91" s="38"/>
      <c r="F91" s="29" t="str">
        <f>IF(E20="","",E20)</f>
        <v>Vyplň údaj</v>
      </c>
      <c r="G91" s="38"/>
      <c r="H91" s="38"/>
      <c r="I91" s="31" t="s">
        <v>34</v>
      </c>
      <c r="J91" s="34" t="str">
        <f>E26</f>
        <v>OBRŠÁL ARCHITEKTI s.r.o.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5" s="11" customFormat="1" ht="29.25" customHeight="1">
      <c r="A93" s="153"/>
      <c r="B93" s="154"/>
      <c r="C93" s="155" t="s">
        <v>194</v>
      </c>
      <c r="D93" s="156" t="s">
        <v>56</v>
      </c>
      <c r="E93" s="156" t="s">
        <v>52</v>
      </c>
      <c r="F93" s="156" t="s">
        <v>53</v>
      </c>
      <c r="G93" s="156" t="s">
        <v>195</v>
      </c>
      <c r="H93" s="156" t="s">
        <v>196</v>
      </c>
      <c r="I93" s="156" t="s">
        <v>197</v>
      </c>
      <c r="J93" s="156" t="s">
        <v>159</v>
      </c>
      <c r="K93" s="157" t="s">
        <v>198</v>
      </c>
      <c r="L93" s="158"/>
      <c r="M93" s="70" t="s">
        <v>19</v>
      </c>
      <c r="N93" s="71" t="s">
        <v>41</v>
      </c>
      <c r="O93" s="71" t="s">
        <v>199</v>
      </c>
      <c r="P93" s="71" t="s">
        <v>200</v>
      </c>
      <c r="Q93" s="71" t="s">
        <v>201</v>
      </c>
      <c r="R93" s="71" t="s">
        <v>202</v>
      </c>
      <c r="S93" s="71" t="s">
        <v>203</v>
      </c>
      <c r="T93" s="72" t="s">
        <v>204</v>
      </c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</row>
    <row r="94" spans="1:65" s="2" customFormat="1" ht="22.9" customHeight="1">
      <c r="A94" s="36"/>
      <c r="B94" s="37"/>
      <c r="C94" s="77" t="s">
        <v>205</v>
      </c>
      <c r="D94" s="38"/>
      <c r="E94" s="38"/>
      <c r="F94" s="38"/>
      <c r="G94" s="38"/>
      <c r="H94" s="38"/>
      <c r="I94" s="38"/>
      <c r="J94" s="159">
        <f>BK94</f>
        <v>0</v>
      </c>
      <c r="K94" s="38"/>
      <c r="L94" s="41"/>
      <c r="M94" s="73"/>
      <c r="N94" s="160"/>
      <c r="O94" s="74"/>
      <c r="P94" s="161">
        <f>P95+P100+P110+P118+P145+P166</f>
        <v>0</v>
      </c>
      <c r="Q94" s="74"/>
      <c r="R94" s="161">
        <f>R95+R100+R110+R118+R145+R166</f>
        <v>0</v>
      </c>
      <c r="S94" s="74"/>
      <c r="T94" s="162">
        <f>T95+T100+T110+T118+T145+T166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70</v>
      </c>
      <c r="AU94" s="19" t="s">
        <v>160</v>
      </c>
      <c r="BK94" s="163">
        <f>BK95+BK100+BK110+BK118+BK145+BK166</f>
        <v>0</v>
      </c>
    </row>
    <row r="95" spans="1:65" s="12" customFormat="1" ht="25.9" customHeight="1">
      <c r="B95" s="164"/>
      <c r="C95" s="165"/>
      <c r="D95" s="166" t="s">
        <v>70</v>
      </c>
      <c r="E95" s="167" t="s">
        <v>4759</v>
      </c>
      <c r="F95" s="167" t="s">
        <v>4865</v>
      </c>
      <c r="G95" s="165"/>
      <c r="H95" s="165"/>
      <c r="I95" s="168"/>
      <c r="J95" s="169">
        <f>BK95</f>
        <v>0</v>
      </c>
      <c r="K95" s="165"/>
      <c r="L95" s="170"/>
      <c r="M95" s="171"/>
      <c r="N95" s="172"/>
      <c r="O95" s="172"/>
      <c r="P95" s="173">
        <f>SUM(P96:P99)</f>
        <v>0</v>
      </c>
      <c r="Q95" s="172"/>
      <c r="R95" s="173">
        <f>SUM(R96:R99)</f>
        <v>0</v>
      </c>
      <c r="S95" s="172"/>
      <c r="T95" s="174">
        <f>SUM(T96:T99)</f>
        <v>0</v>
      </c>
      <c r="AR95" s="175" t="s">
        <v>78</v>
      </c>
      <c r="AT95" s="176" t="s">
        <v>70</v>
      </c>
      <c r="AU95" s="176" t="s">
        <v>71</v>
      </c>
      <c r="AY95" s="175" t="s">
        <v>208</v>
      </c>
      <c r="BK95" s="177">
        <f>SUM(BK96:BK99)</f>
        <v>0</v>
      </c>
    </row>
    <row r="96" spans="1:65" s="2" customFormat="1" ht="37.9" customHeight="1">
      <c r="A96" s="36"/>
      <c r="B96" s="37"/>
      <c r="C96" s="180" t="s">
        <v>71</v>
      </c>
      <c r="D96" s="180" t="s">
        <v>210</v>
      </c>
      <c r="E96" s="181" t="s">
        <v>4866</v>
      </c>
      <c r="F96" s="182" t="s">
        <v>4867</v>
      </c>
      <c r="G96" s="183" t="s">
        <v>1636</v>
      </c>
      <c r="H96" s="184">
        <v>5</v>
      </c>
      <c r="I96" s="185"/>
      <c r="J96" s="186">
        <f>ROUND(I96*H96,2)</f>
        <v>0</v>
      </c>
      <c r="K96" s="182" t="s">
        <v>19</v>
      </c>
      <c r="L96" s="41"/>
      <c r="M96" s="187" t="s">
        <v>19</v>
      </c>
      <c r="N96" s="188" t="s">
        <v>43</v>
      </c>
      <c r="O96" s="66"/>
      <c r="P96" s="189">
        <f>O96*H96</f>
        <v>0</v>
      </c>
      <c r="Q96" s="189">
        <v>0</v>
      </c>
      <c r="R96" s="189">
        <f>Q96*H96</f>
        <v>0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215</v>
      </c>
      <c r="AT96" s="191" t="s">
        <v>210</v>
      </c>
      <c r="AU96" s="191" t="s">
        <v>78</v>
      </c>
      <c r="AY96" s="19" t="s">
        <v>208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82</v>
      </c>
      <c r="BK96" s="192">
        <f>ROUND(I96*H96,2)</f>
        <v>0</v>
      </c>
      <c r="BL96" s="19" t="s">
        <v>215</v>
      </c>
      <c r="BM96" s="191" t="s">
        <v>243</v>
      </c>
    </row>
    <row r="97" spans="1:65" s="2" customFormat="1" ht="49.15" customHeight="1">
      <c r="A97" s="36"/>
      <c r="B97" s="37"/>
      <c r="C97" s="180" t="s">
        <v>71</v>
      </c>
      <c r="D97" s="180" t="s">
        <v>210</v>
      </c>
      <c r="E97" s="181" t="s">
        <v>4868</v>
      </c>
      <c r="F97" s="182" t="s">
        <v>4869</v>
      </c>
      <c r="G97" s="183" t="s">
        <v>1636</v>
      </c>
      <c r="H97" s="184">
        <v>6</v>
      </c>
      <c r="I97" s="185"/>
      <c r="J97" s="186">
        <f>ROUND(I97*H97,2)</f>
        <v>0</v>
      </c>
      <c r="K97" s="182" t="s">
        <v>19</v>
      </c>
      <c r="L97" s="41"/>
      <c r="M97" s="187" t="s">
        <v>19</v>
      </c>
      <c r="N97" s="188" t="s">
        <v>43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215</v>
      </c>
      <c r="AT97" s="191" t="s">
        <v>210</v>
      </c>
      <c r="AU97" s="191" t="s">
        <v>78</v>
      </c>
      <c r="AY97" s="19" t="s">
        <v>208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82</v>
      </c>
      <c r="BK97" s="192">
        <f>ROUND(I97*H97,2)</f>
        <v>0</v>
      </c>
      <c r="BL97" s="19" t="s">
        <v>215</v>
      </c>
      <c r="BM97" s="191" t="s">
        <v>2157</v>
      </c>
    </row>
    <row r="98" spans="1:65" s="2" customFormat="1" ht="14.45" customHeight="1">
      <c r="A98" s="36"/>
      <c r="B98" s="37"/>
      <c r="C98" s="180" t="s">
        <v>71</v>
      </c>
      <c r="D98" s="180" t="s">
        <v>210</v>
      </c>
      <c r="E98" s="181" t="s">
        <v>4870</v>
      </c>
      <c r="F98" s="182" t="s">
        <v>4871</v>
      </c>
      <c r="G98" s="183" t="s">
        <v>990</v>
      </c>
      <c r="H98" s="184">
        <v>1</v>
      </c>
      <c r="I98" s="185"/>
      <c r="J98" s="186">
        <f>ROUND(I98*H98,2)</f>
        <v>0</v>
      </c>
      <c r="K98" s="182" t="s">
        <v>19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215</v>
      </c>
      <c r="AT98" s="191" t="s">
        <v>210</v>
      </c>
      <c r="AU98" s="191" t="s">
        <v>78</v>
      </c>
      <c r="AY98" s="19" t="s">
        <v>208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82</v>
      </c>
      <c r="BK98" s="192">
        <f>ROUND(I98*H98,2)</f>
        <v>0</v>
      </c>
      <c r="BL98" s="19" t="s">
        <v>215</v>
      </c>
      <c r="BM98" s="191" t="s">
        <v>2161</v>
      </c>
    </row>
    <row r="99" spans="1:65" s="2" customFormat="1" ht="19.5">
      <c r="A99" s="36"/>
      <c r="B99" s="37"/>
      <c r="C99" s="38"/>
      <c r="D99" s="195" t="s">
        <v>397</v>
      </c>
      <c r="E99" s="38"/>
      <c r="F99" s="236" t="s">
        <v>4872</v>
      </c>
      <c r="G99" s="38"/>
      <c r="H99" s="38"/>
      <c r="I99" s="237"/>
      <c r="J99" s="38"/>
      <c r="K99" s="38"/>
      <c r="L99" s="41"/>
      <c r="M99" s="238"/>
      <c r="N99" s="239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397</v>
      </c>
      <c r="AU99" s="19" t="s">
        <v>78</v>
      </c>
    </row>
    <row r="100" spans="1:65" s="12" customFormat="1" ht="25.9" customHeight="1">
      <c r="B100" s="164"/>
      <c r="C100" s="165"/>
      <c r="D100" s="166" t="s">
        <v>70</v>
      </c>
      <c r="E100" s="167" t="s">
        <v>4766</v>
      </c>
      <c r="F100" s="167" t="s">
        <v>4873</v>
      </c>
      <c r="G100" s="165"/>
      <c r="H100" s="165"/>
      <c r="I100" s="168"/>
      <c r="J100" s="169">
        <f>BK100</f>
        <v>0</v>
      </c>
      <c r="K100" s="165"/>
      <c r="L100" s="170"/>
      <c r="M100" s="171"/>
      <c r="N100" s="172"/>
      <c r="O100" s="172"/>
      <c r="P100" s="173">
        <f>SUM(P101:P109)</f>
        <v>0</v>
      </c>
      <c r="Q100" s="172"/>
      <c r="R100" s="173">
        <f>SUM(R101:R109)</f>
        <v>0</v>
      </c>
      <c r="S100" s="172"/>
      <c r="T100" s="174">
        <f>SUM(T101:T109)</f>
        <v>0</v>
      </c>
      <c r="AR100" s="175" t="s">
        <v>78</v>
      </c>
      <c r="AT100" s="176" t="s">
        <v>70</v>
      </c>
      <c r="AU100" s="176" t="s">
        <v>71</v>
      </c>
      <c r="AY100" s="175" t="s">
        <v>208</v>
      </c>
      <c r="BK100" s="177">
        <f>SUM(BK101:BK109)</f>
        <v>0</v>
      </c>
    </row>
    <row r="101" spans="1:65" s="2" customFormat="1" ht="24.2" customHeight="1">
      <c r="A101" s="36"/>
      <c r="B101" s="37"/>
      <c r="C101" s="180" t="s">
        <v>71</v>
      </c>
      <c r="D101" s="180" t="s">
        <v>210</v>
      </c>
      <c r="E101" s="181" t="s">
        <v>4874</v>
      </c>
      <c r="F101" s="182" t="s">
        <v>4875</v>
      </c>
      <c r="G101" s="183" t="s">
        <v>213</v>
      </c>
      <c r="H101" s="184">
        <v>2775.5</v>
      </c>
      <c r="I101" s="185"/>
      <c r="J101" s="186">
        <f>ROUND(I101*H101,2)</f>
        <v>0</v>
      </c>
      <c r="K101" s="182" t="s">
        <v>19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215</v>
      </c>
      <c r="AT101" s="191" t="s">
        <v>210</v>
      </c>
      <c r="AU101" s="191" t="s">
        <v>78</v>
      </c>
      <c r="AY101" s="19" t="s">
        <v>208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82</v>
      </c>
      <c r="BK101" s="192">
        <f>ROUND(I101*H101,2)</f>
        <v>0</v>
      </c>
      <c r="BL101" s="19" t="s">
        <v>215</v>
      </c>
      <c r="BM101" s="191" t="s">
        <v>739</v>
      </c>
    </row>
    <row r="102" spans="1:65" s="13" customFormat="1" ht="11.25">
      <c r="B102" s="193"/>
      <c r="C102" s="194"/>
      <c r="D102" s="195" t="s">
        <v>217</v>
      </c>
      <c r="E102" s="196" t="s">
        <v>19</v>
      </c>
      <c r="F102" s="197" t="s">
        <v>4876</v>
      </c>
      <c r="G102" s="194"/>
      <c r="H102" s="198">
        <v>2775.5</v>
      </c>
      <c r="I102" s="199"/>
      <c r="J102" s="194"/>
      <c r="K102" s="194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217</v>
      </c>
      <c r="AU102" s="204" t="s">
        <v>78</v>
      </c>
      <c r="AV102" s="13" t="s">
        <v>82</v>
      </c>
      <c r="AW102" s="13" t="s">
        <v>33</v>
      </c>
      <c r="AX102" s="13" t="s">
        <v>78</v>
      </c>
      <c r="AY102" s="204" t="s">
        <v>208</v>
      </c>
    </row>
    <row r="103" spans="1:65" s="2" customFormat="1" ht="14.45" customHeight="1">
      <c r="A103" s="36"/>
      <c r="B103" s="37"/>
      <c r="C103" s="180" t="s">
        <v>71</v>
      </c>
      <c r="D103" s="180" t="s">
        <v>210</v>
      </c>
      <c r="E103" s="181" t="s">
        <v>4877</v>
      </c>
      <c r="F103" s="182" t="s">
        <v>4878</v>
      </c>
      <c r="G103" s="183" t="s">
        <v>213</v>
      </c>
      <c r="H103" s="184">
        <v>1387.75</v>
      </c>
      <c r="I103" s="185"/>
      <c r="J103" s="186">
        <f>ROUND(I103*H103,2)</f>
        <v>0</v>
      </c>
      <c r="K103" s="182" t="s">
        <v>19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215</v>
      </c>
      <c r="AT103" s="191" t="s">
        <v>210</v>
      </c>
      <c r="AU103" s="191" t="s">
        <v>78</v>
      </c>
      <c r="AY103" s="19" t="s">
        <v>208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82</v>
      </c>
      <c r="BK103" s="192">
        <f>ROUND(I103*H103,2)</f>
        <v>0</v>
      </c>
      <c r="BL103" s="19" t="s">
        <v>215</v>
      </c>
      <c r="BM103" s="191" t="s">
        <v>1034</v>
      </c>
    </row>
    <row r="104" spans="1:65" s="13" customFormat="1" ht="11.25">
      <c r="B104" s="193"/>
      <c r="C104" s="194"/>
      <c r="D104" s="195" t="s">
        <v>217</v>
      </c>
      <c r="E104" s="196" t="s">
        <v>19</v>
      </c>
      <c r="F104" s="197" t="s">
        <v>4879</v>
      </c>
      <c r="G104" s="194"/>
      <c r="H104" s="198">
        <v>1387.75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217</v>
      </c>
      <c r="AU104" s="204" t="s">
        <v>78</v>
      </c>
      <c r="AV104" s="13" t="s">
        <v>82</v>
      </c>
      <c r="AW104" s="13" t="s">
        <v>33</v>
      </c>
      <c r="AX104" s="13" t="s">
        <v>78</v>
      </c>
      <c r="AY104" s="204" t="s">
        <v>208</v>
      </c>
    </row>
    <row r="105" spans="1:65" s="2" customFormat="1" ht="14.45" customHeight="1">
      <c r="A105" s="36"/>
      <c r="B105" s="37"/>
      <c r="C105" s="180" t="s">
        <v>71</v>
      </c>
      <c r="D105" s="180" t="s">
        <v>210</v>
      </c>
      <c r="E105" s="181" t="s">
        <v>4880</v>
      </c>
      <c r="F105" s="182" t="s">
        <v>4881</v>
      </c>
      <c r="G105" s="183" t="s">
        <v>213</v>
      </c>
      <c r="H105" s="184">
        <v>2775.5</v>
      </c>
      <c r="I105" s="185"/>
      <c r="J105" s="186">
        <f>ROUND(I105*H105,2)</f>
        <v>0</v>
      </c>
      <c r="K105" s="182" t="s">
        <v>19</v>
      </c>
      <c r="L105" s="41"/>
      <c r="M105" s="187" t="s">
        <v>19</v>
      </c>
      <c r="N105" s="188" t="s">
        <v>43</v>
      </c>
      <c r="O105" s="66"/>
      <c r="P105" s="189">
        <f>O105*H105</f>
        <v>0</v>
      </c>
      <c r="Q105" s="189">
        <v>0</v>
      </c>
      <c r="R105" s="189">
        <f>Q105*H105</f>
        <v>0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215</v>
      </c>
      <c r="AT105" s="191" t="s">
        <v>210</v>
      </c>
      <c r="AU105" s="191" t="s">
        <v>78</v>
      </c>
      <c r="AY105" s="19" t="s">
        <v>208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82</v>
      </c>
      <c r="BK105" s="192">
        <f>ROUND(I105*H105,2)</f>
        <v>0</v>
      </c>
      <c r="BL105" s="19" t="s">
        <v>215</v>
      </c>
      <c r="BM105" s="191" t="s">
        <v>2170</v>
      </c>
    </row>
    <row r="106" spans="1:65" s="13" customFormat="1" ht="11.25">
      <c r="B106" s="193"/>
      <c r="C106" s="194"/>
      <c r="D106" s="195" t="s">
        <v>217</v>
      </c>
      <c r="E106" s="196" t="s">
        <v>19</v>
      </c>
      <c r="F106" s="197" t="s">
        <v>4876</v>
      </c>
      <c r="G106" s="194"/>
      <c r="H106" s="198">
        <v>2775.5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217</v>
      </c>
      <c r="AU106" s="204" t="s">
        <v>78</v>
      </c>
      <c r="AV106" s="13" t="s">
        <v>82</v>
      </c>
      <c r="AW106" s="13" t="s">
        <v>33</v>
      </c>
      <c r="AX106" s="13" t="s">
        <v>78</v>
      </c>
      <c r="AY106" s="204" t="s">
        <v>208</v>
      </c>
    </row>
    <row r="107" spans="1:65" s="2" customFormat="1" ht="14.45" customHeight="1">
      <c r="A107" s="36"/>
      <c r="B107" s="37"/>
      <c r="C107" s="180" t="s">
        <v>71</v>
      </c>
      <c r="D107" s="180" t="s">
        <v>210</v>
      </c>
      <c r="E107" s="181" t="s">
        <v>4882</v>
      </c>
      <c r="F107" s="182" t="s">
        <v>4883</v>
      </c>
      <c r="G107" s="183" t="s">
        <v>213</v>
      </c>
      <c r="H107" s="184">
        <v>1387.75</v>
      </c>
      <c r="I107" s="185"/>
      <c r="J107" s="186">
        <f>ROUND(I107*H107,2)</f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215</v>
      </c>
      <c r="AT107" s="191" t="s">
        <v>210</v>
      </c>
      <c r="AU107" s="191" t="s">
        <v>78</v>
      </c>
      <c r="AY107" s="19" t="s">
        <v>208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82</v>
      </c>
      <c r="BK107" s="192">
        <f>ROUND(I107*H107,2)</f>
        <v>0</v>
      </c>
      <c r="BL107" s="19" t="s">
        <v>215</v>
      </c>
      <c r="BM107" s="191" t="s">
        <v>765</v>
      </c>
    </row>
    <row r="108" spans="1:65" s="13" customFormat="1" ht="11.25">
      <c r="B108" s="193"/>
      <c r="C108" s="194"/>
      <c r="D108" s="195" t="s">
        <v>217</v>
      </c>
      <c r="E108" s="196" t="s">
        <v>19</v>
      </c>
      <c r="F108" s="197" t="s">
        <v>4879</v>
      </c>
      <c r="G108" s="194"/>
      <c r="H108" s="198">
        <v>1387.75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217</v>
      </c>
      <c r="AU108" s="204" t="s">
        <v>78</v>
      </c>
      <c r="AV108" s="13" t="s">
        <v>82</v>
      </c>
      <c r="AW108" s="13" t="s">
        <v>33</v>
      </c>
      <c r="AX108" s="13" t="s">
        <v>78</v>
      </c>
      <c r="AY108" s="204" t="s">
        <v>208</v>
      </c>
    </row>
    <row r="109" spans="1:65" s="2" customFormat="1" ht="14.45" customHeight="1">
      <c r="A109" s="36"/>
      <c r="B109" s="37"/>
      <c r="C109" s="180" t="s">
        <v>71</v>
      </c>
      <c r="D109" s="180" t="s">
        <v>210</v>
      </c>
      <c r="E109" s="181" t="s">
        <v>4884</v>
      </c>
      <c r="F109" s="182" t="s">
        <v>4885</v>
      </c>
      <c r="G109" s="183" t="s">
        <v>2103</v>
      </c>
      <c r="H109" s="184">
        <v>8</v>
      </c>
      <c r="I109" s="185"/>
      <c r="J109" s="186">
        <f>ROUND(I109*H109,2)</f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215</v>
      </c>
      <c r="AT109" s="191" t="s">
        <v>210</v>
      </c>
      <c r="AU109" s="191" t="s">
        <v>78</v>
      </c>
      <c r="AY109" s="19" t="s">
        <v>208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82</v>
      </c>
      <c r="BK109" s="192">
        <f>ROUND(I109*H109,2)</f>
        <v>0</v>
      </c>
      <c r="BL109" s="19" t="s">
        <v>215</v>
      </c>
      <c r="BM109" s="191" t="s">
        <v>2177</v>
      </c>
    </row>
    <row r="110" spans="1:65" s="12" customFormat="1" ht="25.9" customHeight="1">
      <c r="B110" s="164"/>
      <c r="C110" s="165"/>
      <c r="D110" s="166" t="s">
        <v>70</v>
      </c>
      <c r="E110" s="167" t="s">
        <v>4771</v>
      </c>
      <c r="F110" s="167" t="s">
        <v>4788</v>
      </c>
      <c r="G110" s="165"/>
      <c r="H110" s="165"/>
      <c r="I110" s="168"/>
      <c r="J110" s="169">
        <f>BK110</f>
        <v>0</v>
      </c>
      <c r="K110" s="165"/>
      <c r="L110" s="170"/>
      <c r="M110" s="171"/>
      <c r="N110" s="172"/>
      <c r="O110" s="172"/>
      <c r="P110" s="173">
        <f>SUM(P111:P117)</f>
        <v>0</v>
      </c>
      <c r="Q110" s="172"/>
      <c r="R110" s="173">
        <f>SUM(R111:R117)</f>
        <v>0</v>
      </c>
      <c r="S110" s="172"/>
      <c r="T110" s="174">
        <f>SUM(T111:T117)</f>
        <v>0</v>
      </c>
      <c r="AR110" s="175" t="s">
        <v>78</v>
      </c>
      <c r="AT110" s="176" t="s">
        <v>70</v>
      </c>
      <c r="AU110" s="176" t="s">
        <v>71</v>
      </c>
      <c r="AY110" s="175" t="s">
        <v>208</v>
      </c>
      <c r="BK110" s="177">
        <f>SUM(BK111:BK117)</f>
        <v>0</v>
      </c>
    </row>
    <row r="111" spans="1:65" s="2" customFormat="1" ht="24.2" customHeight="1">
      <c r="A111" s="36"/>
      <c r="B111" s="37"/>
      <c r="C111" s="180" t="s">
        <v>71</v>
      </c>
      <c r="D111" s="180" t="s">
        <v>210</v>
      </c>
      <c r="E111" s="181" t="s">
        <v>4886</v>
      </c>
      <c r="F111" s="182" t="s">
        <v>4887</v>
      </c>
      <c r="G111" s="183" t="s">
        <v>213</v>
      </c>
      <c r="H111" s="184">
        <v>1387.75</v>
      </c>
      <c r="I111" s="185"/>
      <c r="J111" s="186">
        <f>ROUND(I111*H111,2)</f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215</v>
      </c>
      <c r="AT111" s="191" t="s">
        <v>210</v>
      </c>
      <c r="AU111" s="191" t="s">
        <v>78</v>
      </c>
      <c r="AY111" s="19" t="s">
        <v>208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82</v>
      </c>
      <c r="BK111" s="192">
        <f>ROUND(I111*H111,2)</f>
        <v>0</v>
      </c>
      <c r="BL111" s="19" t="s">
        <v>215</v>
      </c>
      <c r="BM111" s="191" t="s">
        <v>744</v>
      </c>
    </row>
    <row r="112" spans="1:65" s="13" customFormat="1" ht="11.25">
      <c r="B112" s="193"/>
      <c r="C112" s="194"/>
      <c r="D112" s="195" t="s">
        <v>217</v>
      </c>
      <c r="E112" s="196" t="s">
        <v>19</v>
      </c>
      <c r="F112" s="197" t="s">
        <v>4879</v>
      </c>
      <c r="G112" s="194"/>
      <c r="H112" s="198">
        <v>1387.75</v>
      </c>
      <c r="I112" s="199"/>
      <c r="J112" s="194"/>
      <c r="K112" s="194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217</v>
      </c>
      <c r="AU112" s="204" t="s">
        <v>78</v>
      </c>
      <c r="AV112" s="13" t="s">
        <v>82</v>
      </c>
      <c r="AW112" s="13" t="s">
        <v>33</v>
      </c>
      <c r="AX112" s="13" t="s">
        <v>78</v>
      </c>
      <c r="AY112" s="204" t="s">
        <v>208</v>
      </c>
    </row>
    <row r="113" spans="1:65" s="2" customFormat="1" ht="14.45" customHeight="1">
      <c r="A113" s="36"/>
      <c r="B113" s="37"/>
      <c r="C113" s="180" t="s">
        <v>71</v>
      </c>
      <c r="D113" s="180" t="s">
        <v>210</v>
      </c>
      <c r="E113" s="181" t="s">
        <v>4882</v>
      </c>
      <c r="F113" s="182" t="s">
        <v>4883</v>
      </c>
      <c r="G113" s="183" t="s">
        <v>213</v>
      </c>
      <c r="H113" s="184">
        <v>1177</v>
      </c>
      <c r="I113" s="185"/>
      <c r="J113" s="186">
        <f>ROUND(I113*H113,2)</f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215</v>
      </c>
      <c r="AT113" s="191" t="s">
        <v>210</v>
      </c>
      <c r="AU113" s="191" t="s">
        <v>78</v>
      </c>
      <c r="AY113" s="19" t="s">
        <v>208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82</v>
      </c>
      <c r="BK113" s="192">
        <f>ROUND(I113*H113,2)</f>
        <v>0</v>
      </c>
      <c r="BL113" s="19" t="s">
        <v>215</v>
      </c>
      <c r="BM113" s="191" t="s">
        <v>752</v>
      </c>
    </row>
    <row r="114" spans="1:65" s="2" customFormat="1" ht="14.45" customHeight="1">
      <c r="A114" s="36"/>
      <c r="B114" s="37"/>
      <c r="C114" s="180" t="s">
        <v>71</v>
      </c>
      <c r="D114" s="180" t="s">
        <v>210</v>
      </c>
      <c r="E114" s="181" t="s">
        <v>4888</v>
      </c>
      <c r="F114" s="182" t="s">
        <v>4889</v>
      </c>
      <c r="G114" s="183" t="s">
        <v>225</v>
      </c>
      <c r="H114" s="184">
        <v>111.02</v>
      </c>
      <c r="I114" s="185"/>
      <c r="J114" s="186">
        <f>ROUND(I114*H114,2)</f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215</v>
      </c>
      <c r="AT114" s="191" t="s">
        <v>210</v>
      </c>
      <c r="AU114" s="191" t="s">
        <v>78</v>
      </c>
      <c r="AY114" s="19" t="s">
        <v>208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82</v>
      </c>
      <c r="BK114" s="192">
        <f>ROUND(I114*H114,2)</f>
        <v>0</v>
      </c>
      <c r="BL114" s="19" t="s">
        <v>215</v>
      </c>
      <c r="BM114" s="191" t="s">
        <v>973</v>
      </c>
    </row>
    <row r="115" spans="1:65" s="13" customFormat="1" ht="11.25">
      <c r="B115" s="193"/>
      <c r="C115" s="194"/>
      <c r="D115" s="195" t="s">
        <v>217</v>
      </c>
      <c r="E115" s="196" t="s">
        <v>19</v>
      </c>
      <c r="F115" s="197" t="s">
        <v>4890</v>
      </c>
      <c r="G115" s="194"/>
      <c r="H115" s="198">
        <v>111.02</v>
      </c>
      <c r="I115" s="199"/>
      <c r="J115" s="194"/>
      <c r="K115" s="194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217</v>
      </c>
      <c r="AU115" s="204" t="s">
        <v>78</v>
      </c>
      <c r="AV115" s="13" t="s">
        <v>82</v>
      </c>
      <c r="AW115" s="13" t="s">
        <v>33</v>
      </c>
      <c r="AX115" s="13" t="s">
        <v>78</v>
      </c>
      <c r="AY115" s="204" t="s">
        <v>208</v>
      </c>
    </row>
    <row r="116" spans="1:65" s="2" customFormat="1" ht="14.45" customHeight="1">
      <c r="A116" s="36"/>
      <c r="B116" s="37"/>
      <c r="C116" s="180" t="s">
        <v>71</v>
      </c>
      <c r="D116" s="180" t="s">
        <v>210</v>
      </c>
      <c r="E116" s="181" t="s">
        <v>4891</v>
      </c>
      <c r="F116" s="182" t="s">
        <v>4892</v>
      </c>
      <c r="G116" s="183" t="s">
        <v>225</v>
      </c>
      <c r="H116" s="184">
        <v>111.02</v>
      </c>
      <c r="I116" s="185"/>
      <c r="J116" s="186">
        <f>ROUND(I116*H116,2)</f>
        <v>0</v>
      </c>
      <c r="K116" s="182" t="s">
        <v>19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215</v>
      </c>
      <c r="AT116" s="191" t="s">
        <v>210</v>
      </c>
      <c r="AU116" s="191" t="s">
        <v>78</v>
      </c>
      <c r="AY116" s="19" t="s">
        <v>208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82</v>
      </c>
      <c r="BK116" s="192">
        <f>ROUND(I116*H116,2)</f>
        <v>0</v>
      </c>
      <c r="BL116" s="19" t="s">
        <v>215</v>
      </c>
      <c r="BM116" s="191" t="s">
        <v>998</v>
      </c>
    </row>
    <row r="117" spans="1:65" s="13" customFormat="1" ht="11.25">
      <c r="B117" s="193"/>
      <c r="C117" s="194"/>
      <c r="D117" s="195" t="s">
        <v>217</v>
      </c>
      <c r="E117" s="196" t="s">
        <v>19</v>
      </c>
      <c r="F117" s="197" t="s">
        <v>4890</v>
      </c>
      <c r="G117" s="194"/>
      <c r="H117" s="198">
        <v>111.02</v>
      </c>
      <c r="I117" s="199"/>
      <c r="J117" s="194"/>
      <c r="K117" s="194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217</v>
      </c>
      <c r="AU117" s="204" t="s">
        <v>78</v>
      </c>
      <c r="AV117" s="13" t="s">
        <v>82</v>
      </c>
      <c r="AW117" s="13" t="s">
        <v>33</v>
      </c>
      <c r="AX117" s="13" t="s">
        <v>78</v>
      </c>
      <c r="AY117" s="204" t="s">
        <v>208</v>
      </c>
    </row>
    <row r="118" spans="1:65" s="12" customFormat="1" ht="25.9" customHeight="1">
      <c r="B118" s="164"/>
      <c r="C118" s="165"/>
      <c r="D118" s="166" t="s">
        <v>70</v>
      </c>
      <c r="E118" s="167" t="s">
        <v>4821</v>
      </c>
      <c r="F118" s="167" t="s">
        <v>4795</v>
      </c>
      <c r="G118" s="165"/>
      <c r="H118" s="165"/>
      <c r="I118" s="168"/>
      <c r="J118" s="169">
        <f>BK118</f>
        <v>0</v>
      </c>
      <c r="K118" s="165"/>
      <c r="L118" s="170"/>
      <c r="M118" s="171"/>
      <c r="N118" s="172"/>
      <c r="O118" s="172"/>
      <c r="P118" s="173">
        <f>P119+SUM(P120:P135)</f>
        <v>0</v>
      </c>
      <c r="Q118" s="172"/>
      <c r="R118" s="173">
        <f>R119+SUM(R120:R135)</f>
        <v>0</v>
      </c>
      <c r="S118" s="172"/>
      <c r="T118" s="174">
        <f>T119+SUM(T120:T135)</f>
        <v>0</v>
      </c>
      <c r="AR118" s="175" t="s">
        <v>78</v>
      </c>
      <c r="AT118" s="176" t="s">
        <v>70</v>
      </c>
      <c r="AU118" s="176" t="s">
        <v>71</v>
      </c>
      <c r="AY118" s="175" t="s">
        <v>208</v>
      </c>
      <c r="BK118" s="177">
        <f>BK119+SUM(BK120:BK135)</f>
        <v>0</v>
      </c>
    </row>
    <row r="119" spans="1:65" s="2" customFormat="1" ht="37.9" customHeight="1">
      <c r="A119" s="36"/>
      <c r="B119" s="37"/>
      <c r="C119" s="180" t="s">
        <v>71</v>
      </c>
      <c r="D119" s="180" t="s">
        <v>210</v>
      </c>
      <c r="E119" s="181" t="s">
        <v>4893</v>
      </c>
      <c r="F119" s="182" t="s">
        <v>4894</v>
      </c>
      <c r="G119" s="183" t="s">
        <v>1636</v>
      </c>
      <c r="H119" s="184">
        <v>19</v>
      </c>
      <c r="I119" s="185"/>
      <c r="J119" s="186">
        <f>ROUND(I119*H119,2)</f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215</v>
      </c>
      <c r="AT119" s="191" t="s">
        <v>210</v>
      </c>
      <c r="AU119" s="191" t="s">
        <v>78</v>
      </c>
      <c r="AY119" s="19" t="s">
        <v>208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82</v>
      </c>
      <c r="BK119" s="192">
        <f>ROUND(I119*H119,2)</f>
        <v>0</v>
      </c>
      <c r="BL119" s="19" t="s">
        <v>215</v>
      </c>
      <c r="BM119" s="191" t="s">
        <v>829</v>
      </c>
    </row>
    <row r="120" spans="1:65" s="13" customFormat="1" ht="11.25">
      <c r="B120" s="193"/>
      <c r="C120" s="194"/>
      <c r="D120" s="195" t="s">
        <v>217</v>
      </c>
      <c r="E120" s="196" t="s">
        <v>19</v>
      </c>
      <c r="F120" s="197" t="s">
        <v>760</v>
      </c>
      <c r="G120" s="194"/>
      <c r="H120" s="198">
        <v>19</v>
      </c>
      <c r="I120" s="199"/>
      <c r="J120" s="194"/>
      <c r="K120" s="194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217</v>
      </c>
      <c r="AU120" s="204" t="s">
        <v>78</v>
      </c>
      <c r="AV120" s="13" t="s">
        <v>82</v>
      </c>
      <c r="AW120" s="13" t="s">
        <v>33</v>
      </c>
      <c r="AX120" s="13" t="s">
        <v>78</v>
      </c>
      <c r="AY120" s="204" t="s">
        <v>208</v>
      </c>
    </row>
    <row r="121" spans="1:65" s="2" customFormat="1" ht="24.2" customHeight="1">
      <c r="A121" s="36"/>
      <c r="B121" s="37"/>
      <c r="C121" s="180" t="s">
        <v>71</v>
      </c>
      <c r="D121" s="180" t="s">
        <v>210</v>
      </c>
      <c r="E121" s="181" t="s">
        <v>4895</v>
      </c>
      <c r="F121" s="182" t="s">
        <v>4896</v>
      </c>
      <c r="G121" s="183" t="s">
        <v>1636</v>
      </c>
      <c r="H121" s="184">
        <v>19</v>
      </c>
      <c r="I121" s="185"/>
      <c r="J121" s="186">
        <f>ROUND(I121*H121,2)</f>
        <v>0</v>
      </c>
      <c r="K121" s="182" t="s">
        <v>19</v>
      </c>
      <c r="L121" s="41"/>
      <c r="M121" s="187" t="s">
        <v>19</v>
      </c>
      <c r="N121" s="188" t="s">
        <v>43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215</v>
      </c>
      <c r="AT121" s="191" t="s">
        <v>210</v>
      </c>
      <c r="AU121" s="191" t="s">
        <v>78</v>
      </c>
      <c r="AY121" s="19" t="s">
        <v>208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82</v>
      </c>
      <c r="BK121" s="192">
        <f>ROUND(I121*H121,2)</f>
        <v>0</v>
      </c>
      <c r="BL121" s="19" t="s">
        <v>215</v>
      </c>
      <c r="BM121" s="191" t="s">
        <v>840</v>
      </c>
    </row>
    <row r="122" spans="1:65" s="2" customFormat="1" ht="19.5">
      <c r="A122" s="36"/>
      <c r="B122" s="37"/>
      <c r="C122" s="38"/>
      <c r="D122" s="195" t="s">
        <v>397</v>
      </c>
      <c r="E122" s="38"/>
      <c r="F122" s="236" t="s">
        <v>4897</v>
      </c>
      <c r="G122" s="38"/>
      <c r="H122" s="38"/>
      <c r="I122" s="237"/>
      <c r="J122" s="38"/>
      <c r="K122" s="38"/>
      <c r="L122" s="41"/>
      <c r="M122" s="238"/>
      <c r="N122" s="239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397</v>
      </c>
      <c r="AU122" s="19" t="s">
        <v>78</v>
      </c>
    </row>
    <row r="123" spans="1:65" s="13" customFormat="1" ht="11.25">
      <c r="B123" s="193"/>
      <c r="C123" s="194"/>
      <c r="D123" s="195" t="s">
        <v>217</v>
      </c>
      <c r="E123" s="196" t="s">
        <v>19</v>
      </c>
      <c r="F123" s="197" t="s">
        <v>760</v>
      </c>
      <c r="G123" s="194"/>
      <c r="H123" s="198">
        <v>19</v>
      </c>
      <c r="I123" s="199"/>
      <c r="J123" s="194"/>
      <c r="K123" s="194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217</v>
      </c>
      <c r="AU123" s="204" t="s">
        <v>78</v>
      </c>
      <c r="AV123" s="13" t="s">
        <v>82</v>
      </c>
      <c r="AW123" s="13" t="s">
        <v>33</v>
      </c>
      <c r="AX123" s="13" t="s">
        <v>78</v>
      </c>
      <c r="AY123" s="204" t="s">
        <v>208</v>
      </c>
    </row>
    <row r="124" spans="1:65" s="2" customFormat="1" ht="24.2" customHeight="1">
      <c r="A124" s="36"/>
      <c r="B124" s="37"/>
      <c r="C124" s="180" t="s">
        <v>71</v>
      </c>
      <c r="D124" s="180" t="s">
        <v>210</v>
      </c>
      <c r="E124" s="181" t="s">
        <v>4898</v>
      </c>
      <c r="F124" s="182" t="s">
        <v>4899</v>
      </c>
      <c r="G124" s="183" t="s">
        <v>304</v>
      </c>
      <c r="H124" s="184">
        <v>8.0000000000000002E-3</v>
      </c>
      <c r="I124" s="185"/>
      <c r="J124" s="186">
        <f>ROUND(I124*H124,2)</f>
        <v>0</v>
      </c>
      <c r="K124" s="182" t="s">
        <v>19</v>
      </c>
      <c r="L124" s="41"/>
      <c r="M124" s="187" t="s">
        <v>19</v>
      </c>
      <c r="N124" s="188" t="s">
        <v>43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215</v>
      </c>
      <c r="AT124" s="191" t="s">
        <v>210</v>
      </c>
      <c r="AU124" s="191" t="s">
        <v>78</v>
      </c>
      <c r="AY124" s="19" t="s">
        <v>208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82</v>
      </c>
      <c r="BK124" s="192">
        <f>ROUND(I124*H124,2)</f>
        <v>0</v>
      </c>
      <c r="BL124" s="19" t="s">
        <v>215</v>
      </c>
      <c r="BM124" s="191" t="s">
        <v>854</v>
      </c>
    </row>
    <row r="125" spans="1:65" s="13" customFormat="1" ht="11.25">
      <c r="B125" s="193"/>
      <c r="C125" s="194"/>
      <c r="D125" s="195" t="s">
        <v>217</v>
      </c>
      <c r="E125" s="196" t="s">
        <v>19</v>
      </c>
      <c r="F125" s="197" t="s">
        <v>4900</v>
      </c>
      <c r="G125" s="194"/>
      <c r="H125" s="198">
        <v>8.0000000000000002E-3</v>
      </c>
      <c r="I125" s="199"/>
      <c r="J125" s="194"/>
      <c r="K125" s="194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217</v>
      </c>
      <c r="AU125" s="204" t="s">
        <v>78</v>
      </c>
      <c r="AV125" s="13" t="s">
        <v>82</v>
      </c>
      <c r="AW125" s="13" t="s">
        <v>33</v>
      </c>
      <c r="AX125" s="13" t="s">
        <v>78</v>
      </c>
      <c r="AY125" s="204" t="s">
        <v>208</v>
      </c>
    </row>
    <row r="126" spans="1:65" s="2" customFormat="1" ht="24.2" customHeight="1">
      <c r="A126" s="36"/>
      <c r="B126" s="37"/>
      <c r="C126" s="180" t="s">
        <v>71</v>
      </c>
      <c r="D126" s="180" t="s">
        <v>210</v>
      </c>
      <c r="E126" s="181" t="s">
        <v>4901</v>
      </c>
      <c r="F126" s="182" t="s">
        <v>4902</v>
      </c>
      <c r="G126" s="183" t="s">
        <v>304</v>
      </c>
      <c r="H126" s="184">
        <v>8.0000000000000002E-3</v>
      </c>
      <c r="I126" s="185"/>
      <c r="J126" s="186">
        <f>ROUND(I126*H126,2)</f>
        <v>0</v>
      </c>
      <c r="K126" s="182" t="s">
        <v>19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215</v>
      </c>
      <c r="AT126" s="191" t="s">
        <v>210</v>
      </c>
      <c r="AU126" s="191" t="s">
        <v>78</v>
      </c>
      <c r="AY126" s="19" t="s">
        <v>208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215</v>
      </c>
      <c r="BM126" s="191" t="s">
        <v>870</v>
      </c>
    </row>
    <row r="127" spans="1:65" s="13" customFormat="1" ht="11.25">
      <c r="B127" s="193"/>
      <c r="C127" s="194"/>
      <c r="D127" s="195" t="s">
        <v>217</v>
      </c>
      <c r="E127" s="196" t="s">
        <v>19</v>
      </c>
      <c r="F127" s="197" t="s">
        <v>4900</v>
      </c>
      <c r="G127" s="194"/>
      <c r="H127" s="198">
        <v>8.0000000000000002E-3</v>
      </c>
      <c r="I127" s="199"/>
      <c r="J127" s="194"/>
      <c r="K127" s="194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217</v>
      </c>
      <c r="AU127" s="204" t="s">
        <v>78</v>
      </c>
      <c r="AV127" s="13" t="s">
        <v>82</v>
      </c>
      <c r="AW127" s="13" t="s">
        <v>33</v>
      </c>
      <c r="AX127" s="13" t="s">
        <v>78</v>
      </c>
      <c r="AY127" s="204" t="s">
        <v>208</v>
      </c>
    </row>
    <row r="128" spans="1:65" s="2" customFormat="1" ht="14.45" customHeight="1">
      <c r="A128" s="36"/>
      <c r="B128" s="37"/>
      <c r="C128" s="180" t="s">
        <v>71</v>
      </c>
      <c r="D128" s="180" t="s">
        <v>210</v>
      </c>
      <c r="E128" s="181" t="s">
        <v>4903</v>
      </c>
      <c r="F128" s="182" t="s">
        <v>4904</v>
      </c>
      <c r="G128" s="183" t="s">
        <v>1636</v>
      </c>
      <c r="H128" s="184">
        <v>19</v>
      </c>
      <c r="I128" s="185"/>
      <c r="J128" s="186">
        <f>ROUND(I128*H128,2)</f>
        <v>0</v>
      </c>
      <c r="K128" s="182" t="s">
        <v>19</v>
      </c>
      <c r="L128" s="41"/>
      <c r="M128" s="187" t="s">
        <v>19</v>
      </c>
      <c r="N128" s="188" t="s">
        <v>43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215</v>
      </c>
      <c r="AT128" s="191" t="s">
        <v>210</v>
      </c>
      <c r="AU128" s="191" t="s">
        <v>78</v>
      </c>
      <c r="AY128" s="19" t="s">
        <v>208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82</v>
      </c>
      <c r="BK128" s="192">
        <f>ROUND(I128*H128,2)</f>
        <v>0</v>
      </c>
      <c r="BL128" s="19" t="s">
        <v>215</v>
      </c>
      <c r="BM128" s="191" t="s">
        <v>2202</v>
      </c>
    </row>
    <row r="129" spans="1:65" s="2" customFormat="1" ht="14.45" customHeight="1">
      <c r="A129" s="36"/>
      <c r="B129" s="37"/>
      <c r="C129" s="180" t="s">
        <v>71</v>
      </c>
      <c r="D129" s="180" t="s">
        <v>210</v>
      </c>
      <c r="E129" s="181" t="s">
        <v>4905</v>
      </c>
      <c r="F129" s="182" t="s">
        <v>4906</v>
      </c>
      <c r="G129" s="183" t="s">
        <v>213</v>
      </c>
      <c r="H129" s="184">
        <v>19</v>
      </c>
      <c r="I129" s="185"/>
      <c r="J129" s="186">
        <f>ROUND(I129*H129,2)</f>
        <v>0</v>
      </c>
      <c r="K129" s="182" t="s">
        <v>19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215</v>
      </c>
      <c r="AT129" s="191" t="s">
        <v>210</v>
      </c>
      <c r="AU129" s="191" t="s">
        <v>78</v>
      </c>
      <c r="AY129" s="19" t="s">
        <v>208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215</v>
      </c>
      <c r="BM129" s="191" t="s">
        <v>895</v>
      </c>
    </row>
    <row r="130" spans="1:65" s="2" customFormat="1" ht="14.45" customHeight="1">
      <c r="A130" s="36"/>
      <c r="B130" s="37"/>
      <c r="C130" s="180" t="s">
        <v>71</v>
      </c>
      <c r="D130" s="180" t="s">
        <v>210</v>
      </c>
      <c r="E130" s="181" t="s">
        <v>4907</v>
      </c>
      <c r="F130" s="182" t="s">
        <v>4908</v>
      </c>
      <c r="G130" s="183" t="s">
        <v>213</v>
      </c>
      <c r="H130" s="184">
        <v>19</v>
      </c>
      <c r="I130" s="185"/>
      <c r="J130" s="186">
        <f>ROUND(I130*H130,2)</f>
        <v>0</v>
      </c>
      <c r="K130" s="182" t="s">
        <v>19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215</v>
      </c>
      <c r="AT130" s="191" t="s">
        <v>210</v>
      </c>
      <c r="AU130" s="191" t="s">
        <v>78</v>
      </c>
      <c r="AY130" s="19" t="s">
        <v>208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82</v>
      </c>
      <c r="BK130" s="192">
        <f>ROUND(I130*H130,2)</f>
        <v>0</v>
      </c>
      <c r="BL130" s="19" t="s">
        <v>215</v>
      </c>
      <c r="BM130" s="191" t="s">
        <v>901</v>
      </c>
    </row>
    <row r="131" spans="1:65" s="2" customFormat="1" ht="14.45" customHeight="1">
      <c r="A131" s="36"/>
      <c r="B131" s="37"/>
      <c r="C131" s="180" t="s">
        <v>71</v>
      </c>
      <c r="D131" s="180" t="s">
        <v>210</v>
      </c>
      <c r="E131" s="181" t="s">
        <v>4909</v>
      </c>
      <c r="F131" s="182" t="s">
        <v>4910</v>
      </c>
      <c r="G131" s="183" t="s">
        <v>225</v>
      </c>
      <c r="H131" s="184">
        <v>3.8</v>
      </c>
      <c r="I131" s="185"/>
      <c r="J131" s="186">
        <f>ROUND(I131*H131,2)</f>
        <v>0</v>
      </c>
      <c r="K131" s="182" t="s">
        <v>19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215</v>
      </c>
      <c r="AT131" s="191" t="s">
        <v>210</v>
      </c>
      <c r="AU131" s="191" t="s">
        <v>78</v>
      </c>
      <c r="AY131" s="19" t="s">
        <v>208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82</v>
      </c>
      <c r="BK131" s="192">
        <f>ROUND(I131*H131,2)</f>
        <v>0</v>
      </c>
      <c r="BL131" s="19" t="s">
        <v>215</v>
      </c>
      <c r="BM131" s="191" t="s">
        <v>1003</v>
      </c>
    </row>
    <row r="132" spans="1:65" s="13" customFormat="1" ht="11.25">
      <c r="B132" s="193"/>
      <c r="C132" s="194"/>
      <c r="D132" s="195" t="s">
        <v>217</v>
      </c>
      <c r="E132" s="196" t="s">
        <v>19</v>
      </c>
      <c r="F132" s="197" t="s">
        <v>4911</v>
      </c>
      <c r="G132" s="194"/>
      <c r="H132" s="198">
        <v>3.8</v>
      </c>
      <c r="I132" s="199"/>
      <c r="J132" s="194"/>
      <c r="K132" s="194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217</v>
      </c>
      <c r="AU132" s="204" t="s">
        <v>78</v>
      </c>
      <c r="AV132" s="13" t="s">
        <v>82</v>
      </c>
      <c r="AW132" s="13" t="s">
        <v>33</v>
      </c>
      <c r="AX132" s="13" t="s">
        <v>78</v>
      </c>
      <c r="AY132" s="204" t="s">
        <v>208</v>
      </c>
    </row>
    <row r="133" spans="1:65" s="2" customFormat="1" ht="14.45" customHeight="1">
      <c r="A133" s="36"/>
      <c r="B133" s="37"/>
      <c r="C133" s="180" t="s">
        <v>71</v>
      </c>
      <c r="D133" s="180" t="s">
        <v>210</v>
      </c>
      <c r="E133" s="181" t="s">
        <v>4891</v>
      </c>
      <c r="F133" s="182" t="s">
        <v>4892</v>
      </c>
      <c r="G133" s="183" t="s">
        <v>225</v>
      </c>
      <c r="H133" s="184">
        <v>3.8</v>
      </c>
      <c r="I133" s="185"/>
      <c r="J133" s="186">
        <f>ROUND(I133*H133,2)</f>
        <v>0</v>
      </c>
      <c r="K133" s="182" t="s">
        <v>19</v>
      </c>
      <c r="L133" s="41"/>
      <c r="M133" s="187" t="s">
        <v>19</v>
      </c>
      <c r="N133" s="188" t="s">
        <v>43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215</v>
      </c>
      <c r="AT133" s="191" t="s">
        <v>210</v>
      </c>
      <c r="AU133" s="191" t="s">
        <v>78</v>
      </c>
      <c r="AY133" s="19" t="s">
        <v>208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82</v>
      </c>
      <c r="BK133" s="192">
        <f>ROUND(I133*H133,2)</f>
        <v>0</v>
      </c>
      <c r="BL133" s="19" t="s">
        <v>215</v>
      </c>
      <c r="BM133" s="191" t="s">
        <v>1007</v>
      </c>
    </row>
    <row r="134" spans="1:65" s="13" customFormat="1" ht="11.25">
      <c r="B134" s="193"/>
      <c r="C134" s="194"/>
      <c r="D134" s="195" t="s">
        <v>217</v>
      </c>
      <c r="E134" s="196" t="s">
        <v>19</v>
      </c>
      <c r="F134" s="197" t="s">
        <v>4911</v>
      </c>
      <c r="G134" s="194"/>
      <c r="H134" s="198">
        <v>3.8</v>
      </c>
      <c r="I134" s="199"/>
      <c r="J134" s="194"/>
      <c r="K134" s="194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217</v>
      </c>
      <c r="AU134" s="204" t="s">
        <v>78</v>
      </c>
      <c r="AV134" s="13" t="s">
        <v>82</v>
      </c>
      <c r="AW134" s="13" t="s">
        <v>33</v>
      </c>
      <c r="AX134" s="13" t="s">
        <v>78</v>
      </c>
      <c r="AY134" s="204" t="s">
        <v>208</v>
      </c>
    </row>
    <row r="135" spans="1:65" s="12" customFormat="1" ht="22.9" customHeight="1">
      <c r="B135" s="164"/>
      <c r="C135" s="165"/>
      <c r="D135" s="166" t="s">
        <v>70</v>
      </c>
      <c r="E135" s="178" t="s">
        <v>4826</v>
      </c>
      <c r="F135" s="178" t="s">
        <v>4822</v>
      </c>
      <c r="G135" s="165"/>
      <c r="H135" s="165"/>
      <c r="I135" s="168"/>
      <c r="J135" s="179">
        <f>BK135</f>
        <v>0</v>
      </c>
      <c r="K135" s="165"/>
      <c r="L135" s="170"/>
      <c r="M135" s="171"/>
      <c r="N135" s="172"/>
      <c r="O135" s="172"/>
      <c r="P135" s="173">
        <f>SUM(P136:P144)</f>
        <v>0</v>
      </c>
      <c r="Q135" s="172"/>
      <c r="R135" s="173">
        <f>SUM(R136:R144)</f>
        <v>0</v>
      </c>
      <c r="S135" s="172"/>
      <c r="T135" s="174">
        <f>SUM(T136:T144)</f>
        <v>0</v>
      </c>
      <c r="AR135" s="175" t="s">
        <v>78</v>
      </c>
      <c r="AT135" s="176" t="s">
        <v>70</v>
      </c>
      <c r="AU135" s="176" t="s">
        <v>78</v>
      </c>
      <c r="AY135" s="175" t="s">
        <v>208</v>
      </c>
      <c r="BK135" s="177">
        <f>SUM(BK136:BK144)</f>
        <v>0</v>
      </c>
    </row>
    <row r="136" spans="1:65" s="2" customFormat="1" ht="14.45" customHeight="1">
      <c r="A136" s="36"/>
      <c r="B136" s="37"/>
      <c r="C136" s="180" t="s">
        <v>71</v>
      </c>
      <c r="D136" s="180" t="s">
        <v>210</v>
      </c>
      <c r="E136" s="181" t="s">
        <v>4912</v>
      </c>
      <c r="F136" s="182" t="s">
        <v>4913</v>
      </c>
      <c r="G136" s="183" t="s">
        <v>1636</v>
      </c>
      <c r="H136" s="184">
        <v>19</v>
      </c>
      <c r="I136" s="185"/>
      <c r="J136" s="186">
        <f>ROUND(I136*H136,2)</f>
        <v>0</v>
      </c>
      <c r="K136" s="182" t="s">
        <v>19</v>
      </c>
      <c r="L136" s="41"/>
      <c r="M136" s="187" t="s">
        <v>19</v>
      </c>
      <c r="N136" s="188" t="s">
        <v>43</v>
      </c>
      <c r="O136" s="66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215</v>
      </c>
      <c r="AT136" s="191" t="s">
        <v>210</v>
      </c>
      <c r="AU136" s="191" t="s">
        <v>82</v>
      </c>
      <c r="AY136" s="19" t="s">
        <v>208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82</v>
      </c>
      <c r="BK136" s="192">
        <f>ROUND(I136*H136,2)</f>
        <v>0</v>
      </c>
      <c r="BL136" s="19" t="s">
        <v>215</v>
      </c>
      <c r="BM136" s="191" t="s">
        <v>1016</v>
      </c>
    </row>
    <row r="137" spans="1:65" s="2" customFormat="1" ht="14.45" customHeight="1">
      <c r="A137" s="36"/>
      <c r="B137" s="37"/>
      <c r="C137" s="180" t="s">
        <v>71</v>
      </c>
      <c r="D137" s="180" t="s">
        <v>210</v>
      </c>
      <c r="E137" s="181" t="s">
        <v>4914</v>
      </c>
      <c r="F137" s="182" t="s">
        <v>4915</v>
      </c>
      <c r="G137" s="183" t="s">
        <v>1636</v>
      </c>
      <c r="H137" s="184">
        <v>19</v>
      </c>
      <c r="I137" s="185"/>
      <c r="J137" s="186">
        <f>ROUND(I137*H137,2)</f>
        <v>0</v>
      </c>
      <c r="K137" s="182" t="s">
        <v>19</v>
      </c>
      <c r="L137" s="41"/>
      <c r="M137" s="187" t="s">
        <v>19</v>
      </c>
      <c r="N137" s="188" t="s">
        <v>43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215</v>
      </c>
      <c r="AT137" s="191" t="s">
        <v>210</v>
      </c>
      <c r="AU137" s="191" t="s">
        <v>82</v>
      </c>
      <c r="AY137" s="19" t="s">
        <v>208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82</v>
      </c>
      <c r="BK137" s="192">
        <f>ROUND(I137*H137,2)</f>
        <v>0</v>
      </c>
      <c r="BL137" s="19" t="s">
        <v>215</v>
      </c>
      <c r="BM137" s="191" t="s">
        <v>456</v>
      </c>
    </row>
    <row r="138" spans="1:65" s="2" customFormat="1" ht="14.45" customHeight="1">
      <c r="A138" s="36"/>
      <c r="B138" s="37"/>
      <c r="C138" s="180" t="s">
        <v>71</v>
      </c>
      <c r="D138" s="180" t="s">
        <v>210</v>
      </c>
      <c r="E138" s="181" t="s">
        <v>4916</v>
      </c>
      <c r="F138" s="182" t="s">
        <v>4917</v>
      </c>
      <c r="G138" s="183" t="s">
        <v>1636</v>
      </c>
      <c r="H138" s="184">
        <v>0.95</v>
      </c>
      <c r="I138" s="185"/>
      <c r="J138" s="186">
        <f>ROUND(I138*H138,2)</f>
        <v>0</v>
      </c>
      <c r="K138" s="182" t="s">
        <v>19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215</v>
      </c>
      <c r="AT138" s="191" t="s">
        <v>210</v>
      </c>
      <c r="AU138" s="191" t="s">
        <v>82</v>
      </c>
      <c r="AY138" s="19" t="s">
        <v>208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215</v>
      </c>
      <c r="BM138" s="191" t="s">
        <v>514</v>
      </c>
    </row>
    <row r="139" spans="1:65" s="13" customFormat="1" ht="11.25">
      <c r="B139" s="193"/>
      <c r="C139" s="194"/>
      <c r="D139" s="195" t="s">
        <v>217</v>
      </c>
      <c r="E139" s="196" t="s">
        <v>19</v>
      </c>
      <c r="F139" s="197" t="s">
        <v>4918</v>
      </c>
      <c r="G139" s="194"/>
      <c r="H139" s="198">
        <v>0.95</v>
      </c>
      <c r="I139" s="199"/>
      <c r="J139" s="194"/>
      <c r="K139" s="194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217</v>
      </c>
      <c r="AU139" s="204" t="s">
        <v>82</v>
      </c>
      <c r="AV139" s="13" t="s">
        <v>82</v>
      </c>
      <c r="AW139" s="13" t="s">
        <v>33</v>
      </c>
      <c r="AX139" s="13" t="s">
        <v>78</v>
      </c>
      <c r="AY139" s="204" t="s">
        <v>208</v>
      </c>
    </row>
    <row r="140" spans="1:65" s="2" customFormat="1" ht="24.2" customHeight="1">
      <c r="A140" s="36"/>
      <c r="B140" s="37"/>
      <c r="C140" s="180" t="s">
        <v>71</v>
      </c>
      <c r="D140" s="180" t="s">
        <v>210</v>
      </c>
      <c r="E140" s="181" t="s">
        <v>4919</v>
      </c>
      <c r="F140" s="182" t="s">
        <v>4920</v>
      </c>
      <c r="G140" s="183" t="s">
        <v>213</v>
      </c>
      <c r="H140" s="184">
        <v>19</v>
      </c>
      <c r="I140" s="185"/>
      <c r="J140" s="186">
        <f>ROUND(I140*H140,2)</f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215</v>
      </c>
      <c r="AT140" s="191" t="s">
        <v>210</v>
      </c>
      <c r="AU140" s="191" t="s">
        <v>82</v>
      </c>
      <c r="AY140" s="19" t="s">
        <v>208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82</v>
      </c>
      <c r="BK140" s="192">
        <f>ROUND(I140*H140,2)</f>
        <v>0</v>
      </c>
      <c r="BL140" s="19" t="s">
        <v>215</v>
      </c>
      <c r="BM140" s="191" t="s">
        <v>2221</v>
      </c>
    </row>
    <row r="141" spans="1:65" s="2" customFormat="1" ht="14.45" customHeight="1">
      <c r="A141" s="36"/>
      <c r="B141" s="37"/>
      <c r="C141" s="180" t="s">
        <v>71</v>
      </c>
      <c r="D141" s="180" t="s">
        <v>210</v>
      </c>
      <c r="E141" s="181" t="s">
        <v>4921</v>
      </c>
      <c r="F141" s="182" t="s">
        <v>4922</v>
      </c>
      <c r="G141" s="183" t="s">
        <v>225</v>
      </c>
      <c r="H141" s="184">
        <v>3.8</v>
      </c>
      <c r="I141" s="185"/>
      <c r="J141" s="186">
        <f>ROUND(I141*H141,2)</f>
        <v>0</v>
      </c>
      <c r="K141" s="182" t="s">
        <v>19</v>
      </c>
      <c r="L141" s="41"/>
      <c r="M141" s="187" t="s">
        <v>19</v>
      </c>
      <c r="N141" s="188" t="s">
        <v>43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215</v>
      </c>
      <c r="AT141" s="191" t="s">
        <v>210</v>
      </c>
      <c r="AU141" s="191" t="s">
        <v>82</v>
      </c>
      <c r="AY141" s="19" t="s">
        <v>208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215</v>
      </c>
      <c r="BM141" s="191" t="s">
        <v>670</v>
      </c>
    </row>
    <row r="142" spans="1:65" s="13" customFormat="1" ht="11.25">
      <c r="B142" s="193"/>
      <c r="C142" s="194"/>
      <c r="D142" s="195" t="s">
        <v>217</v>
      </c>
      <c r="E142" s="196" t="s">
        <v>19</v>
      </c>
      <c r="F142" s="197" t="s">
        <v>4923</v>
      </c>
      <c r="G142" s="194"/>
      <c r="H142" s="198">
        <v>3.8</v>
      </c>
      <c r="I142" s="199"/>
      <c r="J142" s="194"/>
      <c r="K142" s="194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217</v>
      </c>
      <c r="AU142" s="204" t="s">
        <v>82</v>
      </c>
      <c r="AV142" s="13" t="s">
        <v>82</v>
      </c>
      <c r="AW142" s="13" t="s">
        <v>33</v>
      </c>
      <c r="AX142" s="13" t="s">
        <v>78</v>
      </c>
      <c r="AY142" s="204" t="s">
        <v>208</v>
      </c>
    </row>
    <row r="143" spans="1:65" s="2" customFormat="1" ht="14.45" customHeight="1">
      <c r="A143" s="36"/>
      <c r="B143" s="37"/>
      <c r="C143" s="180" t="s">
        <v>71</v>
      </c>
      <c r="D143" s="180" t="s">
        <v>210</v>
      </c>
      <c r="E143" s="181" t="s">
        <v>4891</v>
      </c>
      <c r="F143" s="182" t="s">
        <v>4892</v>
      </c>
      <c r="G143" s="183" t="s">
        <v>225</v>
      </c>
      <c r="H143" s="184">
        <v>3.8</v>
      </c>
      <c r="I143" s="185"/>
      <c r="J143" s="186">
        <f>ROUND(I143*H143,2)</f>
        <v>0</v>
      </c>
      <c r="K143" s="182" t="s">
        <v>19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215</v>
      </c>
      <c r="AT143" s="191" t="s">
        <v>210</v>
      </c>
      <c r="AU143" s="191" t="s">
        <v>82</v>
      </c>
      <c r="AY143" s="19" t="s">
        <v>208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82</v>
      </c>
      <c r="BK143" s="192">
        <f>ROUND(I143*H143,2)</f>
        <v>0</v>
      </c>
      <c r="BL143" s="19" t="s">
        <v>215</v>
      </c>
      <c r="BM143" s="191" t="s">
        <v>965</v>
      </c>
    </row>
    <row r="144" spans="1:65" s="13" customFormat="1" ht="11.25">
      <c r="B144" s="193"/>
      <c r="C144" s="194"/>
      <c r="D144" s="195" t="s">
        <v>217</v>
      </c>
      <c r="E144" s="196" t="s">
        <v>19</v>
      </c>
      <c r="F144" s="197" t="s">
        <v>4923</v>
      </c>
      <c r="G144" s="194"/>
      <c r="H144" s="198">
        <v>3.8</v>
      </c>
      <c r="I144" s="199"/>
      <c r="J144" s="194"/>
      <c r="K144" s="194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217</v>
      </c>
      <c r="AU144" s="204" t="s">
        <v>82</v>
      </c>
      <c r="AV144" s="13" t="s">
        <v>82</v>
      </c>
      <c r="AW144" s="13" t="s">
        <v>33</v>
      </c>
      <c r="AX144" s="13" t="s">
        <v>78</v>
      </c>
      <c r="AY144" s="204" t="s">
        <v>208</v>
      </c>
    </row>
    <row r="145" spans="1:65" s="12" customFormat="1" ht="25.9" customHeight="1">
      <c r="B145" s="164"/>
      <c r="C145" s="165"/>
      <c r="D145" s="166" t="s">
        <v>70</v>
      </c>
      <c r="E145" s="167" t="s">
        <v>4843</v>
      </c>
      <c r="F145" s="167" t="s">
        <v>4924</v>
      </c>
      <c r="G145" s="165"/>
      <c r="H145" s="165"/>
      <c r="I145" s="168"/>
      <c r="J145" s="169">
        <f>BK145</f>
        <v>0</v>
      </c>
      <c r="K145" s="165"/>
      <c r="L145" s="170"/>
      <c r="M145" s="171"/>
      <c r="N145" s="172"/>
      <c r="O145" s="172"/>
      <c r="P145" s="173">
        <f>P146+SUM(P147:P159)</f>
        <v>0</v>
      </c>
      <c r="Q145" s="172"/>
      <c r="R145" s="173">
        <f>R146+SUM(R147:R159)</f>
        <v>0</v>
      </c>
      <c r="S145" s="172"/>
      <c r="T145" s="174">
        <f>T146+SUM(T147:T159)</f>
        <v>0</v>
      </c>
      <c r="AR145" s="175" t="s">
        <v>78</v>
      </c>
      <c r="AT145" s="176" t="s">
        <v>70</v>
      </c>
      <c r="AU145" s="176" t="s">
        <v>71</v>
      </c>
      <c r="AY145" s="175" t="s">
        <v>208</v>
      </c>
      <c r="BK145" s="177">
        <f>BK146+SUM(BK147:BK159)</f>
        <v>0</v>
      </c>
    </row>
    <row r="146" spans="1:65" s="2" customFormat="1" ht="37.9" customHeight="1">
      <c r="A146" s="36"/>
      <c r="B146" s="37"/>
      <c r="C146" s="180" t="s">
        <v>71</v>
      </c>
      <c r="D146" s="180" t="s">
        <v>210</v>
      </c>
      <c r="E146" s="181" t="s">
        <v>4925</v>
      </c>
      <c r="F146" s="182" t="s">
        <v>4926</v>
      </c>
      <c r="G146" s="183" t="s">
        <v>1636</v>
      </c>
      <c r="H146" s="184">
        <v>11</v>
      </c>
      <c r="I146" s="185"/>
      <c r="J146" s="186">
        <f>ROUND(I146*H146,2)</f>
        <v>0</v>
      </c>
      <c r="K146" s="182" t="s">
        <v>19</v>
      </c>
      <c r="L146" s="41"/>
      <c r="M146" s="187" t="s">
        <v>19</v>
      </c>
      <c r="N146" s="188" t="s">
        <v>43</v>
      </c>
      <c r="O146" s="66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215</v>
      </c>
      <c r="AT146" s="191" t="s">
        <v>210</v>
      </c>
      <c r="AU146" s="191" t="s">
        <v>78</v>
      </c>
      <c r="AY146" s="19" t="s">
        <v>208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82</v>
      </c>
      <c r="BK146" s="192">
        <f>ROUND(I146*H146,2)</f>
        <v>0</v>
      </c>
      <c r="BL146" s="19" t="s">
        <v>215</v>
      </c>
      <c r="BM146" s="191" t="s">
        <v>2096</v>
      </c>
    </row>
    <row r="147" spans="1:65" s="2" customFormat="1" ht="19.5">
      <c r="A147" s="36"/>
      <c r="B147" s="37"/>
      <c r="C147" s="38"/>
      <c r="D147" s="195" t="s">
        <v>397</v>
      </c>
      <c r="E147" s="38"/>
      <c r="F147" s="236" t="s">
        <v>4927</v>
      </c>
      <c r="G147" s="38"/>
      <c r="H147" s="38"/>
      <c r="I147" s="237"/>
      <c r="J147" s="38"/>
      <c r="K147" s="38"/>
      <c r="L147" s="41"/>
      <c r="M147" s="238"/>
      <c r="N147" s="239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397</v>
      </c>
      <c r="AU147" s="19" t="s">
        <v>78</v>
      </c>
    </row>
    <row r="148" spans="1:65" s="13" customFormat="1" ht="11.25">
      <c r="B148" s="193"/>
      <c r="C148" s="194"/>
      <c r="D148" s="195" t="s">
        <v>217</v>
      </c>
      <c r="E148" s="196" t="s">
        <v>19</v>
      </c>
      <c r="F148" s="197" t="s">
        <v>2174</v>
      </c>
      <c r="G148" s="194"/>
      <c r="H148" s="198">
        <v>11</v>
      </c>
      <c r="I148" s="199"/>
      <c r="J148" s="194"/>
      <c r="K148" s="194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217</v>
      </c>
      <c r="AU148" s="204" t="s">
        <v>78</v>
      </c>
      <c r="AV148" s="13" t="s">
        <v>82</v>
      </c>
      <c r="AW148" s="13" t="s">
        <v>33</v>
      </c>
      <c r="AX148" s="13" t="s">
        <v>78</v>
      </c>
      <c r="AY148" s="204" t="s">
        <v>208</v>
      </c>
    </row>
    <row r="149" spans="1:65" s="2" customFormat="1" ht="24.2" customHeight="1">
      <c r="A149" s="36"/>
      <c r="B149" s="37"/>
      <c r="C149" s="180" t="s">
        <v>71</v>
      </c>
      <c r="D149" s="180" t="s">
        <v>210</v>
      </c>
      <c r="E149" s="181" t="s">
        <v>4928</v>
      </c>
      <c r="F149" s="182" t="s">
        <v>4929</v>
      </c>
      <c r="G149" s="183" t="s">
        <v>1636</v>
      </c>
      <c r="H149" s="184">
        <v>11</v>
      </c>
      <c r="I149" s="185"/>
      <c r="J149" s="186">
        <f>ROUND(I149*H149,2)</f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215</v>
      </c>
      <c r="AT149" s="191" t="s">
        <v>210</v>
      </c>
      <c r="AU149" s="191" t="s">
        <v>78</v>
      </c>
      <c r="AY149" s="19" t="s">
        <v>208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82</v>
      </c>
      <c r="BK149" s="192">
        <f>ROUND(I149*H149,2)</f>
        <v>0</v>
      </c>
      <c r="BL149" s="19" t="s">
        <v>215</v>
      </c>
      <c r="BM149" s="191" t="s">
        <v>2234</v>
      </c>
    </row>
    <row r="150" spans="1:65" s="13" customFormat="1" ht="11.25">
      <c r="B150" s="193"/>
      <c r="C150" s="194"/>
      <c r="D150" s="195" t="s">
        <v>217</v>
      </c>
      <c r="E150" s="196" t="s">
        <v>19</v>
      </c>
      <c r="F150" s="197" t="s">
        <v>2174</v>
      </c>
      <c r="G150" s="194"/>
      <c r="H150" s="198">
        <v>11</v>
      </c>
      <c r="I150" s="199"/>
      <c r="J150" s="194"/>
      <c r="K150" s="194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217</v>
      </c>
      <c r="AU150" s="204" t="s">
        <v>78</v>
      </c>
      <c r="AV150" s="13" t="s">
        <v>82</v>
      </c>
      <c r="AW150" s="13" t="s">
        <v>33</v>
      </c>
      <c r="AX150" s="13" t="s">
        <v>78</v>
      </c>
      <c r="AY150" s="204" t="s">
        <v>208</v>
      </c>
    </row>
    <row r="151" spans="1:65" s="2" customFormat="1" ht="24.2" customHeight="1">
      <c r="A151" s="36"/>
      <c r="B151" s="37"/>
      <c r="C151" s="180" t="s">
        <v>71</v>
      </c>
      <c r="D151" s="180" t="s">
        <v>210</v>
      </c>
      <c r="E151" s="181" t="s">
        <v>4930</v>
      </c>
      <c r="F151" s="182" t="s">
        <v>4931</v>
      </c>
      <c r="G151" s="183" t="s">
        <v>304</v>
      </c>
      <c r="H151" s="184">
        <v>2E-3</v>
      </c>
      <c r="I151" s="185"/>
      <c r="J151" s="186">
        <f>ROUND(I151*H151,2)</f>
        <v>0</v>
      </c>
      <c r="K151" s="182" t="s">
        <v>19</v>
      </c>
      <c r="L151" s="41"/>
      <c r="M151" s="187" t="s">
        <v>19</v>
      </c>
      <c r="N151" s="188" t="s">
        <v>43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215</v>
      </c>
      <c r="AT151" s="191" t="s">
        <v>210</v>
      </c>
      <c r="AU151" s="191" t="s">
        <v>78</v>
      </c>
      <c r="AY151" s="19" t="s">
        <v>208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215</v>
      </c>
      <c r="BM151" s="191" t="s">
        <v>2046</v>
      </c>
    </row>
    <row r="152" spans="1:65" s="13" customFormat="1" ht="11.25">
      <c r="B152" s="193"/>
      <c r="C152" s="194"/>
      <c r="D152" s="195" t="s">
        <v>217</v>
      </c>
      <c r="E152" s="196" t="s">
        <v>19</v>
      </c>
      <c r="F152" s="197" t="s">
        <v>4932</v>
      </c>
      <c r="G152" s="194"/>
      <c r="H152" s="198">
        <v>2E-3</v>
      </c>
      <c r="I152" s="199"/>
      <c r="J152" s="194"/>
      <c r="K152" s="194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217</v>
      </c>
      <c r="AU152" s="204" t="s">
        <v>78</v>
      </c>
      <c r="AV152" s="13" t="s">
        <v>82</v>
      </c>
      <c r="AW152" s="13" t="s">
        <v>33</v>
      </c>
      <c r="AX152" s="13" t="s">
        <v>78</v>
      </c>
      <c r="AY152" s="204" t="s">
        <v>208</v>
      </c>
    </row>
    <row r="153" spans="1:65" s="2" customFormat="1" ht="14.45" customHeight="1">
      <c r="A153" s="36"/>
      <c r="B153" s="37"/>
      <c r="C153" s="180" t="s">
        <v>71</v>
      </c>
      <c r="D153" s="180" t="s">
        <v>210</v>
      </c>
      <c r="E153" s="181" t="s">
        <v>4933</v>
      </c>
      <c r="F153" s="182" t="s">
        <v>4934</v>
      </c>
      <c r="G153" s="183" t="s">
        <v>213</v>
      </c>
      <c r="H153" s="184">
        <v>48</v>
      </c>
      <c r="I153" s="185"/>
      <c r="J153" s="186">
        <f>ROUND(I153*H153,2)</f>
        <v>0</v>
      </c>
      <c r="K153" s="182" t="s">
        <v>19</v>
      </c>
      <c r="L153" s="41"/>
      <c r="M153" s="187" t="s">
        <v>19</v>
      </c>
      <c r="N153" s="188" t="s">
        <v>43</v>
      </c>
      <c r="O153" s="66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215</v>
      </c>
      <c r="AT153" s="191" t="s">
        <v>210</v>
      </c>
      <c r="AU153" s="191" t="s">
        <v>78</v>
      </c>
      <c r="AY153" s="19" t="s">
        <v>208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82</v>
      </c>
      <c r="BK153" s="192">
        <f>ROUND(I153*H153,2)</f>
        <v>0</v>
      </c>
      <c r="BL153" s="19" t="s">
        <v>215</v>
      </c>
      <c r="BM153" s="191" t="s">
        <v>1315</v>
      </c>
    </row>
    <row r="154" spans="1:65" s="13" customFormat="1" ht="11.25">
      <c r="B154" s="193"/>
      <c r="C154" s="194"/>
      <c r="D154" s="195" t="s">
        <v>217</v>
      </c>
      <c r="E154" s="196" t="s">
        <v>19</v>
      </c>
      <c r="F154" s="197" t="s">
        <v>1007</v>
      </c>
      <c r="G154" s="194"/>
      <c r="H154" s="198">
        <v>48</v>
      </c>
      <c r="I154" s="199"/>
      <c r="J154" s="194"/>
      <c r="K154" s="194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217</v>
      </c>
      <c r="AU154" s="204" t="s">
        <v>78</v>
      </c>
      <c r="AV154" s="13" t="s">
        <v>82</v>
      </c>
      <c r="AW154" s="13" t="s">
        <v>33</v>
      </c>
      <c r="AX154" s="13" t="s">
        <v>78</v>
      </c>
      <c r="AY154" s="204" t="s">
        <v>208</v>
      </c>
    </row>
    <row r="155" spans="1:65" s="2" customFormat="1" ht="14.45" customHeight="1">
      <c r="A155" s="36"/>
      <c r="B155" s="37"/>
      <c r="C155" s="180" t="s">
        <v>71</v>
      </c>
      <c r="D155" s="180" t="s">
        <v>210</v>
      </c>
      <c r="E155" s="181" t="s">
        <v>4888</v>
      </c>
      <c r="F155" s="182" t="s">
        <v>4889</v>
      </c>
      <c r="G155" s="183" t="s">
        <v>225</v>
      </c>
      <c r="H155" s="184">
        <v>3.84</v>
      </c>
      <c r="I155" s="185"/>
      <c r="J155" s="186">
        <f>ROUND(I155*H155,2)</f>
        <v>0</v>
      </c>
      <c r="K155" s="182" t="s">
        <v>19</v>
      </c>
      <c r="L155" s="41"/>
      <c r="M155" s="187" t="s">
        <v>19</v>
      </c>
      <c r="N155" s="188" t="s">
        <v>43</v>
      </c>
      <c r="O155" s="66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215</v>
      </c>
      <c r="AT155" s="191" t="s">
        <v>210</v>
      </c>
      <c r="AU155" s="191" t="s">
        <v>78</v>
      </c>
      <c r="AY155" s="19" t="s">
        <v>208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82</v>
      </c>
      <c r="BK155" s="192">
        <f>ROUND(I155*H155,2)</f>
        <v>0</v>
      </c>
      <c r="BL155" s="19" t="s">
        <v>215</v>
      </c>
      <c r="BM155" s="191" t="s">
        <v>1482</v>
      </c>
    </row>
    <row r="156" spans="1:65" s="13" customFormat="1" ht="11.25">
      <c r="B156" s="193"/>
      <c r="C156" s="194"/>
      <c r="D156" s="195" t="s">
        <v>217</v>
      </c>
      <c r="E156" s="196" t="s">
        <v>19</v>
      </c>
      <c r="F156" s="197" t="s">
        <v>4935</v>
      </c>
      <c r="G156" s="194"/>
      <c r="H156" s="198">
        <v>3.84</v>
      </c>
      <c r="I156" s="199"/>
      <c r="J156" s="194"/>
      <c r="K156" s="194"/>
      <c r="L156" s="200"/>
      <c r="M156" s="201"/>
      <c r="N156" s="202"/>
      <c r="O156" s="202"/>
      <c r="P156" s="202"/>
      <c r="Q156" s="202"/>
      <c r="R156" s="202"/>
      <c r="S156" s="202"/>
      <c r="T156" s="203"/>
      <c r="AT156" s="204" t="s">
        <v>217</v>
      </c>
      <c r="AU156" s="204" t="s">
        <v>78</v>
      </c>
      <c r="AV156" s="13" t="s">
        <v>82</v>
      </c>
      <c r="AW156" s="13" t="s">
        <v>33</v>
      </c>
      <c r="AX156" s="13" t="s">
        <v>78</v>
      </c>
      <c r="AY156" s="204" t="s">
        <v>208</v>
      </c>
    </row>
    <row r="157" spans="1:65" s="2" customFormat="1" ht="14.45" customHeight="1">
      <c r="A157" s="36"/>
      <c r="B157" s="37"/>
      <c r="C157" s="180" t="s">
        <v>71</v>
      </c>
      <c r="D157" s="180" t="s">
        <v>210</v>
      </c>
      <c r="E157" s="181" t="s">
        <v>4891</v>
      </c>
      <c r="F157" s="182" t="s">
        <v>4892</v>
      </c>
      <c r="G157" s="183" t="s">
        <v>225</v>
      </c>
      <c r="H157" s="184">
        <v>3.84</v>
      </c>
      <c r="I157" s="185"/>
      <c r="J157" s="186">
        <f>ROUND(I157*H157,2)</f>
        <v>0</v>
      </c>
      <c r="K157" s="182" t="s">
        <v>19</v>
      </c>
      <c r="L157" s="41"/>
      <c r="M157" s="187" t="s">
        <v>19</v>
      </c>
      <c r="N157" s="188" t="s">
        <v>43</v>
      </c>
      <c r="O157" s="66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215</v>
      </c>
      <c r="AT157" s="191" t="s">
        <v>210</v>
      </c>
      <c r="AU157" s="191" t="s">
        <v>78</v>
      </c>
      <c r="AY157" s="19" t="s">
        <v>208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82</v>
      </c>
      <c r="BK157" s="192">
        <f>ROUND(I157*H157,2)</f>
        <v>0</v>
      </c>
      <c r="BL157" s="19" t="s">
        <v>215</v>
      </c>
      <c r="BM157" s="191" t="s">
        <v>1495</v>
      </c>
    </row>
    <row r="158" spans="1:65" s="13" customFormat="1" ht="11.25">
      <c r="B158" s="193"/>
      <c r="C158" s="194"/>
      <c r="D158" s="195" t="s">
        <v>217</v>
      </c>
      <c r="E158" s="196" t="s">
        <v>19</v>
      </c>
      <c r="F158" s="197" t="s">
        <v>4935</v>
      </c>
      <c r="G158" s="194"/>
      <c r="H158" s="198">
        <v>3.84</v>
      </c>
      <c r="I158" s="199"/>
      <c r="J158" s="194"/>
      <c r="K158" s="194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217</v>
      </c>
      <c r="AU158" s="204" t="s">
        <v>78</v>
      </c>
      <c r="AV158" s="13" t="s">
        <v>82</v>
      </c>
      <c r="AW158" s="13" t="s">
        <v>33</v>
      </c>
      <c r="AX158" s="13" t="s">
        <v>78</v>
      </c>
      <c r="AY158" s="204" t="s">
        <v>208</v>
      </c>
    </row>
    <row r="159" spans="1:65" s="12" customFormat="1" ht="22.9" customHeight="1">
      <c r="B159" s="164"/>
      <c r="C159" s="165"/>
      <c r="D159" s="166" t="s">
        <v>70</v>
      </c>
      <c r="E159" s="178" t="s">
        <v>4826</v>
      </c>
      <c r="F159" s="178" t="s">
        <v>4822</v>
      </c>
      <c r="G159" s="165"/>
      <c r="H159" s="165"/>
      <c r="I159" s="168"/>
      <c r="J159" s="179">
        <f>BK159</f>
        <v>0</v>
      </c>
      <c r="K159" s="165"/>
      <c r="L159" s="170"/>
      <c r="M159" s="171"/>
      <c r="N159" s="172"/>
      <c r="O159" s="172"/>
      <c r="P159" s="173">
        <f>SUM(P160:P165)</f>
        <v>0</v>
      </c>
      <c r="Q159" s="172"/>
      <c r="R159" s="173">
        <f>SUM(R160:R165)</f>
        <v>0</v>
      </c>
      <c r="S159" s="172"/>
      <c r="T159" s="174">
        <f>SUM(T160:T165)</f>
        <v>0</v>
      </c>
      <c r="AR159" s="175" t="s">
        <v>78</v>
      </c>
      <c r="AT159" s="176" t="s">
        <v>70</v>
      </c>
      <c r="AU159" s="176" t="s">
        <v>78</v>
      </c>
      <c r="AY159" s="175" t="s">
        <v>208</v>
      </c>
      <c r="BK159" s="177">
        <f>SUM(BK160:BK165)</f>
        <v>0</v>
      </c>
    </row>
    <row r="160" spans="1:65" s="2" customFormat="1" ht="24.2" customHeight="1">
      <c r="A160" s="36"/>
      <c r="B160" s="37"/>
      <c r="C160" s="180" t="s">
        <v>71</v>
      </c>
      <c r="D160" s="180" t="s">
        <v>210</v>
      </c>
      <c r="E160" s="181" t="s">
        <v>4936</v>
      </c>
      <c r="F160" s="182" t="s">
        <v>4937</v>
      </c>
      <c r="G160" s="183" t="s">
        <v>213</v>
      </c>
      <c r="H160" s="184">
        <v>48</v>
      </c>
      <c r="I160" s="185"/>
      <c r="J160" s="186">
        <f>ROUND(I160*H160,2)</f>
        <v>0</v>
      </c>
      <c r="K160" s="182" t="s">
        <v>19</v>
      </c>
      <c r="L160" s="41"/>
      <c r="M160" s="187" t="s">
        <v>19</v>
      </c>
      <c r="N160" s="188" t="s">
        <v>43</v>
      </c>
      <c r="O160" s="66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215</v>
      </c>
      <c r="AT160" s="191" t="s">
        <v>210</v>
      </c>
      <c r="AU160" s="191" t="s">
        <v>82</v>
      </c>
      <c r="AY160" s="19" t="s">
        <v>208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82</v>
      </c>
      <c r="BK160" s="192">
        <f>ROUND(I160*H160,2)</f>
        <v>0</v>
      </c>
      <c r="BL160" s="19" t="s">
        <v>215</v>
      </c>
      <c r="BM160" s="191" t="s">
        <v>2245</v>
      </c>
    </row>
    <row r="161" spans="1:65" s="2" customFormat="1" ht="19.5">
      <c r="A161" s="36"/>
      <c r="B161" s="37"/>
      <c r="C161" s="38"/>
      <c r="D161" s="195" t="s">
        <v>397</v>
      </c>
      <c r="E161" s="38"/>
      <c r="F161" s="236" t="s">
        <v>4938</v>
      </c>
      <c r="G161" s="38"/>
      <c r="H161" s="38"/>
      <c r="I161" s="237"/>
      <c r="J161" s="38"/>
      <c r="K161" s="38"/>
      <c r="L161" s="41"/>
      <c r="M161" s="238"/>
      <c r="N161" s="239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397</v>
      </c>
      <c r="AU161" s="19" t="s">
        <v>82</v>
      </c>
    </row>
    <row r="162" spans="1:65" s="2" customFormat="1" ht="14.45" customHeight="1">
      <c r="A162" s="36"/>
      <c r="B162" s="37"/>
      <c r="C162" s="180" t="s">
        <v>71</v>
      </c>
      <c r="D162" s="180" t="s">
        <v>210</v>
      </c>
      <c r="E162" s="181" t="s">
        <v>4939</v>
      </c>
      <c r="F162" s="182" t="s">
        <v>4940</v>
      </c>
      <c r="G162" s="183" t="s">
        <v>225</v>
      </c>
      <c r="H162" s="184">
        <v>3.84</v>
      </c>
      <c r="I162" s="185"/>
      <c r="J162" s="186">
        <f>ROUND(I162*H162,2)</f>
        <v>0</v>
      </c>
      <c r="K162" s="182" t="s">
        <v>19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215</v>
      </c>
      <c r="AT162" s="191" t="s">
        <v>210</v>
      </c>
      <c r="AU162" s="191" t="s">
        <v>82</v>
      </c>
      <c r="AY162" s="19" t="s">
        <v>208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215</v>
      </c>
      <c r="BM162" s="191" t="s">
        <v>1298</v>
      </c>
    </row>
    <row r="163" spans="1:65" s="13" customFormat="1" ht="11.25">
      <c r="B163" s="193"/>
      <c r="C163" s="194"/>
      <c r="D163" s="195" t="s">
        <v>217</v>
      </c>
      <c r="E163" s="196" t="s">
        <v>19</v>
      </c>
      <c r="F163" s="197" t="s">
        <v>4935</v>
      </c>
      <c r="G163" s="194"/>
      <c r="H163" s="198">
        <v>3.84</v>
      </c>
      <c r="I163" s="199"/>
      <c r="J163" s="194"/>
      <c r="K163" s="194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217</v>
      </c>
      <c r="AU163" s="204" t="s">
        <v>82</v>
      </c>
      <c r="AV163" s="13" t="s">
        <v>82</v>
      </c>
      <c r="AW163" s="13" t="s">
        <v>33</v>
      </c>
      <c r="AX163" s="13" t="s">
        <v>78</v>
      </c>
      <c r="AY163" s="204" t="s">
        <v>208</v>
      </c>
    </row>
    <row r="164" spans="1:65" s="2" customFormat="1" ht="14.45" customHeight="1">
      <c r="A164" s="36"/>
      <c r="B164" s="37"/>
      <c r="C164" s="180" t="s">
        <v>71</v>
      </c>
      <c r="D164" s="180" t="s">
        <v>210</v>
      </c>
      <c r="E164" s="181" t="s">
        <v>4891</v>
      </c>
      <c r="F164" s="182" t="s">
        <v>4892</v>
      </c>
      <c r="G164" s="183" t="s">
        <v>225</v>
      </c>
      <c r="H164" s="184">
        <v>3.84</v>
      </c>
      <c r="I164" s="185"/>
      <c r="J164" s="186">
        <f>ROUND(I164*H164,2)</f>
        <v>0</v>
      </c>
      <c r="K164" s="182" t="s">
        <v>19</v>
      </c>
      <c r="L164" s="41"/>
      <c r="M164" s="187" t="s">
        <v>19</v>
      </c>
      <c r="N164" s="188" t="s">
        <v>43</v>
      </c>
      <c r="O164" s="66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215</v>
      </c>
      <c r="AT164" s="191" t="s">
        <v>210</v>
      </c>
      <c r="AU164" s="191" t="s">
        <v>82</v>
      </c>
      <c r="AY164" s="19" t="s">
        <v>208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82</v>
      </c>
      <c r="BK164" s="192">
        <f>ROUND(I164*H164,2)</f>
        <v>0</v>
      </c>
      <c r="BL164" s="19" t="s">
        <v>215</v>
      </c>
      <c r="BM164" s="191" t="s">
        <v>936</v>
      </c>
    </row>
    <row r="165" spans="1:65" s="13" customFormat="1" ht="11.25">
      <c r="B165" s="193"/>
      <c r="C165" s="194"/>
      <c r="D165" s="195" t="s">
        <v>217</v>
      </c>
      <c r="E165" s="196" t="s">
        <v>19</v>
      </c>
      <c r="F165" s="197" t="s">
        <v>4935</v>
      </c>
      <c r="G165" s="194"/>
      <c r="H165" s="198">
        <v>3.84</v>
      </c>
      <c r="I165" s="199"/>
      <c r="J165" s="194"/>
      <c r="K165" s="194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217</v>
      </c>
      <c r="AU165" s="204" t="s">
        <v>82</v>
      </c>
      <c r="AV165" s="13" t="s">
        <v>82</v>
      </c>
      <c r="AW165" s="13" t="s">
        <v>33</v>
      </c>
      <c r="AX165" s="13" t="s">
        <v>78</v>
      </c>
      <c r="AY165" s="204" t="s">
        <v>208</v>
      </c>
    </row>
    <row r="166" spans="1:65" s="12" customFormat="1" ht="25.9" customHeight="1">
      <c r="B166" s="164"/>
      <c r="C166" s="165"/>
      <c r="D166" s="166" t="s">
        <v>70</v>
      </c>
      <c r="E166" s="167" t="s">
        <v>4941</v>
      </c>
      <c r="F166" s="167" t="s">
        <v>4844</v>
      </c>
      <c r="G166" s="165"/>
      <c r="H166" s="165"/>
      <c r="I166" s="168"/>
      <c r="J166" s="169">
        <f>BK166</f>
        <v>0</v>
      </c>
      <c r="K166" s="165"/>
      <c r="L166" s="170"/>
      <c r="M166" s="171"/>
      <c r="N166" s="172"/>
      <c r="O166" s="172"/>
      <c r="P166" s="173">
        <f>P167+SUM(P168:P171)</f>
        <v>0</v>
      </c>
      <c r="Q166" s="172"/>
      <c r="R166" s="173">
        <f>R167+SUM(R168:R171)</f>
        <v>0</v>
      </c>
      <c r="S166" s="172"/>
      <c r="T166" s="174">
        <f>T167+SUM(T168:T171)</f>
        <v>0</v>
      </c>
      <c r="AR166" s="175" t="s">
        <v>78</v>
      </c>
      <c r="AT166" s="176" t="s">
        <v>70</v>
      </c>
      <c r="AU166" s="176" t="s">
        <v>71</v>
      </c>
      <c r="AY166" s="175" t="s">
        <v>208</v>
      </c>
      <c r="BK166" s="177">
        <f>BK167+SUM(BK168:BK171)</f>
        <v>0</v>
      </c>
    </row>
    <row r="167" spans="1:65" s="2" customFormat="1" ht="37.9" customHeight="1">
      <c r="A167" s="36"/>
      <c r="B167" s="37"/>
      <c r="C167" s="180" t="s">
        <v>71</v>
      </c>
      <c r="D167" s="180" t="s">
        <v>210</v>
      </c>
      <c r="E167" s="181" t="s">
        <v>4942</v>
      </c>
      <c r="F167" s="182" t="s">
        <v>4943</v>
      </c>
      <c r="G167" s="183" t="s">
        <v>1636</v>
      </c>
      <c r="H167" s="184">
        <v>56</v>
      </c>
      <c r="I167" s="185"/>
      <c r="J167" s="186">
        <f>ROUND(I167*H167,2)</f>
        <v>0</v>
      </c>
      <c r="K167" s="182" t="s">
        <v>19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215</v>
      </c>
      <c r="AT167" s="191" t="s">
        <v>210</v>
      </c>
      <c r="AU167" s="191" t="s">
        <v>78</v>
      </c>
      <c r="AY167" s="19" t="s">
        <v>208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215</v>
      </c>
      <c r="BM167" s="191" t="s">
        <v>924</v>
      </c>
    </row>
    <row r="168" spans="1:65" s="13" customFormat="1" ht="11.25">
      <c r="B168" s="193"/>
      <c r="C168" s="194"/>
      <c r="D168" s="195" t="s">
        <v>217</v>
      </c>
      <c r="E168" s="196" t="s">
        <v>19</v>
      </c>
      <c r="F168" s="197" t="s">
        <v>2221</v>
      </c>
      <c r="G168" s="194"/>
      <c r="H168" s="198">
        <v>56</v>
      </c>
      <c r="I168" s="199"/>
      <c r="J168" s="194"/>
      <c r="K168" s="194"/>
      <c r="L168" s="200"/>
      <c r="M168" s="201"/>
      <c r="N168" s="202"/>
      <c r="O168" s="202"/>
      <c r="P168" s="202"/>
      <c r="Q168" s="202"/>
      <c r="R168" s="202"/>
      <c r="S168" s="202"/>
      <c r="T168" s="203"/>
      <c r="AT168" s="204" t="s">
        <v>217</v>
      </c>
      <c r="AU168" s="204" t="s">
        <v>78</v>
      </c>
      <c r="AV168" s="13" t="s">
        <v>82</v>
      </c>
      <c r="AW168" s="13" t="s">
        <v>33</v>
      </c>
      <c r="AX168" s="13" t="s">
        <v>78</v>
      </c>
      <c r="AY168" s="204" t="s">
        <v>208</v>
      </c>
    </row>
    <row r="169" spans="1:65" s="2" customFormat="1" ht="14.45" customHeight="1">
      <c r="A169" s="36"/>
      <c r="B169" s="37"/>
      <c r="C169" s="180" t="s">
        <v>71</v>
      </c>
      <c r="D169" s="180" t="s">
        <v>210</v>
      </c>
      <c r="E169" s="181" t="s">
        <v>4944</v>
      </c>
      <c r="F169" s="182" t="s">
        <v>4945</v>
      </c>
      <c r="G169" s="183" t="s">
        <v>1636</v>
      </c>
      <c r="H169" s="184">
        <v>56</v>
      </c>
      <c r="I169" s="185"/>
      <c r="J169" s="186">
        <f>ROUND(I169*H169,2)</f>
        <v>0</v>
      </c>
      <c r="K169" s="182" t="s">
        <v>19</v>
      </c>
      <c r="L169" s="41"/>
      <c r="M169" s="187" t="s">
        <v>19</v>
      </c>
      <c r="N169" s="188" t="s">
        <v>43</v>
      </c>
      <c r="O169" s="66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215</v>
      </c>
      <c r="AT169" s="191" t="s">
        <v>210</v>
      </c>
      <c r="AU169" s="191" t="s">
        <v>78</v>
      </c>
      <c r="AY169" s="19" t="s">
        <v>208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215</v>
      </c>
      <c r="BM169" s="191" t="s">
        <v>2256</v>
      </c>
    </row>
    <row r="170" spans="1:65" s="13" customFormat="1" ht="11.25">
      <c r="B170" s="193"/>
      <c r="C170" s="194"/>
      <c r="D170" s="195" t="s">
        <v>217</v>
      </c>
      <c r="E170" s="196" t="s">
        <v>19</v>
      </c>
      <c r="F170" s="197" t="s">
        <v>2221</v>
      </c>
      <c r="G170" s="194"/>
      <c r="H170" s="198">
        <v>56</v>
      </c>
      <c r="I170" s="199"/>
      <c r="J170" s="194"/>
      <c r="K170" s="194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217</v>
      </c>
      <c r="AU170" s="204" t="s">
        <v>78</v>
      </c>
      <c r="AV170" s="13" t="s">
        <v>82</v>
      </c>
      <c r="AW170" s="13" t="s">
        <v>33</v>
      </c>
      <c r="AX170" s="13" t="s">
        <v>78</v>
      </c>
      <c r="AY170" s="204" t="s">
        <v>208</v>
      </c>
    </row>
    <row r="171" spans="1:65" s="12" customFormat="1" ht="22.9" customHeight="1">
      <c r="B171" s="164"/>
      <c r="C171" s="165"/>
      <c r="D171" s="166" t="s">
        <v>70</v>
      </c>
      <c r="E171" s="178" t="s">
        <v>4826</v>
      </c>
      <c r="F171" s="178" t="s">
        <v>4822</v>
      </c>
      <c r="G171" s="165"/>
      <c r="H171" s="165"/>
      <c r="I171" s="168"/>
      <c r="J171" s="179">
        <f>BK171</f>
        <v>0</v>
      </c>
      <c r="K171" s="165"/>
      <c r="L171" s="170"/>
      <c r="M171" s="171"/>
      <c r="N171" s="172"/>
      <c r="O171" s="172"/>
      <c r="P171" s="173">
        <f>SUM(P172:P181)</f>
        <v>0</v>
      </c>
      <c r="Q171" s="172"/>
      <c r="R171" s="173">
        <f>SUM(R172:R181)</f>
        <v>0</v>
      </c>
      <c r="S171" s="172"/>
      <c r="T171" s="174">
        <f>SUM(T172:T181)</f>
        <v>0</v>
      </c>
      <c r="AR171" s="175" t="s">
        <v>78</v>
      </c>
      <c r="AT171" s="176" t="s">
        <v>70</v>
      </c>
      <c r="AU171" s="176" t="s">
        <v>78</v>
      </c>
      <c r="AY171" s="175" t="s">
        <v>208</v>
      </c>
      <c r="BK171" s="177">
        <f>SUM(BK172:BK181)</f>
        <v>0</v>
      </c>
    </row>
    <row r="172" spans="1:65" s="2" customFormat="1" ht="24.2" customHeight="1">
      <c r="A172" s="36"/>
      <c r="B172" s="37"/>
      <c r="C172" s="180" t="s">
        <v>71</v>
      </c>
      <c r="D172" s="180" t="s">
        <v>210</v>
      </c>
      <c r="E172" s="181" t="s">
        <v>4946</v>
      </c>
      <c r="F172" s="182" t="s">
        <v>4947</v>
      </c>
      <c r="G172" s="183" t="s">
        <v>213</v>
      </c>
      <c r="H172" s="184">
        <v>96</v>
      </c>
      <c r="I172" s="185"/>
      <c r="J172" s="186">
        <f>ROUND(I172*H172,2)</f>
        <v>0</v>
      </c>
      <c r="K172" s="182" t="s">
        <v>19</v>
      </c>
      <c r="L172" s="41"/>
      <c r="M172" s="187" t="s">
        <v>19</v>
      </c>
      <c r="N172" s="188" t="s">
        <v>43</v>
      </c>
      <c r="O172" s="66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215</v>
      </c>
      <c r="AT172" s="191" t="s">
        <v>210</v>
      </c>
      <c r="AU172" s="191" t="s">
        <v>82</v>
      </c>
      <c r="AY172" s="19" t="s">
        <v>208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82</v>
      </c>
      <c r="BK172" s="192">
        <f>ROUND(I172*H172,2)</f>
        <v>0</v>
      </c>
      <c r="BL172" s="19" t="s">
        <v>215</v>
      </c>
      <c r="BM172" s="191" t="s">
        <v>1910</v>
      </c>
    </row>
    <row r="173" spans="1:65" s="13" customFormat="1" ht="11.25">
      <c r="B173" s="193"/>
      <c r="C173" s="194"/>
      <c r="D173" s="195" t="s">
        <v>217</v>
      </c>
      <c r="E173" s="196" t="s">
        <v>19</v>
      </c>
      <c r="F173" s="197" t="s">
        <v>4948</v>
      </c>
      <c r="G173" s="194"/>
      <c r="H173" s="198">
        <v>96</v>
      </c>
      <c r="I173" s="199"/>
      <c r="J173" s="194"/>
      <c r="K173" s="194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217</v>
      </c>
      <c r="AU173" s="204" t="s">
        <v>82</v>
      </c>
      <c r="AV173" s="13" t="s">
        <v>82</v>
      </c>
      <c r="AW173" s="13" t="s">
        <v>33</v>
      </c>
      <c r="AX173" s="13" t="s">
        <v>78</v>
      </c>
      <c r="AY173" s="204" t="s">
        <v>208</v>
      </c>
    </row>
    <row r="174" spans="1:65" s="2" customFormat="1" ht="14.45" customHeight="1">
      <c r="A174" s="36"/>
      <c r="B174" s="37"/>
      <c r="C174" s="180" t="s">
        <v>71</v>
      </c>
      <c r="D174" s="180" t="s">
        <v>210</v>
      </c>
      <c r="E174" s="181" t="s">
        <v>4939</v>
      </c>
      <c r="F174" s="182" t="s">
        <v>4940</v>
      </c>
      <c r="G174" s="183" t="s">
        <v>225</v>
      </c>
      <c r="H174" s="184">
        <v>3.84</v>
      </c>
      <c r="I174" s="185"/>
      <c r="J174" s="186">
        <f>ROUND(I174*H174,2)</f>
        <v>0</v>
      </c>
      <c r="K174" s="182" t="s">
        <v>19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215</v>
      </c>
      <c r="AT174" s="191" t="s">
        <v>210</v>
      </c>
      <c r="AU174" s="191" t="s">
        <v>82</v>
      </c>
      <c r="AY174" s="19" t="s">
        <v>208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82</v>
      </c>
      <c r="BK174" s="192">
        <f>ROUND(I174*H174,2)</f>
        <v>0</v>
      </c>
      <c r="BL174" s="19" t="s">
        <v>215</v>
      </c>
      <c r="BM174" s="191" t="s">
        <v>1905</v>
      </c>
    </row>
    <row r="175" spans="1:65" s="13" customFormat="1" ht="11.25">
      <c r="B175" s="193"/>
      <c r="C175" s="194"/>
      <c r="D175" s="195" t="s">
        <v>217</v>
      </c>
      <c r="E175" s="196" t="s">
        <v>19</v>
      </c>
      <c r="F175" s="197" t="s">
        <v>4949</v>
      </c>
      <c r="G175" s="194"/>
      <c r="H175" s="198">
        <v>3.84</v>
      </c>
      <c r="I175" s="199"/>
      <c r="J175" s="194"/>
      <c r="K175" s="194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217</v>
      </c>
      <c r="AU175" s="204" t="s">
        <v>82</v>
      </c>
      <c r="AV175" s="13" t="s">
        <v>82</v>
      </c>
      <c r="AW175" s="13" t="s">
        <v>33</v>
      </c>
      <c r="AX175" s="13" t="s">
        <v>78</v>
      </c>
      <c r="AY175" s="204" t="s">
        <v>208</v>
      </c>
    </row>
    <row r="176" spans="1:65" s="2" customFormat="1" ht="14.45" customHeight="1">
      <c r="A176" s="36"/>
      <c r="B176" s="37"/>
      <c r="C176" s="180" t="s">
        <v>71</v>
      </c>
      <c r="D176" s="180" t="s">
        <v>210</v>
      </c>
      <c r="E176" s="181" t="s">
        <v>4891</v>
      </c>
      <c r="F176" s="182" t="s">
        <v>4892</v>
      </c>
      <c r="G176" s="183" t="s">
        <v>225</v>
      </c>
      <c r="H176" s="184">
        <v>3.84</v>
      </c>
      <c r="I176" s="185"/>
      <c r="J176" s="186">
        <f>ROUND(I176*H176,2)</f>
        <v>0</v>
      </c>
      <c r="K176" s="182" t="s">
        <v>19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215</v>
      </c>
      <c r="AT176" s="191" t="s">
        <v>210</v>
      </c>
      <c r="AU176" s="191" t="s">
        <v>82</v>
      </c>
      <c r="AY176" s="19" t="s">
        <v>208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82</v>
      </c>
      <c r="BK176" s="192">
        <f>ROUND(I176*H176,2)</f>
        <v>0</v>
      </c>
      <c r="BL176" s="19" t="s">
        <v>215</v>
      </c>
      <c r="BM176" s="191" t="s">
        <v>1916</v>
      </c>
    </row>
    <row r="177" spans="1:65" s="13" customFormat="1" ht="11.25">
      <c r="B177" s="193"/>
      <c r="C177" s="194"/>
      <c r="D177" s="195" t="s">
        <v>217</v>
      </c>
      <c r="E177" s="196" t="s">
        <v>19</v>
      </c>
      <c r="F177" s="197" t="s">
        <v>4949</v>
      </c>
      <c r="G177" s="194"/>
      <c r="H177" s="198">
        <v>3.84</v>
      </c>
      <c r="I177" s="199"/>
      <c r="J177" s="194"/>
      <c r="K177" s="194"/>
      <c r="L177" s="200"/>
      <c r="M177" s="201"/>
      <c r="N177" s="202"/>
      <c r="O177" s="202"/>
      <c r="P177" s="202"/>
      <c r="Q177" s="202"/>
      <c r="R177" s="202"/>
      <c r="S177" s="202"/>
      <c r="T177" s="203"/>
      <c r="AT177" s="204" t="s">
        <v>217</v>
      </c>
      <c r="AU177" s="204" t="s">
        <v>82</v>
      </c>
      <c r="AV177" s="13" t="s">
        <v>82</v>
      </c>
      <c r="AW177" s="13" t="s">
        <v>33</v>
      </c>
      <c r="AX177" s="13" t="s">
        <v>78</v>
      </c>
      <c r="AY177" s="204" t="s">
        <v>208</v>
      </c>
    </row>
    <row r="178" spans="1:65" s="2" customFormat="1" ht="14.45" customHeight="1">
      <c r="A178" s="36"/>
      <c r="B178" s="37"/>
      <c r="C178" s="180" t="s">
        <v>71</v>
      </c>
      <c r="D178" s="180" t="s">
        <v>210</v>
      </c>
      <c r="E178" s="181" t="s">
        <v>4950</v>
      </c>
      <c r="F178" s="182" t="s">
        <v>4951</v>
      </c>
      <c r="G178" s="183" t="s">
        <v>990</v>
      </c>
      <c r="H178" s="184">
        <v>1</v>
      </c>
      <c r="I178" s="185"/>
      <c r="J178" s="186">
        <f>ROUND(I178*H178,2)</f>
        <v>0</v>
      </c>
      <c r="K178" s="182" t="s">
        <v>19</v>
      </c>
      <c r="L178" s="41"/>
      <c r="M178" s="187" t="s">
        <v>19</v>
      </c>
      <c r="N178" s="188" t="s">
        <v>43</v>
      </c>
      <c r="O178" s="66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215</v>
      </c>
      <c r="AT178" s="191" t="s">
        <v>210</v>
      </c>
      <c r="AU178" s="191" t="s">
        <v>82</v>
      </c>
      <c r="AY178" s="19" t="s">
        <v>208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215</v>
      </c>
      <c r="BM178" s="191" t="s">
        <v>2385</v>
      </c>
    </row>
    <row r="179" spans="1:65" s="2" customFormat="1" ht="19.5">
      <c r="A179" s="36"/>
      <c r="B179" s="37"/>
      <c r="C179" s="38"/>
      <c r="D179" s="195" t="s">
        <v>397</v>
      </c>
      <c r="E179" s="38"/>
      <c r="F179" s="236" t="s">
        <v>4872</v>
      </c>
      <c r="G179" s="38"/>
      <c r="H179" s="38"/>
      <c r="I179" s="237"/>
      <c r="J179" s="38"/>
      <c r="K179" s="38"/>
      <c r="L179" s="41"/>
      <c r="M179" s="238"/>
      <c r="N179" s="239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397</v>
      </c>
      <c r="AU179" s="19" t="s">
        <v>82</v>
      </c>
    </row>
    <row r="180" spans="1:65" s="2" customFormat="1" ht="14.45" customHeight="1">
      <c r="A180" s="36"/>
      <c r="B180" s="37"/>
      <c r="C180" s="180" t="s">
        <v>71</v>
      </c>
      <c r="D180" s="180" t="s">
        <v>210</v>
      </c>
      <c r="E180" s="181" t="s">
        <v>4952</v>
      </c>
      <c r="F180" s="182" t="s">
        <v>4953</v>
      </c>
      <c r="G180" s="183" t="s">
        <v>990</v>
      </c>
      <c r="H180" s="184">
        <v>1</v>
      </c>
      <c r="I180" s="185"/>
      <c r="J180" s="186">
        <f>ROUND(I180*H180,2)</f>
        <v>0</v>
      </c>
      <c r="K180" s="182" t="s">
        <v>19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215</v>
      </c>
      <c r="AT180" s="191" t="s">
        <v>210</v>
      </c>
      <c r="AU180" s="191" t="s">
        <v>82</v>
      </c>
      <c r="AY180" s="19" t="s">
        <v>208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215</v>
      </c>
      <c r="BM180" s="191" t="s">
        <v>1879</v>
      </c>
    </row>
    <row r="181" spans="1:65" s="2" customFormat="1" ht="19.5">
      <c r="A181" s="36"/>
      <c r="B181" s="37"/>
      <c r="C181" s="38"/>
      <c r="D181" s="195" t="s">
        <v>397</v>
      </c>
      <c r="E181" s="38"/>
      <c r="F181" s="236" t="s">
        <v>4872</v>
      </c>
      <c r="G181" s="38"/>
      <c r="H181" s="38"/>
      <c r="I181" s="237"/>
      <c r="J181" s="38"/>
      <c r="K181" s="38"/>
      <c r="L181" s="41"/>
      <c r="M181" s="266"/>
      <c r="N181" s="267"/>
      <c r="O181" s="254"/>
      <c r="P181" s="254"/>
      <c r="Q181" s="254"/>
      <c r="R181" s="254"/>
      <c r="S181" s="254"/>
      <c r="T181" s="268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397</v>
      </c>
      <c r="AU181" s="19" t="s">
        <v>82</v>
      </c>
    </row>
    <row r="182" spans="1:65" s="2" customFormat="1" ht="6.95" customHeight="1">
      <c r="A182" s="36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41"/>
      <c r="M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</row>
  </sheetData>
  <sheetProtection algorithmName="SHA-512" hashValue="XKifRVab+1edQrvaSlLYDMUFvpW/X7kcS1LDan+Qkigv5MUSRRJ1/n/FZ0lnJx8m71SicfuBdSo1itTYuOi3nA==" saltValue="4zAGJUmr2lw1k+IlSmqML2imQUScZSz5hzunv7w8F9LcfAjDTv+ILjAnKroM57e+OfNj4nz240aatutEWqEWmw==" spinCount="100000" sheet="1" objects="1" scenarios="1" formatColumns="0" formatRows="0" autoFilter="0"/>
  <autoFilter ref="C93:K181" xr:uid="{00000000-0009-0000-0000-000015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2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10"/>
      <c r="C3" s="111"/>
      <c r="D3" s="111"/>
      <c r="E3" s="111"/>
      <c r="F3" s="111"/>
      <c r="G3" s="111"/>
      <c r="H3" s="22"/>
    </row>
    <row r="4" spans="1:8" s="1" customFormat="1" ht="24.95" customHeight="1">
      <c r="B4" s="22"/>
      <c r="C4" s="112" t="s">
        <v>4954</v>
      </c>
      <c r="H4" s="22"/>
    </row>
    <row r="5" spans="1:8" s="1" customFormat="1" ht="12" customHeight="1">
      <c r="B5" s="22"/>
      <c r="C5" s="269" t="s">
        <v>13</v>
      </c>
      <c r="D5" s="415" t="s">
        <v>14</v>
      </c>
      <c r="E5" s="408"/>
      <c r="F5" s="408"/>
      <c r="H5" s="22"/>
    </row>
    <row r="6" spans="1:8" s="1" customFormat="1" ht="36.950000000000003" customHeight="1">
      <c r="B6" s="22"/>
      <c r="C6" s="270" t="s">
        <v>16</v>
      </c>
      <c r="D6" s="421" t="s">
        <v>17</v>
      </c>
      <c r="E6" s="408"/>
      <c r="F6" s="408"/>
      <c r="H6" s="22"/>
    </row>
    <row r="7" spans="1:8" s="1" customFormat="1" ht="16.5" customHeight="1">
      <c r="B7" s="22"/>
      <c r="C7" s="114" t="s">
        <v>23</v>
      </c>
      <c r="D7" s="116" t="str">
        <f>'Rekapitulace stavby'!AN8</f>
        <v>29. 12. 2020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53"/>
      <c r="B9" s="271"/>
      <c r="C9" s="272" t="s">
        <v>52</v>
      </c>
      <c r="D9" s="273" t="s">
        <v>53</v>
      </c>
      <c r="E9" s="273" t="s">
        <v>195</v>
      </c>
      <c r="F9" s="274" t="s">
        <v>4955</v>
      </c>
      <c r="G9" s="153"/>
      <c r="H9" s="271"/>
    </row>
    <row r="10" spans="1:8" s="2" customFormat="1" ht="26.45" customHeight="1">
      <c r="A10" s="36"/>
      <c r="B10" s="41"/>
      <c r="C10" s="275" t="s">
        <v>4956</v>
      </c>
      <c r="D10" s="275" t="s">
        <v>140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76" t="s">
        <v>4600</v>
      </c>
      <c r="D11" s="277" t="s">
        <v>4601</v>
      </c>
      <c r="E11" s="278" t="s">
        <v>213</v>
      </c>
      <c r="F11" s="279">
        <v>156.87899999999999</v>
      </c>
      <c r="G11" s="36"/>
      <c r="H11" s="41"/>
    </row>
    <row r="12" spans="1:8" s="2" customFormat="1" ht="16.899999999999999" customHeight="1">
      <c r="A12" s="36"/>
      <c r="B12" s="41"/>
      <c r="C12" s="280" t="s">
        <v>4600</v>
      </c>
      <c r="D12" s="280" t="s">
        <v>4629</v>
      </c>
      <c r="E12" s="19" t="s">
        <v>19</v>
      </c>
      <c r="F12" s="281">
        <v>156.87899999999999</v>
      </c>
      <c r="G12" s="36"/>
      <c r="H12" s="41"/>
    </row>
    <row r="13" spans="1:8" s="2" customFormat="1" ht="16.899999999999999" customHeight="1">
      <c r="A13" s="36"/>
      <c r="B13" s="41"/>
      <c r="C13" s="282" t="s">
        <v>4957</v>
      </c>
      <c r="D13" s="36"/>
      <c r="E13" s="36"/>
      <c r="F13" s="36"/>
      <c r="G13" s="36"/>
      <c r="H13" s="41"/>
    </row>
    <row r="14" spans="1:8" s="2" customFormat="1" ht="16.899999999999999" customHeight="1">
      <c r="A14" s="36"/>
      <c r="B14" s="41"/>
      <c r="C14" s="280" t="s">
        <v>4407</v>
      </c>
      <c r="D14" s="280" t="s">
        <v>4958</v>
      </c>
      <c r="E14" s="19" t="s">
        <v>225</v>
      </c>
      <c r="F14" s="281">
        <v>206.20599999999999</v>
      </c>
      <c r="G14" s="36"/>
      <c r="H14" s="41"/>
    </row>
    <row r="15" spans="1:8" s="2" customFormat="1" ht="16.899999999999999" customHeight="1">
      <c r="A15" s="36"/>
      <c r="B15" s="41"/>
      <c r="C15" s="280" t="s">
        <v>4644</v>
      </c>
      <c r="D15" s="280" t="s">
        <v>4645</v>
      </c>
      <c r="E15" s="19" t="s">
        <v>213</v>
      </c>
      <c r="F15" s="281">
        <v>394.36399999999998</v>
      </c>
      <c r="G15" s="36"/>
      <c r="H15" s="41"/>
    </row>
    <row r="16" spans="1:8" s="2" customFormat="1" ht="16.899999999999999" customHeight="1">
      <c r="A16" s="36"/>
      <c r="B16" s="41"/>
      <c r="C16" s="276" t="s">
        <v>4603</v>
      </c>
      <c r="D16" s="277" t="s">
        <v>4604</v>
      </c>
      <c r="E16" s="278" t="s">
        <v>213</v>
      </c>
      <c r="F16" s="279">
        <v>40.302999999999997</v>
      </c>
      <c r="G16" s="36"/>
      <c r="H16" s="41"/>
    </row>
    <row r="17" spans="1:8" s="2" customFormat="1" ht="16.899999999999999" customHeight="1">
      <c r="A17" s="36"/>
      <c r="B17" s="41"/>
      <c r="C17" s="280" t="s">
        <v>4603</v>
      </c>
      <c r="D17" s="280" t="s">
        <v>4631</v>
      </c>
      <c r="E17" s="19" t="s">
        <v>19</v>
      </c>
      <c r="F17" s="281">
        <v>40.302999999999997</v>
      </c>
      <c r="G17" s="36"/>
      <c r="H17" s="41"/>
    </row>
    <row r="18" spans="1:8" s="2" customFormat="1" ht="16.899999999999999" customHeight="1">
      <c r="A18" s="36"/>
      <c r="B18" s="41"/>
      <c r="C18" s="282" t="s">
        <v>4957</v>
      </c>
      <c r="D18" s="36"/>
      <c r="E18" s="36"/>
      <c r="F18" s="36"/>
      <c r="G18" s="36"/>
      <c r="H18" s="41"/>
    </row>
    <row r="19" spans="1:8" s="2" customFormat="1" ht="16.899999999999999" customHeight="1">
      <c r="A19" s="36"/>
      <c r="B19" s="41"/>
      <c r="C19" s="280" t="s">
        <v>4407</v>
      </c>
      <c r="D19" s="280" t="s">
        <v>4958</v>
      </c>
      <c r="E19" s="19" t="s">
        <v>225</v>
      </c>
      <c r="F19" s="281">
        <v>206.20599999999999</v>
      </c>
      <c r="G19" s="36"/>
      <c r="H19" s="41"/>
    </row>
    <row r="20" spans="1:8" s="2" customFormat="1" ht="16.899999999999999" customHeight="1">
      <c r="A20" s="36"/>
      <c r="B20" s="41"/>
      <c r="C20" s="280" t="s">
        <v>4644</v>
      </c>
      <c r="D20" s="280" t="s">
        <v>4645</v>
      </c>
      <c r="E20" s="19" t="s">
        <v>213</v>
      </c>
      <c r="F20" s="281">
        <v>394.36399999999998</v>
      </c>
      <c r="G20" s="36"/>
      <c r="H20" s="41"/>
    </row>
    <row r="21" spans="1:8" s="2" customFormat="1" ht="7.35" customHeight="1">
      <c r="A21" s="36"/>
      <c r="B21" s="134"/>
      <c r="C21" s="135"/>
      <c r="D21" s="135"/>
      <c r="E21" s="135"/>
      <c r="F21" s="135"/>
      <c r="G21" s="135"/>
      <c r="H21" s="41"/>
    </row>
    <row r="22" spans="1:8" s="2" customFormat="1" ht="11.25">
      <c r="A22" s="36"/>
      <c r="B22" s="36"/>
      <c r="C22" s="36"/>
      <c r="D22" s="36"/>
      <c r="E22" s="36"/>
      <c r="F22" s="36"/>
      <c r="G22" s="36"/>
      <c r="H22" s="36"/>
    </row>
  </sheetData>
  <sheetProtection algorithmName="SHA-512" hashValue="0gf1f5apXKqUNzcsMlvRpC1PWSWzFd8icr/HMs+Jl5gxDfhwCGRji/SOsbaZuVKaeptbrsAPIRuSVjpxNypP6A==" saltValue="OPBWAx0sZT3r5m84dGswkoq/Vw6mb4IGFhEs8wK6VfCzwfjgfIyoC4N6/y0wa6K1Jw4lM+Ijf5qTjOjX+1VMf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landscape" blackAndWhite="1"/>
  <headerFooter>
    <oddFooter>&amp;CStrana &amp;P z &amp;N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83" customWidth="1"/>
    <col min="2" max="2" width="1.6640625" style="283" customWidth="1"/>
    <col min="3" max="4" width="5" style="283" customWidth="1"/>
    <col min="5" max="5" width="11.6640625" style="283" customWidth="1"/>
    <col min="6" max="6" width="9.1640625" style="283" customWidth="1"/>
    <col min="7" max="7" width="5" style="283" customWidth="1"/>
    <col min="8" max="8" width="77.83203125" style="283" customWidth="1"/>
    <col min="9" max="10" width="20" style="283" customWidth="1"/>
    <col min="11" max="11" width="1.6640625" style="283" customWidth="1"/>
  </cols>
  <sheetData>
    <row r="1" spans="2:11" s="1" customFormat="1" ht="37.5" customHeight="1"/>
    <row r="2" spans="2:11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pans="2:11" s="17" customFormat="1" ht="45" customHeight="1">
      <c r="B3" s="287"/>
      <c r="C3" s="423" t="s">
        <v>4959</v>
      </c>
      <c r="D3" s="423"/>
      <c r="E3" s="423"/>
      <c r="F3" s="423"/>
      <c r="G3" s="423"/>
      <c r="H3" s="423"/>
      <c r="I3" s="423"/>
      <c r="J3" s="423"/>
      <c r="K3" s="288"/>
    </row>
    <row r="4" spans="2:11" s="1" customFormat="1" ht="25.5" customHeight="1">
      <c r="B4" s="289"/>
      <c r="C4" s="428" t="s">
        <v>4960</v>
      </c>
      <c r="D4" s="428"/>
      <c r="E4" s="428"/>
      <c r="F4" s="428"/>
      <c r="G4" s="428"/>
      <c r="H4" s="428"/>
      <c r="I4" s="428"/>
      <c r="J4" s="428"/>
      <c r="K4" s="290"/>
    </row>
    <row r="5" spans="2:11" s="1" customFormat="1" ht="5.25" customHeight="1">
      <c r="B5" s="289"/>
      <c r="C5" s="291"/>
      <c r="D5" s="291"/>
      <c r="E5" s="291"/>
      <c r="F5" s="291"/>
      <c r="G5" s="291"/>
      <c r="H5" s="291"/>
      <c r="I5" s="291"/>
      <c r="J5" s="291"/>
      <c r="K5" s="290"/>
    </row>
    <row r="6" spans="2:11" s="1" customFormat="1" ht="15" customHeight="1">
      <c r="B6" s="289"/>
      <c r="C6" s="427" t="s">
        <v>4961</v>
      </c>
      <c r="D6" s="427"/>
      <c r="E6" s="427"/>
      <c r="F6" s="427"/>
      <c r="G6" s="427"/>
      <c r="H6" s="427"/>
      <c r="I6" s="427"/>
      <c r="J6" s="427"/>
      <c r="K6" s="290"/>
    </row>
    <row r="7" spans="2:11" s="1" customFormat="1" ht="15" customHeight="1">
      <c r="B7" s="293"/>
      <c r="C7" s="427" t="s">
        <v>4962</v>
      </c>
      <c r="D7" s="427"/>
      <c r="E7" s="427"/>
      <c r="F7" s="427"/>
      <c r="G7" s="427"/>
      <c r="H7" s="427"/>
      <c r="I7" s="427"/>
      <c r="J7" s="427"/>
      <c r="K7" s="290"/>
    </row>
    <row r="8" spans="2:11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pans="2:11" s="1" customFormat="1" ht="15" customHeight="1">
      <c r="B9" s="293"/>
      <c r="C9" s="427" t="s">
        <v>4963</v>
      </c>
      <c r="D9" s="427"/>
      <c r="E9" s="427"/>
      <c r="F9" s="427"/>
      <c r="G9" s="427"/>
      <c r="H9" s="427"/>
      <c r="I9" s="427"/>
      <c r="J9" s="427"/>
      <c r="K9" s="290"/>
    </row>
    <row r="10" spans="2:11" s="1" customFormat="1" ht="15" customHeight="1">
      <c r="B10" s="293"/>
      <c r="C10" s="292"/>
      <c r="D10" s="427" t="s">
        <v>4964</v>
      </c>
      <c r="E10" s="427"/>
      <c r="F10" s="427"/>
      <c r="G10" s="427"/>
      <c r="H10" s="427"/>
      <c r="I10" s="427"/>
      <c r="J10" s="427"/>
      <c r="K10" s="290"/>
    </row>
    <row r="11" spans="2:11" s="1" customFormat="1" ht="15" customHeight="1">
      <c r="B11" s="293"/>
      <c r="C11" s="294"/>
      <c r="D11" s="427" t="s">
        <v>4965</v>
      </c>
      <c r="E11" s="427"/>
      <c r="F11" s="427"/>
      <c r="G11" s="427"/>
      <c r="H11" s="427"/>
      <c r="I11" s="427"/>
      <c r="J11" s="427"/>
      <c r="K11" s="290"/>
    </row>
    <row r="12" spans="2:11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pans="2:11" s="1" customFormat="1" ht="15" customHeight="1">
      <c r="B13" s="293"/>
      <c r="C13" s="294"/>
      <c r="D13" s="295" t="s">
        <v>4966</v>
      </c>
      <c r="E13" s="292"/>
      <c r="F13" s="292"/>
      <c r="G13" s="292"/>
      <c r="H13" s="292"/>
      <c r="I13" s="292"/>
      <c r="J13" s="292"/>
      <c r="K13" s="290"/>
    </row>
    <row r="14" spans="2:11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pans="2:11" s="1" customFormat="1" ht="15" customHeight="1">
      <c r="B15" s="293"/>
      <c r="C15" s="294"/>
      <c r="D15" s="427" t="s">
        <v>4967</v>
      </c>
      <c r="E15" s="427"/>
      <c r="F15" s="427"/>
      <c r="G15" s="427"/>
      <c r="H15" s="427"/>
      <c r="I15" s="427"/>
      <c r="J15" s="427"/>
      <c r="K15" s="290"/>
    </row>
    <row r="16" spans="2:11" s="1" customFormat="1" ht="15" customHeight="1">
      <c r="B16" s="293"/>
      <c r="C16" s="294"/>
      <c r="D16" s="427" t="s">
        <v>4968</v>
      </c>
      <c r="E16" s="427"/>
      <c r="F16" s="427"/>
      <c r="G16" s="427"/>
      <c r="H16" s="427"/>
      <c r="I16" s="427"/>
      <c r="J16" s="427"/>
      <c r="K16" s="290"/>
    </row>
    <row r="17" spans="2:11" s="1" customFormat="1" ht="15" customHeight="1">
      <c r="B17" s="293"/>
      <c r="C17" s="294"/>
      <c r="D17" s="427" t="s">
        <v>4969</v>
      </c>
      <c r="E17" s="427"/>
      <c r="F17" s="427"/>
      <c r="G17" s="427"/>
      <c r="H17" s="427"/>
      <c r="I17" s="427"/>
      <c r="J17" s="427"/>
      <c r="K17" s="290"/>
    </row>
    <row r="18" spans="2:11" s="1" customFormat="1" ht="15" customHeight="1">
      <c r="B18" s="293"/>
      <c r="C18" s="294"/>
      <c r="D18" s="294"/>
      <c r="E18" s="296" t="s">
        <v>77</v>
      </c>
      <c r="F18" s="427" t="s">
        <v>4970</v>
      </c>
      <c r="G18" s="427"/>
      <c r="H18" s="427"/>
      <c r="I18" s="427"/>
      <c r="J18" s="427"/>
      <c r="K18" s="290"/>
    </row>
    <row r="19" spans="2:11" s="1" customFormat="1" ht="15" customHeight="1">
      <c r="B19" s="293"/>
      <c r="C19" s="294"/>
      <c r="D19" s="294"/>
      <c r="E19" s="296" t="s">
        <v>4971</v>
      </c>
      <c r="F19" s="427" t="s">
        <v>4972</v>
      </c>
      <c r="G19" s="427"/>
      <c r="H19" s="427"/>
      <c r="I19" s="427"/>
      <c r="J19" s="427"/>
      <c r="K19" s="290"/>
    </row>
    <row r="20" spans="2:11" s="1" customFormat="1" ht="15" customHeight="1">
      <c r="B20" s="293"/>
      <c r="C20" s="294"/>
      <c r="D20" s="294"/>
      <c r="E20" s="296" t="s">
        <v>4973</v>
      </c>
      <c r="F20" s="427" t="s">
        <v>4974</v>
      </c>
      <c r="G20" s="427"/>
      <c r="H20" s="427"/>
      <c r="I20" s="427"/>
      <c r="J20" s="427"/>
      <c r="K20" s="290"/>
    </row>
    <row r="21" spans="2:11" s="1" customFormat="1" ht="15" customHeight="1">
      <c r="B21" s="293"/>
      <c r="C21" s="294"/>
      <c r="D21" s="294"/>
      <c r="E21" s="296" t="s">
        <v>4975</v>
      </c>
      <c r="F21" s="427" t="s">
        <v>4976</v>
      </c>
      <c r="G21" s="427"/>
      <c r="H21" s="427"/>
      <c r="I21" s="427"/>
      <c r="J21" s="427"/>
      <c r="K21" s="290"/>
    </row>
    <row r="22" spans="2:11" s="1" customFormat="1" ht="15" customHeight="1">
      <c r="B22" s="293"/>
      <c r="C22" s="294"/>
      <c r="D22" s="294"/>
      <c r="E22" s="296" t="s">
        <v>4977</v>
      </c>
      <c r="F22" s="427" t="s">
        <v>2583</v>
      </c>
      <c r="G22" s="427"/>
      <c r="H22" s="427"/>
      <c r="I22" s="427"/>
      <c r="J22" s="427"/>
      <c r="K22" s="290"/>
    </row>
    <row r="23" spans="2:11" s="1" customFormat="1" ht="15" customHeight="1">
      <c r="B23" s="293"/>
      <c r="C23" s="294"/>
      <c r="D23" s="294"/>
      <c r="E23" s="296" t="s">
        <v>81</v>
      </c>
      <c r="F23" s="427" t="s">
        <v>4978</v>
      </c>
      <c r="G23" s="427"/>
      <c r="H23" s="427"/>
      <c r="I23" s="427"/>
      <c r="J23" s="427"/>
      <c r="K23" s="290"/>
    </row>
    <row r="24" spans="2:11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pans="2:11" s="1" customFormat="1" ht="15" customHeight="1">
      <c r="B25" s="293"/>
      <c r="C25" s="427" t="s">
        <v>4979</v>
      </c>
      <c r="D25" s="427"/>
      <c r="E25" s="427"/>
      <c r="F25" s="427"/>
      <c r="G25" s="427"/>
      <c r="H25" s="427"/>
      <c r="I25" s="427"/>
      <c r="J25" s="427"/>
      <c r="K25" s="290"/>
    </row>
    <row r="26" spans="2:11" s="1" customFormat="1" ht="15" customHeight="1">
      <c r="B26" s="293"/>
      <c r="C26" s="427" t="s">
        <v>4980</v>
      </c>
      <c r="D26" s="427"/>
      <c r="E26" s="427"/>
      <c r="F26" s="427"/>
      <c r="G26" s="427"/>
      <c r="H26" s="427"/>
      <c r="I26" s="427"/>
      <c r="J26" s="427"/>
      <c r="K26" s="290"/>
    </row>
    <row r="27" spans="2:11" s="1" customFormat="1" ht="15" customHeight="1">
      <c r="B27" s="293"/>
      <c r="C27" s="292"/>
      <c r="D27" s="427" t="s">
        <v>4981</v>
      </c>
      <c r="E27" s="427"/>
      <c r="F27" s="427"/>
      <c r="G27" s="427"/>
      <c r="H27" s="427"/>
      <c r="I27" s="427"/>
      <c r="J27" s="427"/>
      <c r="K27" s="290"/>
    </row>
    <row r="28" spans="2:11" s="1" customFormat="1" ht="15" customHeight="1">
      <c r="B28" s="293"/>
      <c r="C28" s="294"/>
      <c r="D28" s="427" t="s">
        <v>4982</v>
      </c>
      <c r="E28" s="427"/>
      <c r="F28" s="427"/>
      <c r="G28" s="427"/>
      <c r="H28" s="427"/>
      <c r="I28" s="427"/>
      <c r="J28" s="427"/>
      <c r="K28" s="290"/>
    </row>
    <row r="29" spans="2:11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pans="2:11" s="1" customFormat="1" ht="15" customHeight="1">
      <c r="B30" s="293"/>
      <c r="C30" s="294"/>
      <c r="D30" s="427" t="s">
        <v>4983</v>
      </c>
      <c r="E30" s="427"/>
      <c r="F30" s="427"/>
      <c r="G30" s="427"/>
      <c r="H30" s="427"/>
      <c r="I30" s="427"/>
      <c r="J30" s="427"/>
      <c r="K30" s="290"/>
    </row>
    <row r="31" spans="2:11" s="1" customFormat="1" ht="15" customHeight="1">
      <c r="B31" s="293"/>
      <c r="C31" s="294"/>
      <c r="D31" s="427" t="s">
        <v>4984</v>
      </c>
      <c r="E31" s="427"/>
      <c r="F31" s="427"/>
      <c r="G31" s="427"/>
      <c r="H31" s="427"/>
      <c r="I31" s="427"/>
      <c r="J31" s="427"/>
      <c r="K31" s="290"/>
    </row>
    <row r="32" spans="2:11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pans="2:11" s="1" customFormat="1" ht="15" customHeight="1">
      <c r="B33" s="293"/>
      <c r="C33" s="294"/>
      <c r="D33" s="427" t="s">
        <v>4985</v>
      </c>
      <c r="E33" s="427"/>
      <c r="F33" s="427"/>
      <c r="G33" s="427"/>
      <c r="H33" s="427"/>
      <c r="I33" s="427"/>
      <c r="J33" s="427"/>
      <c r="K33" s="290"/>
    </row>
    <row r="34" spans="2:11" s="1" customFormat="1" ht="15" customHeight="1">
      <c r="B34" s="293"/>
      <c r="C34" s="294"/>
      <c r="D34" s="427" t="s">
        <v>4986</v>
      </c>
      <c r="E34" s="427"/>
      <c r="F34" s="427"/>
      <c r="G34" s="427"/>
      <c r="H34" s="427"/>
      <c r="I34" s="427"/>
      <c r="J34" s="427"/>
      <c r="K34" s="290"/>
    </row>
    <row r="35" spans="2:11" s="1" customFormat="1" ht="15" customHeight="1">
      <c r="B35" s="293"/>
      <c r="C35" s="294"/>
      <c r="D35" s="427" t="s">
        <v>4987</v>
      </c>
      <c r="E35" s="427"/>
      <c r="F35" s="427"/>
      <c r="G35" s="427"/>
      <c r="H35" s="427"/>
      <c r="I35" s="427"/>
      <c r="J35" s="427"/>
      <c r="K35" s="290"/>
    </row>
    <row r="36" spans="2:11" s="1" customFormat="1" ht="15" customHeight="1">
      <c r="B36" s="293"/>
      <c r="C36" s="294"/>
      <c r="D36" s="292"/>
      <c r="E36" s="295" t="s">
        <v>194</v>
      </c>
      <c r="F36" s="292"/>
      <c r="G36" s="427" t="s">
        <v>4988</v>
      </c>
      <c r="H36" s="427"/>
      <c r="I36" s="427"/>
      <c r="J36" s="427"/>
      <c r="K36" s="290"/>
    </row>
    <row r="37" spans="2:11" s="1" customFormat="1" ht="30.75" customHeight="1">
      <c r="B37" s="293"/>
      <c r="C37" s="294"/>
      <c r="D37" s="292"/>
      <c r="E37" s="295" t="s">
        <v>4989</v>
      </c>
      <c r="F37" s="292"/>
      <c r="G37" s="427" t="s">
        <v>4990</v>
      </c>
      <c r="H37" s="427"/>
      <c r="I37" s="427"/>
      <c r="J37" s="427"/>
      <c r="K37" s="290"/>
    </row>
    <row r="38" spans="2:11" s="1" customFormat="1" ht="15" customHeight="1">
      <c r="B38" s="293"/>
      <c r="C38" s="294"/>
      <c r="D38" s="292"/>
      <c r="E38" s="295" t="s">
        <v>52</v>
      </c>
      <c r="F38" s="292"/>
      <c r="G38" s="427" t="s">
        <v>4991</v>
      </c>
      <c r="H38" s="427"/>
      <c r="I38" s="427"/>
      <c r="J38" s="427"/>
      <c r="K38" s="290"/>
    </row>
    <row r="39" spans="2:11" s="1" customFormat="1" ht="15" customHeight="1">
      <c r="B39" s="293"/>
      <c r="C39" s="294"/>
      <c r="D39" s="292"/>
      <c r="E39" s="295" t="s">
        <v>53</v>
      </c>
      <c r="F39" s="292"/>
      <c r="G39" s="427" t="s">
        <v>4992</v>
      </c>
      <c r="H39" s="427"/>
      <c r="I39" s="427"/>
      <c r="J39" s="427"/>
      <c r="K39" s="290"/>
    </row>
    <row r="40" spans="2:11" s="1" customFormat="1" ht="15" customHeight="1">
      <c r="B40" s="293"/>
      <c r="C40" s="294"/>
      <c r="D40" s="292"/>
      <c r="E40" s="295" t="s">
        <v>195</v>
      </c>
      <c r="F40" s="292"/>
      <c r="G40" s="427" t="s">
        <v>4993</v>
      </c>
      <c r="H40" s="427"/>
      <c r="I40" s="427"/>
      <c r="J40" s="427"/>
      <c r="K40" s="290"/>
    </row>
    <row r="41" spans="2:11" s="1" customFormat="1" ht="15" customHeight="1">
      <c r="B41" s="293"/>
      <c r="C41" s="294"/>
      <c r="D41" s="292"/>
      <c r="E41" s="295" t="s">
        <v>196</v>
      </c>
      <c r="F41" s="292"/>
      <c r="G41" s="427" t="s">
        <v>4994</v>
      </c>
      <c r="H41" s="427"/>
      <c r="I41" s="427"/>
      <c r="J41" s="427"/>
      <c r="K41" s="290"/>
    </row>
    <row r="42" spans="2:11" s="1" customFormat="1" ht="15" customHeight="1">
      <c r="B42" s="293"/>
      <c r="C42" s="294"/>
      <c r="D42" s="292"/>
      <c r="E42" s="295" t="s">
        <v>4995</v>
      </c>
      <c r="F42" s="292"/>
      <c r="G42" s="427" t="s">
        <v>4996</v>
      </c>
      <c r="H42" s="427"/>
      <c r="I42" s="427"/>
      <c r="J42" s="427"/>
      <c r="K42" s="290"/>
    </row>
    <row r="43" spans="2:11" s="1" customFormat="1" ht="15" customHeight="1">
      <c r="B43" s="293"/>
      <c r="C43" s="294"/>
      <c r="D43" s="292"/>
      <c r="E43" s="295"/>
      <c r="F43" s="292"/>
      <c r="G43" s="427" t="s">
        <v>4997</v>
      </c>
      <c r="H43" s="427"/>
      <c r="I43" s="427"/>
      <c r="J43" s="427"/>
      <c r="K43" s="290"/>
    </row>
    <row r="44" spans="2:11" s="1" customFormat="1" ht="15" customHeight="1">
      <c r="B44" s="293"/>
      <c r="C44" s="294"/>
      <c r="D44" s="292"/>
      <c r="E44" s="295" t="s">
        <v>4998</v>
      </c>
      <c r="F44" s="292"/>
      <c r="G44" s="427" t="s">
        <v>4999</v>
      </c>
      <c r="H44" s="427"/>
      <c r="I44" s="427"/>
      <c r="J44" s="427"/>
      <c r="K44" s="290"/>
    </row>
    <row r="45" spans="2:11" s="1" customFormat="1" ht="15" customHeight="1">
      <c r="B45" s="293"/>
      <c r="C45" s="294"/>
      <c r="D45" s="292"/>
      <c r="E45" s="295" t="s">
        <v>198</v>
      </c>
      <c r="F45" s="292"/>
      <c r="G45" s="427" t="s">
        <v>5000</v>
      </c>
      <c r="H45" s="427"/>
      <c r="I45" s="427"/>
      <c r="J45" s="427"/>
      <c r="K45" s="290"/>
    </row>
    <row r="46" spans="2:11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pans="2:11" s="1" customFormat="1" ht="15" customHeight="1">
      <c r="B47" s="293"/>
      <c r="C47" s="294"/>
      <c r="D47" s="427" t="s">
        <v>5001</v>
      </c>
      <c r="E47" s="427"/>
      <c r="F47" s="427"/>
      <c r="G47" s="427"/>
      <c r="H47" s="427"/>
      <c r="I47" s="427"/>
      <c r="J47" s="427"/>
      <c r="K47" s="290"/>
    </row>
    <row r="48" spans="2:11" s="1" customFormat="1" ht="15" customHeight="1">
      <c r="B48" s="293"/>
      <c r="C48" s="294"/>
      <c r="D48" s="294"/>
      <c r="E48" s="427" t="s">
        <v>5002</v>
      </c>
      <c r="F48" s="427"/>
      <c r="G48" s="427"/>
      <c r="H48" s="427"/>
      <c r="I48" s="427"/>
      <c r="J48" s="427"/>
      <c r="K48" s="290"/>
    </row>
    <row r="49" spans="2:11" s="1" customFormat="1" ht="15" customHeight="1">
      <c r="B49" s="293"/>
      <c r="C49" s="294"/>
      <c r="D49" s="294"/>
      <c r="E49" s="427" t="s">
        <v>5003</v>
      </c>
      <c r="F49" s="427"/>
      <c r="G49" s="427"/>
      <c r="H49" s="427"/>
      <c r="I49" s="427"/>
      <c r="J49" s="427"/>
      <c r="K49" s="290"/>
    </row>
    <row r="50" spans="2:11" s="1" customFormat="1" ht="15" customHeight="1">
      <c r="B50" s="293"/>
      <c r="C50" s="294"/>
      <c r="D50" s="294"/>
      <c r="E50" s="427" t="s">
        <v>5004</v>
      </c>
      <c r="F50" s="427"/>
      <c r="G50" s="427"/>
      <c r="H50" s="427"/>
      <c r="I50" s="427"/>
      <c r="J50" s="427"/>
      <c r="K50" s="290"/>
    </row>
    <row r="51" spans="2:11" s="1" customFormat="1" ht="15" customHeight="1">
      <c r="B51" s="293"/>
      <c r="C51" s="294"/>
      <c r="D51" s="427" t="s">
        <v>5005</v>
      </c>
      <c r="E51" s="427"/>
      <c r="F51" s="427"/>
      <c r="G51" s="427"/>
      <c r="H51" s="427"/>
      <c r="I51" s="427"/>
      <c r="J51" s="427"/>
      <c r="K51" s="290"/>
    </row>
    <row r="52" spans="2:11" s="1" customFormat="1" ht="25.5" customHeight="1">
      <c r="B52" s="289"/>
      <c r="C52" s="428" t="s">
        <v>5006</v>
      </c>
      <c r="D52" s="428"/>
      <c r="E52" s="428"/>
      <c r="F52" s="428"/>
      <c r="G52" s="428"/>
      <c r="H52" s="428"/>
      <c r="I52" s="428"/>
      <c r="J52" s="428"/>
      <c r="K52" s="290"/>
    </row>
    <row r="53" spans="2:11" s="1" customFormat="1" ht="5.25" customHeight="1">
      <c r="B53" s="289"/>
      <c r="C53" s="291"/>
      <c r="D53" s="291"/>
      <c r="E53" s="291"/>
      <c r="F53" s="291"/>
      <c r="G53" s="291"/>
      <c r="H53" s="291"/>
      <c r="I53" s="291"/>
      <c r="J53" s="291"/>
      <c r="K53" s="290"/>
    </row>
    <row r="54" spans="2:11" s="1" customFormat="1" ht="15" customHeight="1">
      <c r="B54" s="289"/>
      <c r="C54" s="427" t="s">
        <v>5007</v>
      </c>
      <c r="D54" s="427"/>
      <c r="E54" s="427"/>
      <c r="F54" s="427"/>
      <c r="G54" s="427"/>
      <c r="H54" s="427"/>
      <c r="I54" s="427"/>
      <c r="J54" s="427"/>
      <c r="K54" s="290"/>
    </row>
    <row r="55" spans="2:11" s="1" customFormat="1" ht="15" customHeight="1">
      <c r="B55" s="289"/>
      <c r="C55" s="427" t="s">
        <v>5008</v>
      </c>
      <c r="D55" s="427"/>
      <c r="E55" s="427"/>
      <c r="F55" s="427"/>
      <c r="G55" s="427"/>
      <c r="H55" s="427"/>
      <c r="I55" s="427"/>
      <c r="J55" s="427"/>
      <c r="K55" s="290"/>
    </row>
    <row r="56" spans="2:11" s="1" customFormat="1" ht="12.75" customHeight="1">
      <c r="B56" s="289"/>
      <c r="C56" s="292"/>
      <c r="D56" s="292"/>
      <c r="E56" s="292"/>
      <c r="F56" s="292"/>
      <c r="G56" s="292"/>
      <c r="H56" s="292"/>
      <c r="I56" s="292"/>
      <c r="J56" s="292"/>
      <c r="K56" s="290"/>
    </row>
    <row r="57" spans="2:11" s="1" customFormat="1" ht="15" customHeight="1">
      <c r="B57" s="289"/>
      <c r="C57" s="427" t="s">
        <v>5009</v>
      </c>
      <c r="D57" s="427"/>
      <c r="E57" s="427"/>
      <c r="F57" s="427"/>
      <c r="G57" s="427"/>
      <c r="H57" s="427"/>
      <c r="I57" s="427"/>
      <c r="J57" s="427"/>
      <c r="K57" s="290"/>
    </row>
    <row r="58" spans="2:11" s="1" customFormat="1" ht="15" customHeight="1">
      <c r="B58" s="289"/>
      <c r="C58" s="294"/>
      <c r="D58" s="427" t="s">
        <v>5010</v>
      </c>
      <c r="E58" s="427"/>
      <c r="F58" s="427"/>
      <c r="G58" s="427"/>
      <c r="H58" s="427"/>
      <c r="I58" s="427"/>
      <c r="J58" s="427"/>
      <c r="K58" s="290"/>
    </row>
    <row r="59" spans="2:11" s="1" customFormat="1" ht="15" customHeight="1">
      <c r="B59" s="289"/>
      <c r="C59" s="294"/>
      <c r="D59" s="427" t="s">
        <v>5011</v>
      </c>
      <c r="E59" s="427"/>
      <c r="F59" s="427"/>
      <c r="G59" s="427"/>
      <c r="H59" s="427"/>
      <c r="I59" s="427"/>
      <c r="J59" s="427"/>
      <c r="K59" s="290"/>
    </row>
    <row r="60" spans="2:11" s="1" customFormat="1" ht="15" customHeight="1">
      <c r="B60" s="289"/>
      <c r="C60" s="294"/>
      <c r="D60" s="427" t="s">
        <v>5012</v>
      </c>
      <c r="E60" s="427"/>
      <c r="F60" s="427"/>
      <c r="G60" s="427"/>
      <c r="H60" s="427"/>
      <c r="I60" s="427"/>
      <c r="J60" s="427"/>
      <c r="K60" s="290"/>
    </row>
    <row r="61" spans="2:11" s="1" customFormat="1" ht="15" customHeight="1">
      <c r="B61" s="289"/>
      <c r="C61" s="294"/>
      <c r="D61" s="427" t="s">
        <v>5013</v>
      </c>
      <c r="E61" s="427"/>
      <c r="F61" s="427"/>
      <c r="G61" s="427"/>
      <c r="H61" s="427"/>
      <c r="I61" s="427"/>
      <c r="J61" s="427"/>
      <c r="K61" s="290"/>
    </row>
    <row r="62" spans="2:11" s="1" customFormat="1" ht="15" customHeight="1">
      <c r="B62" s="289"/>
      <c r="C62" s="294"/>
      <c r="D62" s="429" t="s">
        <v>5014</v>
      </c>
      <c r="E62" s="429"/>
      <c r="F62" s="429"/>
      <c r="G62" s="429"/>
      <c r="H62" s="429"/>
      <c r="I62" s="429"/>
      <c r="J62" s="429"/>
      <c r="K62" s="290"/>
    </row>
    <row r="63" spans="2:11" s="1" customFormat="1" ht="15" customHeight="1">
      <c r="B63" s="289"/>
      <c r="C63" s="294"/>
      <c r="D63" s="427" t="s">
        <v>5015</v>
      </c>
      <c r="E63" s="427"/>
      <c r="F63" s="427"/>
      <c r="G63" s="427"/>
      <c r="H63" s="427"/>
      <c r="I63" s="427"/>
      <c r="J63" s="427"/>
      <c r="K63" s="290"/>
    </row>
    <row r="64" spans="2:11" s="1" customFormat="1" ht="12.75" customHeight="1">
      <c r="B64" s="289"/>
      <c r="C64" s="294"/>
      <c r="D64" s="294"/>
      <c r="E64" s="297"/>
      <c r="F64" s="294"/>
      <c r="G64" s="294"/>
      <c r="H64" s="294"/>
      <c r="I64" s="294"/>
      <c r="J64" s="294"/>
      <c r="K64" s="290"/>
    </row>
    <row r="65" spans="2:11" s="1" customFormat="1" ht="15" customHeight="1">
      <c r="B65" s="289"/>
      <c r="C65" s="294"/>
      <c r="D65" s="427" t="s">
        <v>5016</v>
      </c>
      <c r="E65" s="427"/>
      <c r="F65" s="427"/>
      <c r="G65" s="427"/>
      <c r="H65" s="427"/>
      <c r="I65" s="427"/>
      <c r="J65" s="427"/>
      <c r="K65" s="290"/>
    </row>
    <row r="66" spans="2:11" s="1" customFormat="1" ht="15" customHeight="1">
      <c r="B66" s="289"/>
      <c r="C66" s="294"/>
      <c r="D66" s="429" t="s">
        <v>5017</v>
      </c>
      <c r="E66" s="429"/>
      <c r="F66" s="429"/>
      <c r="G66" s="429"/>
      <c r="H66" s="429"/>
      <c r="I66" s="429"/>
      <c r="J66" s="429"/>
      <c r="K66" s="290"/>
    </row>
    <row r="67" spans="2:11" s="1" customFormat="1" ht="15" customHeight="1">
      <c r="B67" s="289"/>
      <c r="C67" s="294"/>
      <c r="D67" s="427" t="s">
        <v>5018</v>
      </c>
      <c r="E67" s="427"/>
      <c r="F67" s="427"/>
      <c r="G67" s="427"/>
      <c r="H67" s="427"/>
      <c r="I67" s="427"/>
      <c r="J67" s="427"/>
      <c r="K67" s="290"/>
    </row>
    <row r="68" spans="2:11" s="1" customFormat="1" ht="15" customHeight="1">
      <c r="B68" s="289"/>
      <c r="C68" s="294"/>
      <c r="D68" s="427" t="s">
        <v>5019</v>
      </c>
      <c r="E68" s="427"/>
      <c r="F68" s="427"/>
      <c r="G68" s="427"/>
      <c r="H68" s="427"/>
      <c r="I68" s="427"/>
      <c r="J68" s="427"/>
      <c r="K68" s="290"/>
    </row>
    <row r="69" spans="2:11" s="1" customFormat="1" ht="15" customHeight="1">
      <c r="B69" s="289"/>
      <c r="C69" s="294"/>
      <c r="D69" s="427" t="s">
        <v>5020</v>
      </c>
      <c r="E69" s="427"/>
      <c r="F69" s="427"/>
      <c r="G69" s="427"/>
      <c r="H69" s="427"/>
      <c r="I69" s="427"/>
      <c r="J69" s="427"/>
      <c r="K69" s="290"/>
    </row>
    <row r="70" spans="2:11" s="1" customFormat="1" ht="15" customHeight="1">
      <c r="B70" s="289"/>
      <c r="C70" s="294"/>
      <c r="D70" s="427" t="s">
        <v>5021</v>
      </c>
      <c r="E70" s="427"/>
      <c r="F70" s="427"/>
      <c r="G70" s="427"/>
      <c r="H70" s="427"/>
      <c r="I70" s="427"/>
      <c r="J70" s="427"/>
      <c r="K70" s="290"/>
    </row>
    <row r="71" spans="2:1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pans="2:11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pans="2:11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pans="2:11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pans="2:11" s="1" customFormat="1" ht="45" customHeight="1">
      <c r="B75" s="306"/>
      <c r="C75" s="422" t="s">
        <v>5022</v>
      </c>
      <c r="D75" s="422"/>
      <c r="E75" s="422"/>
      <c r="F75" s="422"/>
      <c r="G75" s="422"/>
      <c r="H75" s="422"/>
      <c r="I75" s="422"/>
      <c r="J75" s="422"/>
      <c r="K75" s="307"/>
    </row>
    <row r="76" spans="2:11" s="1" customFormat="1" ht="17.25" customHeight="1">
      <c r="B76" s="306"/>
      <c r="C76" s="308" t="s">
        <v>5023</v>
      </c>
      <c r="D76" s="308"/>
      <c r="E76" s="308"/>
      <c r="F76" s="308" t="s">
        <v>5024</v>
      </c>
      <c r="G76" s="309"/>
      <c r="H76" s="308" t="s">
        <v>53</v>
      </c>
      <c r="I76" s="308" t="s">
        <v>56</v>
      </c>
      <c r="J76" s="308" t="s">
        <v>5025</v>
      </c>
      <c r="K76" s="307"/>
    </row>
    <row r="77" spans="2:11" s="1" customFormat="1" ht="17.25" customHeight="1">
      <c r="B77" s="306"/>
      <c r="C77" s="310" t="s">
        <v>5026</v>
      </c>
      <c r="D77" s="310"/>
      <c r="E77" s="310"/>
      <c r="F77" s="311" t="s">
        <v>5027</v>
      </c>
      <c r="G77" s="312"/>
      <c r="H77" s="310"/>
      <c r="I77" s="310"/>
      <c r="J77" s="310" t="s">
        <v>5028</v>
      </c>
      <c r="K77" s="307"/>
    </row>
    <row r="78" spans="2:11" s="1" customFormat="1" ht="5.25" customHeight="1">
      <c r="B78" s="306"/>
      <c r="C78" s="313"/>
      <c r="D78" s="313"/>
      <c r="E78" s="313"/>
      <c r="F78" s="313"/>
      <c r="G78" s="314"/>
      <c r="H78" s="313"/>
      <c r="I78" s="313"/>
      <c r="J78" s="313"/>
      <c r="K78" s="307"/>
    </row>
    <row r="79" spans="2:11" s="1" customFormat="1" ht="15" customHeight="1">
      <c r="B79" s="306"/>
      <c r="C79" s="295" t="s">
        <v>52</v>
      </c>
      <c r="D79" s="315"/>
      <c r="E79" s="315"/>
      <c r="F79" s="316" t="s">
        <v>5029</v>
      </c>
      <c r="G79" s="317"/>
      <c r="H79" s="295" t="s">
        <v>5030</v>
      </c>
      <c r="I79" s="295" t="s">
        <v>5031</v>
      </c>
      <c r="J79" s="295">
        <v>20</v>
      </c>
      <c r="K79" s="307"/>
    </row>
    <row r="80" spans="2:11" s="1" customFormat="1" ht="15" customHeight="1">
      <c r="B80" s="306"/>
      <c r="C80" s="295" t="s">
        <v>5032</v>
      </c>
      <c r="D80" s="295"/>
      <c r="E80" s="295"/>
      <c r="F80" s="316" t="s">
        <v>5029</v>
      </c>
      <c r="G80" s="317"/>
      <c r="H80" s="295" t="s">
        <v>5033</v>
      </c>
      <c r="I80" s="295" t="s">
        <v>5031</v>
      </c>
      <c r="J80" s="295">
        <v>120</v>
      </c>
      <c r="K80" s="307"/>
    </row>
    <row r="81" spans="2:11" s="1" customFormat="1" ht="15" customHeight="1">
      <c r="B81" s="318"/>
      <c r="C81" s="295" t="s">
        <v>5034</v>
      </c>
      <c r="D81" s="295"/>
      <c r="E81" s="295"/>
      <c r="F81" s="316" t="s">
        <v>5035</v>
      </c>
      <c r="G81" s="317"/>
      <c r="H81" s="295" t="s">
        <v>5036</v>
      </c>
      <c r="I81" s="295" t="s">
        <v>5031</v>
      </c>
      <c r="J81" s="295">
        <v>50</v>
      </c>
      <c r="K81" s="307"/>
    </row>
    <row r="82" spans="2:11" s="1" customFormat="1" ht="15" customHeight="1">
      <c r="B82" s="318"/>
      <c r="C82" s="295" t="s">
        <v>5037</v>
      </c>
      <c r="D82" s="295"/>
      <c r="E82" s="295"/>
      <c r="F82" s="316" t="s">
        <v>5029</v>
      </c>
      <c r="G82" s="317"/>
      <c r="H82" s="295" t="s">
        <v>5038</v>
      </c>
      <c r="I82" s="295" t="s">
        <v>5039</v>
      </c>
      <c r="J82" s="295"/>
      <c r="K82" s="307"/>
    </row>
    <row r="83" spans="2:11" s="1" customFormat="1" ht="15" customHeight="1">
      <c r="B83" s="318"/>
      <c r="C83" s="319" t="s">
        <v>5040</v>
      </c>
      <c r="D83" s="319"/>
      <c r="E83" s="319"/>
      <c r="F83" s="320" t="s">
        <v>5035</v>
      </c>
      <c r="G83" s="319"/>
      <c r="H83" s="319" t="s">
        <v>5041</v>
      </c>
      <c r="I83" s="319" t="s">
        <v>5031</v>
      </c>
      <c r="J83" s="319">
        <v>15</v>
      </c>
      <c r="K83" s="307"/>
    </row>
    <row r="84" spans="2:11" s="1" customFormat="1" ht="15" customHeight="1">
      <c r="B84" s="318"/>
      <c r="C84" s="319" t="s">
        <v>5042</v>
      </c>
      <c r="D84" s="319"/>
      <c r="E84" s="319"/>
      <c r="F84" s="320" t="s">
        <v>5035</v>
      </c>
      <c r="G84" s="319"/>
      <c r="H84" s="319" t="s">
        <v>5043</v>
      </c>
      <c r="I84" s="319" t="s">
        <v>5031</v>
      </c>
      <c r="J84" s="319">
        <v>15</v>
      </c>
      <c r="K84" s="307"/>
    </row>
    <row r="85" spans="2:11" s="1" customFormat="1" ht="15" customHeight="1">
      <c r="B85" s="318"/>
      <c r="C85" s="319" t="s">
        <v>5044</v>
      </c>
      <c r="D85" s="319"/>
      <c r="E85" s="319"/>
      <c r="F85" s="320" t="s">
        <v>5035</v>
      </c>
      <c r="G85" s="319"/>
      <c r="H85" s="319" t="s">
        <v>5045</v>
      </c>
      <c r="I85" s="319" t="s">
        <v>5031</v>
      </c>
      <c r="J85" s="319">
        <v>20</v>
      </c>
      <c r="K85" s="307"/>
    </row>
    <row r="86" spans="2:11" s="1" customFormat="1" ht="15" customHeight="1">
      <c r="B86" s="318"/>
      <c r="C86" s="319" t="s">
        <v>5046</v>
      </c>
      <c r="D86" s="319"/>
      <c r="E86" s="319"/>
      <c r="F86" s="320" t="s">
        <v>5035</v>
      </c>
      <c r="G86" s="319"/>
      <c r="H86" s="319" t="s">
        <v>5047</v>
      </c>
      <c r="I86" s="319" t="s">
        <v>5031</v>
      </c>
      <c r="J86" s="319">
        <v>20</v>
      </c>
      <c r="K86" s="307"/>
    </row>
    <row r="87" spans="2:11" s="1" customFormat="1" ht="15" customHeight="1">
      <c r="B87" s="318"/>
      <c r="C87" s="295" t="s">
        <v>5048</v>
      </c>
      <c r="D87" s="295"/>
      <c r="E87" s="295"/>
      <c r="F87" s="316" t="s">
        <v>5035</v>
      </c>
      <c r="G87" s="317"/>
      <c r="H87" s="295" t="s">
        <v>5049</v>
      </c>
      <c r="I87" s="295" t="s">
        <v>5031</v>
      </c>
      <c r="J87" s="295">
        <v>50</v>
      </c>
      <c r="K87" s="307"/>
    </row>
    <row r="88" spans="2:11" s="1" customFormat="1" ht="15" customHeight="1">
      <c r="B88" s="318"/>
      <c r="C88" s="295" t="s">
        <v>5050</v>
      </c>
      <c r="D88" s="295"/>
      <c r="E88" s="295"/>
      <c r="F88" s="316" t="s">
        <v>5035</v>
      </c>
      <c r="G88" s="317"/>
      <c r="H88" s="295" t="s">
        <v>5051</v>
      </c>
      <c r="I88" s="295" t="s">
        <v>5031</v>
      </c>
      <c r="J88" s="295">
        <v>20</v>
      </c>
      <c r="K88" s="307"/>
    </row>
    <row r="89" spans="2:11" s="1" customFormat="1" ht="15" customHeight="1">
      <c r="B89" s="318"/>
      <c r="C89" s="295" t="s">
        <v>5052</v>
      </c>
      <c r="D89" s="295"/>
      <c r="E89" s="295"/>
      <c r="F89" s="316" t="s">
        <v>5035</v>
      </c>
      <c r="G89" s="317"/>
      <c r="H89" s="295" t="s">
        <v>5053</v>
      </c>
      <c r="I89" s="295" t="s">
        <v>5031</v>
      </c>
      <c r="J89" s="295">
        <v>20</v>
      </c>
      <c r="K89" s="307"/>
    </row>
    <row r="90" spans="2:11" s="1" customFormat="1" ht="15" customHeight="1">
      <c r="B90" s="318"/>
      <c r="C90" s="295" t="s">
        <v>5054</v>
      </c>
      <c r="D90" s="295"/>
      <c r="E90" s="295"/>
      <c r="F90" s="316" t="s">
        <v>5035</v>
      </c>
      <c r="G90" s="317"/>
      <c r="H90" s="295" t="s">
        <v>5055</v>
      </c>
      <c r="I90" s="295" t="s">
        <v>5031</v>
      </c>
      <c r="J90" s="295">
        <v>50</v>
      </c>
      <c r="K90" s="307"/>
    </row>
    <row r="91" spans="2:11" s="1" customFormat="1" ht="15" customHeight="1">
      <c r="B91" s="318"/>
      <c r="C91" s="295" t="s">
        <v>5056</v>
      </c>
      <c r="D91" s="295"/>
      <c r="E91" s="295"/>
      <c r="F91" s="316" t="s">
        <v>5035</v>
      </c>
      <c r="G91" s="317"/>
      <c r="H91" s="295" t="s">
        <v>5056</v>
      </c>
      <c r="I91" s="295" t="s">
        <v>5031</v>
      </c>
      <c r="J91" s="295">
        <v>50</v>
      </c>
      <c r="K91" s="307"/>
    </row>
    <row r="92" spans="2:11" s="1" customFormat="1" ht="15" customHeight="1">
      <c r="B92" s="318"/>
      <c r="C92" s="295" t="s">
        <v>5057</v>
      </c>
      <c r="D92" s="295"/>
      <c r="E92" s="295"/>
      <c r="F92" s="316" t="s">
        <v>5035</v>
      </c>
      <c r="G92" s="317"/>
      <c r="H92" s="295" t="s">
        <v>5058</v>
      </c>
      <c r="I92" s="295" t="s">
        <v>5031</v>
      </c>
      <c r="J92" s="295">
        <v>255</v>
      </c>
      <c r="K92" s="307"/>
    </row>
    <row r="93" spans="2:11" s="1" customFormat="1" ht="15" customHeight="1">
      <c r="B93" s="318"/>
      <c r="C93" s="295" t="s">
        <v>5059</v>
      </c>
      <c r="D93" s="295"/>
      <c r="E93" s="295"/>
      <c r="F93" s="316" t="s">
        <v>5029</v>
      </c>
      <c r="G93" s="317"/>
      <c r="H93" s="295" t="s">
        <v>5060</v>
      </c>
      <c r="I93" s="295" t="s">
        <v>5061</v>
      </c>
      <c r="J93" s="295"/>
      <c r="K93" s="307"/>
    </row>
    <row r="94" spans="2:11" s="1" customFormat="1" ht="15" customHeight="1">
      <c r="B94" s="318"/>
      <c r="C94" s="295" t="s">
        <v>5062</v>
      </c>
      <c r="D94" s="295"/>
      <c r="E94" s="295"/>
      <c r="F94" s="316" t="s">
        <v>5029</v>
      </c>
      <c r="G94" s="317"/>
      <c r="H94" s="295" t="s">
        <v>5063</v>
      </c>
      <c r="I94" s="295" t="s">
        <v>5064</v>
      </c>
      <c r="J94" s="295"/>
      <c r="K94" s="307"/>
    </row>
    <row r="95" spans="2:11" s="1" customFormat="1" ht="15" customHeight="1">
      <c r="B95" s="318"/>
      <c r="C95" s="295" t="s">
        <v>5065</v>
      </c>
      <c r="D95" s="295"/>
      <c r="E95" s="295"/>
      <c r="F95" s="316" t="s">
        <v>5029</v>
      </c>
      <c r="G95" s="317"/>
      <c r="H95" s="295" t="s">
        <v>5065</v>
      </c>
      <c r="I95" s="295" t="s">
        <v>5064</v>
      </c>
      <c r="J95" s="295"/>
      <c r="K95" s="307"/>
    </row>
    <row r="96" spans="2:11" s="1" customFormat="1" ht="15" customHeight="1">
      <c r="B96" s="318"/>
      <c r="C96" s="295" t="s">
        <v>37</v>
      </c>
      <c r="D96" s="295"/>
      <c r="E96" s="295"/>
      <c r="F96" s="316" t="s">
        <v>5029</v>
      </c>
      <c r="G96" s="317"/>
      <c r="H96" s="295" t="s">
        <v>5066</v>
      </c>
      <c r="I96" s="295" t="s">
        <v>5064</v>
      </c>
      <c r="J96" s="295"/>
      <c r="K96" s="307"/>
    </row>
    <row r="97" spans="2:11" s="1" customFormat="1" ht="15" customHeight="1">
      <c r="B97" s="318"/>
      <c r="C97" s="295" t="s">
        <v>47</v>
      </c>
      <c r="D97" s="295"/>
      <c r="E97" s="295"/>
      <c r="F97" s="316" t="s">
        <v>5029</v>
      </c>
      <c r="G97" s="317"/>
      <c r="H97" s="295" t="s">
        <v>5067</v>
      </c>
      <c r="I97" s="295" t="s">
        <v>5064</v>
      </c>
      <c r="J97" s="295"/>
      <c r="K97" s="307"/>
    </row>
    <row r="98" spans="2:11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pans="2:11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pans="2:11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pans="2:1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pans="2:11" s="1" customFormat="1" ht="45" customHeight="1">
      <c r="B102" s="306"/>
      <c r="C102" s="422" t="s">
        <v>5068</v>
      </c>
      <c r="D102" s="422"/>
      <c r="E102" s="422"/>
      <c r="F102" s="422"/>
      <c r="G102" s="422"/>
      <c r="H102" s="422"/>
      <c r="I102" s="422"/>
      <c r="J102" s="422"/>
      <c r="K102" s="307"/>
    </row>
    <row r="103" spans="2:11" s="1" customFormat="1" ht="17.25" customHeight="1">
      <c r="B103" s="306"/>
      <c r="C103" s="308" t="s">
        <v>5023</v>
      </c>
      <c r="D103" s="308"/>
      <c r="E103" s="308"/>
      <c r="F103" s="308" t="s">
        <v>5024</v>
      </c>
      <c r="G103" s="309"/>
      <c r="H103" s="308" t="s">
        <v>53</v>
      </c>
      <c r="I103" s="308" t="s">
        <v>56</v>
      </c>
      <c r="J103" s="308" t="s">
        <v>5025</v>
      </c>
      <c r="K103" s="307"/>
    </row>
    <row r="104" spans="2:11" s="1" customFormat="1" ht="17.25" customHeight="1">
      <c r="B104" s="306"/>
      <c r="C104" s="310" t="s">
        <v>5026</v>
      </c>
      <c r="D104" s="310"/>
      <c r="E104" s="310"/>
      <c r="F104" s="311" t="s">
        <v>5027</v>
      </c>
      <c r="G104" s="312"/>
      <c r="H104" s="310"/>
      <c r="I104" s="310"/>
      <c r="J104" s="310" t="s">
        <v>5028</v>
      </c>
      <c r="K104" s="307"/>
    </row>
    <row r="105" spans="2:11" s="1" customFormat="1" ht="5.25" customHeight="1">
      <c r="B105" s="306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pans="2:11" s="1" customFormat="1" ht="15" customHeight="1">
      <c r="B106" s="306"/>
      <c r="C106" s="295" t="s">
        <v>52</v>
      </c>
      <c r="D106" s="315"/>
      <c r="E106" s="315"/>
      <c r="F106" s="316" t="s">
        <v>5029</v>
      </c>
      <c r="G106" s="295"/>
      <c r="H106" s="295" t="s">
        <v>5069</v>
      </c>
      <c r="I106" s="295" t="s">
        <v>5031</v>
      </c>
      <c r="J106" s="295">
        <v>20</v>
      </c>
      <c r="K106" s="307"/>
    </row>
    <row r="107" spans="2:11" s="1" customFormat="1" ht="15" customHeight="1">
      <c r="B107" s="306"/>
      <c r="C107" s="295" t="s">
        <v>5032</v>
      </c>
      <c r="D107" s="295"/>
      <c r="E107" s="295"/>
      <c r="F107" s="316" t="s">
        <v>5029</v>
      </c>
      <c r="G107" s="295"/>
      <c r="H107" s="295" t="s">
        <v>5069</v>
      </c>
      <c r="I107" s="295" t="s">
        <v>5031</v>
      </c>
      <c r="J107" s="295">
        <v>120</v>
      </c>
      <c r="K107" s="307"/>
    </row>
    <row r="108" spans="2:11" s="1" customFormat="1" ht="15" customHeight="1">
      <c r="B108" s="318"/>
      <c r="C108" s="295" t="s">
        <v>5034</v>
      </c>
      <c r="D108" s="295"/>
      <c r="E108" s="295"/>
      <c r="F108" s="316" t="s">
        <v>5035</v>
      </c>
      <c r="G108" s="295"/>
      <c r="H108" s="295" t="s">
        <v>5069</v>
      </c>
      <c r="I108" s="295" t="s">
        <v>5031</v>
      </c>
      <c r="J108" s="295">
        <v>50</v>
      </c>
      <c r="K108" s="307"/>
    </row>
    <row r="109" spans="2:11" s="1" customFormat="1" ht="15" customHeight="1">
      <c r="B109" s="318"/>
      <c r="C109" s="295" t="s">
        <v>5037</v>
      </c>
      <c r="D109" s="295"/>
      <c r="E109" s="295"/>
      <c r="F109" s="316" t="s">
        <v>5029</v>
      </c>
      <c r="G109" s="295"/>
      <c r="H109" s="295" t="s">
        <v>5069</v>
      </c>
      <c r="I109" s="295" t="s">
        <v>5039</v>
      </c>
      <c r="J109" s="295"/>
      <c r="K109" s="307"/>
    </row>
    <row r="110" spans="2:11" s="1" customFormat="1" ht="15" customHeight="1">
      <c r="B110" s="318"/>
      <c r="C110" s="295" t="s">
        <v>5048</v>
      </c>
      <c r="D110" s="295"/>
      <c r="E110" s="295"/>
      <c r="F110" s="316" t="s">
        <v>5035</v>
      </c>
      <c r="G110" s="295"/>
      <c r="H110" s="295" t="s">
        <v>5069</v>
      </c>
      <c r="I110" s="295" t="s">
        <v>5031</v>
      </c>
      <c r="J110" s="295">
        <v>50</v>
      </c>
      <c r="K110" s="307"/>
    </row>
    <row r="111" spans="2:11" s="1" customFormat="1" ht="15" customHeight="1">
      <c r="B111" s="318"/>
      <c r="C111" s="295" t="s">
        <v>5056</v>
      </c>
      <c r="D111" s="295"/>
      <c r="E111" s="295"/>
      <c r="F111" s="316" t="s">
        <v>5035</v>
      </c>
      <c r="G111" s="295"/>
      <c r="H111" s="295" t="s">
        <v>5069</v>
      </c>
      <c r="I111" s="295" t="s">
        <v>5031</v>
      </c>
      <c r="J111" s="295">
        <v>50</v>
      </c>
      <c r="K111" s="307"/>
    </row>
    <row r="112" spans="2:11" s="1" customFormat="1" ht="15" customHeight="1">
      <c r="B112" s="318"/>
      <c r="C112" s="295" t="s">
        <v>5054</v>
      </c>
      <c r="D112" s="295"/>
      <c r="E112" s="295"/>
      <c r="F112" s="316" t="s">
        <v>5035</v>
      </c>
      <c r="G112" s="295"/>
      <c r="H112" s="295" t="s">
        <v>5069</v>
      </c>
      <c r="I112" s="295" t="s">
        <v>5031</v>
      </c>
      <c r="J112" s="295">
        <v>50</v>
      </c>
      <c r="K112" s="307"/>
    </row>
    <row r="113" spans="2:11" s="1" customFormat="1" ht="15" customHeight="1">
      <c r="B113" s="318"/>
      <c r="C113" s="295" t="s">
        <v>52</v>
      </c>
      <c r="D113" s="295"/>
      <c r="E113" s="295"/>
      <c r="F113" s="316" t="s">
        <v>5029</v>
      </c>
      <c r="G113" s="295"/>
      <c r="H113" s="295" t="s">
        <v>5070</v>
      </c>
      <c r="I113" s="295" t="s">
        <v>5031</v>
      </c>
      <c r="J113" s="295">
        <v>20</v>
      </c>
      <c r="K113" s="307"/>
    </row>
    <row r="114" spans="2:11" s="1" customFormat="1" ht="15" customHeight="1">
      <c r="B114" s="318"/>
      <c r="C114" s="295" t="s">
        <v>5071</v>
      </c>
      <c r="D114" s="295"/>
      <c r="E114" s="295"/>
      <c r="F114" s="316" t="s">
        <v>5029</v>
      </c>
      <c r="G114" s="295"/>
      <c r="H114" s="295" t="s">
        <v>5072</v>
      </c>
      <c r="I114" s="295" t="s">
        <v>5031</v>
      </c>
      <c r="J114" s="295">
        <v>120</v>
      </c>
      <c r="K114" s="307"/>
    </row>
    <row r="115" spans="2:11" s="1" customFormat="1" ht="15" customHeight="1">
      <c r="B115" s="318"/>
      <c r="C115" s="295" t="s">
        <v>37</v>
      </c>
      <c r="D115" s="295"/>
      <c r="E115" s="295"/>
      <c r="F115" s="316" t="s">
        <v>5029</v>
      </c>
      <c r="G115" s="295"/>
      <c r="H115" s="295" t="s">
        <v>5073</v>
      </c>
      <c r="I115" s="295" t="s">
        <v>5064</v>
      </c>
      <c r="J115" s="295"/>
      <c r="K115" s="307"/>
    </row>
    <row r="116" spans="2:11" s="1" customFormat="1" ht="15" customHeight="1">
      <c r="B116" s="318"/>
      <c r="C116" s="295" t="s">
        <v>47</v>
      </c>
      <c r="D116" s="295"/>
      <c r="E116" s="295"/>
      <c r="F116" s="316" t="s">
        <v>5029</v>
      </c>
      <c r="G116" s="295"/>
      <c r="H116" s="295" t="s">
        <v>5074</v>
      </c>
      <c r="I116" s="295" t="s">
        <v>5064</v>
      </c>
      <c r="J116" s="295"/>
      <c r="K116" s="307"/>
    </row>
    <row r="117" spans="2:11" s="1" customFormat="1" ht="15" customHeight="1">
      <c r="B117" s="318"/>
      <c r="C117" s="295" t="s">
        <v>56</v>
      </c>
      <c r="D117" s="295"/>
      <c r="E117" s="295"/>
      <c r="F117" s="316" t="s">
        <v>5029</v>
      </c>
      <c r="G117" s="295"/>
      <c r="H117" s="295" t="s">
        <v>5075</v>
      </c>
      <c r="I117" s="295" t="s">
        <v>5076</v>
      </c>
      <c r="J117" s="295"/>
      <c r="K117" s="307"/>
    </row>
    <row r="118" spans="2:11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pans="2:11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pans="2:11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pans="2:1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pans="2:11" s="1" customFormat="1" ht="45" customHeight="1">
      <c r="B122" s="334"/>
      <c r="C122" s="423" t="s">
        <v>5077</v>
      </c>
      <c r="D122" s="423"/>
      <c r="E122" s="423"/>
      <c r="F122" s="423"/>
      <c r="G122" s="423"/>
      <c r="H122" s="423"/>
      <c r="I122" s="423"/>
      <c r="J122" s="423"/>
      <c r="K122" s="335"/>
    </row>
    <row r="123" spans="2:11" s="1" customFormat="1" ht="17.25" customHeight="1">
      <c r="B123" s="336"/>
      <c r="C123" s="308" t="s">
        <v>5023</v>
      </c>
      <c r="D123" s="308"/>
      <c r="E123" s="308"/>
      <c r="F123" s="308" t="s">
        <v>5024</v>
      </c>
      <c r="G123" s="309"/>
      <c r="H123" s="308" t="s">
        <v>53</v>
      </c>
      <c r="I123" s="308" t="s">
        <v>56</v>
      </c>
      <c r="J123" s="308" t="s">
        <v>5025</v>
      </c>
      <c r="K123" s="337"/>
    </row>
    <row r="124" spans="2:11" s="1" customFormat="1" ht="17.25" customHeight="1">
      <c r="B124" s="336"/>
      <c r="C124" s="310" t="s">
        <v>5026</v>
      </c>
      <c r="D124" s="310"/>
      <c r="E124" s="310"/>
      <c r="F124" s="311" t="s">
        <v>5027</v>
      </c>
      <c r="G124" s="312"/>
      <c r="H124" s="310"/>
      <c r="I124" s="310"/>
      <c r="J124" s="310" t="s">
        <v>5028</v>
      </c>
      <c r="K124" s="337"/>
    </row>
    <row r="125" spans="2:11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pans="2:11" s="1" customFormat="1" ht="15" customHeight="1">
      <c r="B126" s="338"/>
      <c r="C126" s="295" t="s">
        <v>5032</v>
      </c>
      <c r="D126" s="315"/>
      <c r="E126" s="315"/>
      <c r="F126" s="316" t="s">
        <v>5029</v>
      </c>
      <c r="G126" s="295"/>
      <c r="H126" s="295" t="s">
        <v>5069</v>
      </c>
      <c r="I126" s="295" t="s">
        <v>5031</v>
      </c>
      <c r="J126" s="295">
        <v>120</v>
      </c>
      <c r="K126" s="341"/>
    </row>
    <row r="127" spans="2:11" s="1" customFormat="1" ht="15" customHeight="1">
      <c r="B127" s="338"/>
      <c r="C127" s="295" t="s">
        <v>5078</v>
      </c>
      <c r="D127" s="295"/>
      <c r="E127" s="295"/>
      <c r="F127" s="316" t="s">
        <v>5029</v>
      </c>
      <c r="G127" s="295"/>
      <c r="H127" s="295" t="s">
        <v>5079</v>
      </c>
      <c r="I127" s="295" t="s">
        <v>5031</v>
      </c>
      <c r="J127" s="295" t="s">
        <v>5080</v>
      </c>
      <c r="K127" s="341"/>
    </row>
    <row r="128" spans="2:11" s="1" customFormat="1" ht="15" customHeight="1">
      <c r="B128" s="338"/>
      <c r="C128" s="295" t="s">
        <v>81</v>
      </c>
      <c r="D128" s="295"/>
      <c r="E128" s="295"/>
      <c r="F128" s="316" t="s">
        <v>5029</v>
      </c>
      <c r="G128" s="295"/>
      <c r="H128" s="295" t="s">
        <v>5081</v>
      </c>
      <c r="I128" s="295" t="s">
        <v>5031</v>
      </c>
      <c r="J128" s="295" t="s">
        <v>5080</v>
      </c>
      <c r="K128" s="341"/>
    </row>
    <row r="129" spans="2:11" s="1" customFormat="1" ht="15" customHeight="1">
      <c r="B129" s="338"/>
      <c r="C129" s="295" t="s">
        <v>5040</v>
      </c>
      <c r="D129" s="295"/>
      <c r="E129" s="295"/>
      <c r="F129" s="316" t="s">
        <v>5035</v>
      </c>
      <c r="G129" s="295"/>
      <c r="H129" s="295" t="s">
        <v>5041</v>
      </c>
      <c r="I129" s="295" t="s">
        <v>5031</v>
      </c>
      <c r="J129" s="295">
        <v>15</v>
      </c>
      <c r="K129" s="341"/>
    </row>
    <row r="130" spans="2:11" s="1" customFormat="1" ht="15" customHeight="1">
      <c r="B130" s="338"/>
      <c r="C130" s="319" t="s">
        <v>5042</v>
      </c>
      <c r="D130" s="319"/>
      <c r="E130" s="319"/>
      <c r="F130" s="320" t="s">
        <v>5035</v>
      </c>
      <c r="G130" s="319"/>
      <c r="H130" s="319" t="s">
        <v>5043</v>
      </c>
      <c r="I130" s="319" t="s">
        <v>5031</v>
      </c>
      <c r="J130" s="319">
        <v>15</v>
      </c>
      <c r="K130" s="341"/>
    </row>
    <row r="131" spans="2:11" s="1" customFormat="1" ht="15" customHeight="1">
      <c r="B131" s="338"/>
      <c r="C131" s="319" t="s">
        <v>5044</v>
      </c>
      <c r="D131" s="319"/>
      <c r="E131" s="319"/>
      <c r="F131" s="320" t="s">
        <v>5035</v>
      </c>
      <c r="G131" s="319"/>
      <c r="H131" s="319" t="s">
        <v>5045</v>
      </c>
      <c r="I131" s="319" t="s">
        <v>5031</v>
      </c>
      <c r="J131" s="319">
        <v>20</v>
      </c>
      <c r="K131" s="341"/>
    </row>
    <row r="132" spans="2:11" s="1" customFormat="1" ht="15" customHeight="1">
      <c r="B132" s="338"/>
      <c r="C132" s="319" t="s">
        <v>5046</v>
      </c>
      <c r="D132" s="319"/>
      <c r="E132" s="319"/>
      <c r="F132" s="320" t="s">
        <v>5035</v>
      </c>
      <c r="G132" s="319"/>
      <c r="H132" s="319" t="s">
        <v>5047</v>
      </c>
      <c r="I132" s="319" t="s">
        <v>5031</v>
      </c>
      <c r="J132" s="319">
        <v>20</v>
      </c>
      <c r="K132" s="341"/>
    </row>
    <row r="133" spans="2:11" s="1" customFormat="1" ht="15" customHeight="1">
      <c r="B133" s="338"/>
      <c r="C133" s="295" t="s">
        <v>5034</v>
      </c>
      <c r="D133" s="295"/>
      <c r="E133" s="295"/>
      <c r="F133" s="316" t="s">
        <v>5035</v>
      </c>
      <c r="G133" s="295"/>
      <c r="H133" s="295" t="s">
        <v>5069</v>
      </c>
      <c r="I133" s="295" t="s">
        <v>5031</v>
      </c>
      <c r="J133" s="295">
        <v>50</v>
      </c>
      <c r="K133" s="341"/>
    </row>
    <row r="134" spans="2:11" s="1" customFormat="1" ht="15" customHeight="1">
      <c r="B134" s="338"/>
      <c r="C134" s="295" t="s">
        <v>5048</v>
      </c>
      <c r="D134" s="295"/>
      <c r="E134" s="295"/>
      <c r="F134" s="316" t="s">
        <v>5035</v>
      </c>
      <c r="G134" s="295"/>
      <c r="H134" s="295" t="s">
        <v>5069</v>
      </c>
      <c r="I134" s="295" t="s">
        <v>5031</v>
      </c>
      <c r="J134" s="295">
        <v>50</v>
      </c>
      <c r="K134" s="341"/>
    </row>
    <row r="135" spans="2:11" s="1" customFormat="1" ht="15" customHeight="1">
      <c r="B135" s="338"/>
      <c r="C135" s="295" t="s">
        <v>5054</v>
      </c>
      <c r="D135" s="295"/>
      <c r="E135" s="295"/>
      <c r="F135" s="316" t="s">
        <v>5035</v>
      </c>
      <c r="G135" s="295"/>
      <c r="H135" s="295" t="s">
        <v>5069</v>
      </c>
      <c r="I135" s="295" t="s">
        <v>5031</v>
      </c>
      <c r="J135" s="295">
        <v>50</v>
      </c>
      <c r="K135" s="341"/>
    </row>
    <row r="136" spans="2:11" s="1" customFormat="1" ht="15" customHeight="1">
      <c r="B136" s="338"/>
      <c r="C136" s="295" t="s">
        <v>5056</v>
      </c>
      <c r="D136" s="295"/>
      <c r="E136" s="295"/>
      <c r="F136" s="316" t="s">
        <v>5035</v>
      </c>
      <c r="G136" s="295"/>
      <c r="H136" s="295" t="s">
        <v>5069</v>
      </c>
      <c r="I136" s="295" t="s">
        <v>5031</v>
      </c>
      <c r="J136" s="295">
        <v>50</v>
      </c>
      <c r="K136" s="341"/>
    </row>
    <row r="137" spans="2:11" s="1" customFormat="1" ht="15" customHeight="1">
      <c r="B137" s="338"/>
      <c r="C137" s="295" t="s">
        <v>5057</v>
      </c>
      <c r="D137" s="295"/>
      <c r="E137" s="295"/>
      <c r="F137" s="316" t="s">
        <v>5035</v>
      </c>
      <c r="G137" s="295"/>
      <c r="H137" s="295" t="s">
        <v>5082</v>
      </c>
      <c r="I137" s="295" t="s">
        <v>5031</v>
      </c>
      <c r="J137" s="295">
        <v>255</v>
      </c>
      <c r="K137" s="341"/>
    </row>
    <row r="138" spans="2:11" s="1" customFormat="1" ht="15" customHeight="1">
      <c r="B138" s="338"/>
      <c r="C138" s="295" t="s">
        <v>5059</v>
      </c>
      <c r="D138" s="295"/>
      <c r="E138" s="295"/>
      <c r="F138" s="316" t="s">
        <v>5029</v>
      </c>
      <c r="G138" s="295"/>
      <c r="H138" s="295" t="s">
        <v>5083</v>
      </c>
      <c r="I138" s="295" t="s">
        <v>5061</v>
      </c>
      <c r="J138" s="295"/>
      <c r="K138" s="341"/>
    </row>
    <row r="139" spans="2:11" s="1" customFormat="1" ht="15" customHeight="1">
      <c r="B139" s="338"/>
      <c r="C139" s="295" t="s">
        <v>5062</v>
      </c>
      <c r="D139" s="295"/>
      <c r="E139" s="295"/>
      <c r="F139" s="316" t="s">
        <v>5029</v>
      </c>
      <c r="G139" s="295"/>
      <c r="H139" s="295" t="s">
        <v>5084</v>
      </c>
      <c r="I139" s="295" t="s">
        <v>5064</v>
      </c>
      <c r="J139" s="295"/>
      <c r="K139" s="341"/>
    </row>
    <row r="140" spans="2:11" s="1" customFormat="1" ht="15" customHeight="1">
      <c r="B140" s="338"/>
      <c r="C140" s="295" t="s">
        <v>5065</v>
      </c>
      <c r="D140" s="295"/>
      <c r="E140" s="295"/>
      <c r="F140" s="316" t="s">
        <v>5029</v>
      </c>
      <c r="G140" s="295"/>
      <c r="H140" s="295" t="s">
        <v>5065</v>
      </c>
      <c r="I140" s="295" t="s">
        <v>5064</v>
      </c>
      <c r="J140" s="295"/>
      <c r="K140" s="341"/>
    </row>
    <row r="141" spans="2:11" s="1" customFormat="1" ht="15" customHeight="1">
      <c r="B141" s="338"/>
      <c r="C141" s="295" t="s">
        <v>37</v>
      </c>
      <c r="D141" s="295"/>
      <c r="E141" s="295"/>
      <c r="F141" s="316" t="s">
        <v>5029</v>
      </c>
      <c r="G141" s="295"/>
      <c r="H141" s="295" t="s">
        <v>5085</v>
      </c>
      <c r="I141" s="295" t="s">
        <v>5064</v>
      </c>
      <c r="J141" s="295"/>
      <c r="K141" s="341"/>
    </row>
    <row r="142" spans="2:11" s="1" customFormat="1" ht="15" customHeight="1">
      <c r="B142" s="338"/>
      <c r="C142" s="295" t="s">
        <v>5086</v>
      </c>
      <c r="D142" s="295"/>
      <c r="E142" s="295"/>
      <c r="F142" s="316" t="s">
        <v>5029</v>
      </c>
      <c r="G142" s="295"/>
      <c r="H142" s="295" t="s">
        <v>5087</v>
      </c>
      <c r="I142" s="295" t="s">
        <v>5064</v>
      </c>
      <c r="J142" s="295"/>
      <c r="K142" s="341"/>
    </row>
    <row r="143" spans="2:11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pans="2:11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pans="2:11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pans="2:11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pans="2:11" s="1" customFormat="1" ht="45" customHeight="1">
      <c r="B147" s="306"/>
      <c r="C147" s="422" t="s">
        <v>5088</v>
      </c>
      <c r="D147" s="422"/>
      <c r="E147" s="422"/>
      <c r="F147" s="422"/>
      <c r="G147" s="422"/>
      <c r="H147" s="422"/>
      <c r="I147" s="422"/>
      <c r="J147" s="422"/>
      <c r="K147" s="307"/>
    </row>
    <row r="148" spans="2:11" s="1" customFormat="1" ht="17.25" customHeight="1">
      <c r="B148" s="306"/>
      <c r="C148" s="308" t="s">
        <v>5023</v>
      </c>
      <c r="D148" s="308"/>
      <c r="E148" s="308"/>
      <c r="F148" s="308" t="s">
        <v>5024</v>
      </c>
      <c r="G148" s="309"/>
      <c r="H148" s="308" t="s">
        <v>53</v>
      </c>
      <c r="I148" s="308" t="s">
        <v>56</v>
      </c>
      <c r="J148" s="308" t="s">
        <v>5025</v>
      </c>
      <c r="K148" s="307"/>
    </row>
    <row r="149" spans="2:11" s="1" customFormat="1" ht="17.25" customHeight="1">
      <c r="B149" s="306"/>
      <c r="C149" s="310" t="s">
        <v>5026</v>
      </c>
      <c r="D149" s="310"/>
      <c r="E149" s="310"/>
      <c r="F149" s="311" t="s">
        <v>5027</v>
      </c>
      <c r="G149" s="312"/>
      <c r="H149" s="310"/>
      <c r="I149" s="310"/>
      <c r="J149" s="310" t="s">
        <v>5028</v>
      </c>
      <c r="K149" s="307"/>
    </row>
    <row r="150" spans="2:11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pans="2:11" s="1" customFormat="1" ht="15" customHeight="1">
      <c r="B151" s="318"/>
      <c r="C151" s="345" t="s">
        <v>5032</v>
      </c>
      <c r="D151" s="295"/>
      <c r="E151" s="295"/>
      <c r="F151" s="346" t="s">
        <v>5029</v>
      </c>
      <c r="G151" s="295"/>
      <c r="H151" s="345" t="s">
        <v>5069</v>
      </c>
      <c r="I151" s="345" t="s">
        <v>5031</v>
      </c>
      <c r="J151" s="345">
        <v>120</v>
      </c>
      <c r="K151" s="341"/>
    </row>
    <row r="152" spans="2:11" s="1" customFormat="1" ht="15" customHeight="1">
      <c r="B152" s="318"/>
      <c r="C152" s="345" t="s">
        <v>5078</v>
      </c>
      <c r="D152" s="295"/>
      <c r="E152" s="295"/>
      <c r="F152" s="346" t="s">
        <v>5029</v>
      </c>
      <c r="G152" s="295"/>
      <c r="H152" s="345" t="s">
        <v>5089</v>
      </c>
      <c r="I152" s="345" t="s">
        <v>5031</v>
      </c>
      <c r="J152" s="345" t="s">
        <v>5080</v>
      </c>
      <c r="K152" s="341"/>
    </row>
    <row r="153" spans="2:11" s="1" customFormat="1" ht="15" customHeight="1">
      <c r="B153" s="318"/>
      <c r="C153" s="345" t="s">
        <v>81</v>
      </c>
      <c r="D153" s="295"/>
      <c r="E153" s="295"/>
      <c r="F153" s="346" t="s">
        <v>5029</v>
      </c>
      <c r="G153" s="295"/>
      <c r="H153" s="345" t="s">
        <v>5090</v>
      </c>
      <c r="I153" s="345" t="s">
        <v>5031</v>
      </c>
      <c r="J153" s="345" t="s">
        <v>5080</v>
      </c>
      <c r="K153" s="341"/>
    </row>
    <row r="154" spans="2:11" s="1" customFormat="1" ht="15" customHeight="1">
      <c r="B154" s="318"/>
      <c r="C154" s="345" t="s">
        <v>5034</v>
      </c>
      <c r="D154" s="295"/>
      <c r="E154" s="295"/>
      <c r="F154" s="346" t="s">
        <v>5035</v>
      </c>
      <c r="G154" s="295"/>
      <c r="H154" s="345" t="s">
        <v>5069</v>
      </c>
      <c r="I154" s="345" t="s">
        <v>5031</v>
      </c>
      <c r="J154" s="345">
        <v>50</v>
      </c>
      <c r="K154" s="341"/>
    </row>
    <row r="155" spans="2:11" s="1" customFormat="1" ht="15" customHeight="1">
      <c r="B155" s="318"/>
      <c r="C155" s="345" t="s">
        <v>5037</v>
      </c>
      <c r="D155" s="295"/>
      <c r="E155" s="295"/>
      <c r="F155" s="346" t="s">
        <v>5029</v>
      </c>
      <c r="G155" s="295"/>
      <c r="H155" s="345" t="s">
        <v>5069</v>
      </c>
      <c r="I155" s="345" t="s">
        <v>5039</v>
      </c>
      <c r="J155" s="345"/>
      <c r="K155" s="341"/>
    </row>
    <row r="156" spans="2:11" s="1" customFormat="1" ht="15" customHeight="1">
      <c r="B156" s="318"/>
      <c r="C156" s="345" t="s">
        <v>5048</v>
      </c>
      <c r="D156" s="295"/>
      <c r="E156" s="295"/>
      <c r="F156" s="346" t="s">
        <v>5035</v>
      </c>
      <c r="G156" s="295"/>
      <c r="H156" s="345" t="s">
        <v>5069</v>
      </c>
      <c r="I156" s="345" t="s">
        <v>5031</v>
      </c>
      <c r="J156" s="345">
        <v>50</v>
      </c>
      <c r="K156" s="341"/>
    </row>
    <row r="157" spans="2:11" s="1" customFormat="1" ht="15" customHeight="1">
      <c r="B157" s="318"/>
      <c r="C157" s="345" t="s">
        <v>5056</v>
      </c>
      <c r="D157" s="295"/>
      <c r="E157" s="295"/>
      <c r="F157" s="346" t="s">
        <v>5035</v>
      </c>
      <c r="G157" s="295"/>
      <c r="H157" s="345" t="s">
        <v>5069</v>
      </c>
      <c r="I157" s="345" t="s">
        <v>5031</v>
      </c>
      <c r="J157" s="345">
        <v>50</v>
      </c>
      <c r="K157" s="341"/>
    </row>
    <row r="158" spans="2:11" s="1" customFormat="1" ht="15" customHeight="1">
      <c r="B158" s="318"/>
      <c r="C158" s="345" t="s">
        <v>5054</v>
      </c>
      <c r="D158" s="295"/>
      <c r="E158" s="295"/>
      <c r="F158" s="346" t="s">
        <v>5035</v>
      </c>
      <c r="G158" s="295"/>
      <c r="H158" s="345" t="s">
        <v>5069</v>
      </c>
      <c r="I158" s="345" t="s">
        <v>5031</v>
      </c>
      <c r="J158" s="345">
        <v>50</v>
      </c>
      <c r="K158" s="341"/>
    </row>
    <row r="159" spans="2:11" s="1" customFormat="1" ht="15" customHeight="1">
      <c r="B159" s="318"/>
      <c r="C159" s="345" t="s">
        <v>158</v>
      </c>
      <c r="D159" s="295"/>
      <c r="E159" s="295"/>
      <c r="F159" s="346" t="s">
        <v>5029</v>
      </c>
      <c r="G159" s="295"/>
      <c r="H159" s="345" t="s">
        <v>5091</v>
      </c>
      <c r="I159" s="345" t="s">
        <v>5031</v>
      </c>
      <c r="J159" s="345" t="s">
        <v>5092</v>
      </c>
      <c r="K159" s="341"/>
    </row>
    <row r="160" spans="2:11" s="1" customFormat="1" ht="15" customHeight="1">
      <c r="B160" s="318"/>
      <c r="C160" s="345" t="s">
        <v>5093</v>
      </c>
      <c r="D160" s="295"/>
      <c r="E160" s="295"/>
      <c r="F160" s="346" t="s">
        <v>5029</v>
      </c>
      <c r="G160" s="295"/>
      <c r="H160" s="345" t="s">
        <v>5094</v>
      </c>
      <c r="I160" s="345" t="s">
        <v>5064</v>
      </c>
      <c r="J160" s="345"/>
      <c r="K160" s="341"/>
    </row>
    <row r="161" spans="2:1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pans="2:11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pans="2:11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pans="2:11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pans="2:11" s="1" customFormat="1" ht="45" customHeight="1">
      <c r="B165" s="287"/>
      <c r="C165" s="423" t="s">
        <v>5095</v>
      </c>
      <c r="D165" s="423"/>
      <c r="E165" s="423"/>
      <c r="F165" s="423"/>
      <c r="G165" s="423"/>
      <c r="H165" s="423"/>
      <c r="I165" s="423"/>
      <c r="J165" s="423"/>
      <c r="K165" s="288"/>
    </row>
    <row r="166" spans="2:11" s="1" customFormat="1" ht="17.25" customHeight="1">
      <c r="B166" s="287"/>
      <c r="C166" s="308" t="s">
        <v>5023</v>
      </c>
      <c r="D166" s="308"/>
      <c r="E166" s="308"/>
      <c r="F166" s="308" t="s">
        <v>5024</v>
      </c>
      <c r="G166" s="350"/>
      <c r="H166" s="351" t="s">
        <v>53</v>
      </c>
      <c r="I166" s="351" t="s">
        <v>56</v>
      </c>
      <c r="J166" s="308" t="s">
        <v>5025</v>
      </c>
      <c r="K166" s="288"/>
    </row>
    <row r="167" spans="2:11" s="1" customFormat="1" ht="17.25" customHeight="1">
      <c r="B167" s="289"/>
      <c r="C167" s="310" t="s">
        <v>5026</v>
      </c>
      <c r="D167" s="310"/>
      <c r="E167" s="310"/>
      <c r="F167" s="311" t="s">
        <v>5027</v>
      </c>
      <c r="G167" s="352"/>
      <c r="H167" s="353"/>
      <c r="I167" s="353"/>
      <c r="J167" s="310" t="s">
        <v>5028</v>
      </c>
      <c r="K167" s="290"/>
    </row>
    <row r="168" spans="2:11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pans="2:11" s="1" customFormat="1" ht="15" customHeight="1">
      <c r="B169" s="318"/>
      <c r="C169" s="295" t="s">
        <v>5032</v>
      </c>
      <c r="D169" s="295"/>
      <c r="E169" s="295"/>
      <c r="F169" s="316" t="s">
        <v>5029</v>
      </c>
      <c r="G169" s="295"/>
      <c r="H169" s="295" t="s">
        <v>5069</v>
      </c>
      <c r="I169" s="295" t="s">
        <v>5031</v>
      </c>
      <c r="J169" s="295">
        <v>120</v>
      </c>
      <c r="K169" s="341"/>
    </row>
    <row r="170" spans="2:11" s="1" customFormat="1" ht="15" customHeight="1">
      <c r="B170" s="318"/>
      <c r="C170" s="295" t="s">
        <v>5078</v>
      </c>
      <c r="D170" s="295"/>
      <c r="E170" s="295"/>
      <c r="F170" s="316" t="s">
        <v>5029</v>
      </c>
      <c r="G170" s="295"/>
      <c r="H170" s="295" t="s">
        <v>5079</v>
      </c>
      <c r="I170" s="295" t="s">
        <v>5031</v>
      </c>
      <c r="J170" s="295" t="s">
        <v>5080</v>
      </c>
      <c r="K170" s="341"/>
    </row>
    <row r="171" spans="2:11" s="1" customFormat="1" ht="15" customHeight="1">
      <c r="B171" s="318"/>
      <c r="C171" s="295" t="s">
        <v>81</v>
      </c>
      <c r="D171" s="295"/>
      <c r="E171" s="295"/>
      <c r="F171" s="316" t="s">
        <v>5029</v>
      </c>
      <c r="G171" s="295"/>
      <c r="H171" s="295" t="s">
        <v>5096</v>
      </c>
      <c r="I171" s="295" t="s">
        <v>5031</v>
      </c>
      <c r="J171" s="295" t="s">
        <v>5080</v>
      </c>
      <c r="K171" s="341"/>
    </row>
    <row r="172" spans="2:11" s="1" customFormat="1" ht="15" customHeight="1">
      <c r="B172" s="318"/>
      <c r="C172" s="295" t="s">
        <v>5034</v>
      </c>
      <c r="D172" s="295"/>
      <c r="E172" s="295"/>
      <c r="F172" s="316" t="s">
        <v>5035</v>
      </c>
      <c r="G172" s="295"/>
      <c r="H172" s="295" t="s">
        <v>5096</v>
      </c>
      <c r="I172" s="295" t="s">
        <v>5031</v>
      </c>
      <c r="J172" s="295">
        <v>50</v>
      </c>
      <c r="K172" s="341"/>
    </row>
    <row r="173" spans="2:11" s="1" customFormat="1" ht="15" customHeight="1">
      <c r="B173" s="318"/>
      <c r="C173" s="295" t="s">
        <v>5037</v>
      </c>
      <c r="D173" s="295"/>
      <c r="E173" s="295"/>
      <c r="F173" s="316" t="s">
        <v>5029</v>
      </c>
      <c r="G173" s="295"/>
      <c r="H173" s="295" t="s">
        <v>5096</v>
      </c>
      <c r="I173" s="295" t="s">
        <v>5039</v>
      </c>
      <c r="J173" s="295"/>
      <c r="K173" s="341"/>
    </row>
    <row r="174" spans="2:11" s="1" customFormat="1" ht="15" customHeight="1">
      <c r="B174" s="318"/>
      <c r="C174" s="295" t="s">
        <v>5048</v>
      </c>
      <c r="D174" s="295"/>
      <c r="E174" s="295"/>
      <c r="F174" s="316" t="s">
        <v>5035</v>
      </c>
      <c r="G174" s="295"/>
      <c r="H174" s="295" t="s">
        <v>5096</v>
      </c>
      <c r="I174" s="295" t="s">
        <v>5031</v>
      </c>
      <c r="J174" s="295">
        <v>50</v>
      </c>
      <c r="K174" s="341"/>
    </row>
    <row r="175" spans="2:11" s="1" customFormat="1" ht="15" customHeight="1">
      <c r="B175" s="318"/>
      <c r="C175" s="295" t="s">
        <v>5056</v>
      </c>
      <c r="D175" s="295"/>
      <c r="E175" s="295"/>
      <c r="F175" s="316" t="s">
        <v>5035</v>
      </c>
      <c r="G175" s="295"/>
      <c r="H175" s="295" t="s">
        <v>5096</v>
      </c>
      <c r="I175" s="295" t="s">
        <v>5031</v>
      </c>
      <c r="J175" s="295">
        <v>50</v>
      </c>
      <c r="K175" s="341"/>
    </row>
    <row r="176" spans="2:11" s="1" customFormat="1" ht="15" customHeight="1">
      <c r="B176" s="318"/>
      <c r="C176" s="295" t="s">
        <v>5054</v>
      </c>
      <c r="D176" s="295"/>
      <c r="E176" s="295"/>
      <c r="F176" s="316" t="s">
        <v>5035</v>
      </c>
      <c r="G176" s="295"/>
      <c r="H176" s="295" t="s">
        <v>5096</v>
      </c>
      <c r="I176" s="295" t="s">
        <v>5031</v>
      </c>
      <c r="J176" s="295">
        <v>50</v>
      </c>
      <c r="K176" s="341"/>
    </row>
    <row r="177" spans="2:11" s="1" customFormat="1" ht="15" customHeight="1">
      <c r="B177" s="318"/>
      <c r="C177" s="295" t="s">
        <v>194</v>
      </c>
      <c r="D177" s="295"/>
      <c r="E177" s="295"/>
      <c r="F177" s="316" t="s">
        <v>5029</v>
      </c>
      <c r="G177" s="295"/>
      <c r="H177" s="295" t="s">
        <v>5097</v>
      </c>
      <c r="I177" s="295" t="s">
        <v>5098</v>
      </c>
      <c r="J177" s="295"/>
      <c r="K177" s="341"/>
    </row>
    <row r="178" spans="2:11" s="1" customFormat="1" ht="15" customHeight="1">
      <c r="B178" s="318"/>
      <c r="C178" s="295" t="s">
        <v>56</v>
      </c>
      <c r="D178" s="295"/>
      <c r="E178" s="295"/>
      <c r="F178" s="316" t="s">
        <v>5029</v>
      </c>
      <c r="G178" s="295"/>
      <c r="H178" s="295" t="s">
        <v>5099</v>
      </c>
      <c r="I178" s="295" t="s">
        <v>5100</v>
      </c>
      <c r="J178" s="295">
        <v>1</v>
      </c>
      <c r="K178" s="341"/>
    </row>
    <row r="179" spans="2:11" s="1" customFormat="1" ht="15" customHeight="1">
      <c r="B179" s="318"/>
      <c r="C179" s="295" t="s">
        <v>52</v>
      </c>
      <c r="D179" s="295"/>
      <c r="E179" s="295"/>
      <c r="F179" s="316" t="s">
        <v>5029</v>
      </c>
      <c r="G179" s="295"/>
      <c r="H179" s="295" t="s">
        <v>5101</v>
      </c>
      <c r="I179" s="295" t="s">
        <v>5031</v>
      </c>
      <c r="J179" s="295">
        <v>20</v>
      </c>
      <c r="K179" s="341"/>
    </row>
    <row r="180" spans="2:11" s="1" customFormat="1" ht="15" customHeight="1">
      <c r="B180" s="318"/>
      <c r="C180" s="295" t="s">
        <v>53</v>
      </c>
      <c r="D180" s="295"/>
      <c r="E180" s="295"/>
      <c r="F180" s="316" t="s">
        <v>5029</v>
      </c>
      <c r="G180" s="295"/>
      <c r="H180" s="295" t="s">
        <v>5102</v>
      </c>
      <c r="I180" s="295" t="s">
        <v>5031</v>
      </c>
      <c r="J180" s="295">
        <v>255</v>
      </c>
      <c r="K180" s="341"/>
    </row>
    <row r="181" spans="2:11" s="1" customFormat="1" ht="15" customHeight="1">
      <c r="B181" s="318"/>
      <c r="C181" s="295" t="s">
        <v>195</v>
      </c>
      <c r="D181" s="295"/>
      <c r="E181" s="295"/>
      <c r="F181" s="316" t="s">
        <v>5029</v>
      </c>
      <c r="G181" s="295"/>
      <c r="H181" s="295" t="s">
        <v>4993</v>
      </c>
      <c r="I181" s="295" t="s">
        <v>5031</v>
      </c>
      <c r="J181" s="295">
        <v>10</v>
      </c>
      <c r="K181" s="341"/>
    </row>
    <row r="182" spans="2:11" s="1" customFormat="1" ht="15" customHeight="1">
      <c r="B182" s="318"/>
      <c r="C182" s="295" t="s">
        <v>196</v>
      </c>
      <c r="D182" s="295"/>
      <c r="E182" s="295"/>
      <c r="F182" s="316" t="s">
        <v>5029</v>
      </c>
      <c r="G182" s="295"/>
      <c r="H182" s="295" t="s">
        <v>5103</v>
      </c>
      <c r="I182" s="295" t="s">
        <v>5064</v>
      </c>
      <c r="J182" s="295"/>
      <c r="K182" s="341"/>
    </row>
    <row r="183" spans="2:11" s="1" customFormat="1" ht="15" customHeight="1">
      <c r="B183" s="318"/>
      <c r="C183" s="295" t="s">
        <v>5104</v>
      </c>
      <c r="D183" s="295"/>
      <c r="E183" s="295"/>
      <c r="F183" s="316" t="s">
        <v>5029</v>
      </c>
      <c r="G183" s="295"/>
      <c r="H183" s="295" t="s">
        <v>5105</v>
      </c>
      <c r="I183" s="295" t="s">
        <v>5064</v>
      </c>
      <c r="J183" s="295"/>
      <c r="K183" s="341"/>
    </row>
    <row r="184" spans="2:11" s="1" customFormat="1" ht="15" customHeight="1">
      <c r="B184" s="318"/>
      <c r="C184" s="295" t="s">
        <v>5093</v>
      </c>
      <c r="D184" s="295"/>
      <c r="E184" s="295"/>
      <c r="F184" s="316" t="s">
        <v>5029</v>
      </c>
      <c r="G184" s="295"/>
      <c r="H184" s="295" t="s">
        <v>5106</v>
      </c>
      <c r="I184" s="295" t="s">
        <v>5064</v>
      </c>
      <c r="J184" s="295"/>
      <c r="K184" s="341"/>
    </row>
    <row r="185" spans="2:11" s="1" customFormat="1" ht="15" customHeight="1">
      <c r="B185" s="318"/>
      <c r="C185" s="295" t="s">
        <v>198</v>
      </c>
      <c r="D185" s="295"/>
      <c r="E185" s="295"/>
      <c r="F185" s="316" t="s">
        <v>5035</v>
      </c>
      <c r="G185" s="295"/>
      <c r="H185" s="295" t="s">
        <v>5107</v>
      </c>
      <c r="I185" s="295" t="s">
        <v>5031</v>
      </c>
      <c r="J185" s="295">
        <v>50</v>
      </c>
      <c r="K185" s="341"/>
    </row>
    <row r="186" spans="2:11" s="1" customFormat="1" ht="15" customHeight="1">
      <c r="B186" s="318"/>
      <c r="C186" s="295" t="s">
        <v>5108</v>
      </c>
      <c r="D186" s="295"/>
      <c r="E186" s="295"/>
      <c r="F186" s="316" t="s">
        <v>5035</v>
      </c>
      <c r="G186" s="295"/>
      <c r="H186" s="295" t="s">
        <v>5109</v>
      </c>
      <c r="I186" s="295" t="s">
        <v>5110</v>
      </c>
      <c r="J186" s="295"/>
      <c r="K186" s="341"/>
    </row>
    <row r="187" spans="2:11" s="1" customFormat="1" ht="15" customHeight="1">
      <c r="B187" s="318"/>
      <c r="C187" s="295" t="s">
        <v>5111</v>
      </c>
      <c r="D187" s="295"/>
      <c r="E187" s="295"/>
      <c r="F187" s="316" t="s">
        <v>5035</v>
      </c>
      <c r="G187" s="295"/>
      <c r="H187" s="295" t="s">
        <v>5112</v>
      </c>
      <c r="I187" s="295" t="s">
        <v>5110</v>
      </c>
      <c r="J187" s="295"/>
      <c r="K187" s="341"/>
    </row>
    <row r="188" spans="2:11" s="1" customFormat="1" ht="15" customHeight="1">
      <c r="B188" s="318"/>
      <c r="C188" s="295" t="s">
        <v>5113</v>
      </c>
      <c r="D188" s="295"/>
      <c r="E188" s="295"/>
      <c r="F188" s="316" t="s">
        <v>5035</v>
      </c>
      <c r="G188" s="295"/>
      <c r="H188" s="295" t="s">
        <v>5114</v>
      </c>
      <c r="I188" s="295" t="s">
        <v>5110</v>
      </c>
      <c r="J188" s="295"/>
      <c r="K188" s="341"/>
    </row>
    <row r="189" spans="2:11" s="1" customFormat="1" ht="15" customHeight="1">
      <c r="B189" s="318"/>
      <c r="C189" s="354" t="s">
        <v>5115</v>
      </c>
      <c r="D189" s="295"/>
      <c r="E189" s="295"/>
      <c r="F189" s="316" t="s">
        <v>5035</v>
      </c>
      <c r="G189" s="295"/>
      <c r="H189" s="295" t="s">
        <v>5116</v>
      </c>
      <c r="I189" s="295" t="s">
        <v>5117</v>
      </c>
      <c r="J189" s="355" t="s">
        <v>5118</v>
      </c>
      <c r="K189" s="341"/>
    </row>
    <row r="190" spans="2:11" s="1" customFormat="1" ht="15" customHeight="1">
      <c r="B190" s="318"/>
      <c r="C190" s="354" t="s">
        <v>41</v>
      </c>
      <c r="D190" s="295"/>
      <c r="E190" s="295"/>
      <c r="F190" s="316" t="s">
        <v>5029</v>
      </c>
      <c r="G190" s="295"/>
      <c r="H190" s="292" t="s">
        <v>5119</v>
      </c>
      <c r="I190" s="295" t="s">
        <v>5120</v>
      </c>
      <c r="J190" s="295"/>
      <c r="K190" s="341"/>
    </row>
    <row r="191" spans="2:11" s="1" customFormat="1" ht="15" customHeight="1">
      <c r="B191" s="318"/>
      <c r="C191" s="354" t="s">
        <v>5121</v>
      </c>
      <c r="D191" s="295"/>
      <c r="E191" s="295"/>
      <c r="F191" s="316" t="s">
        <v>5029</v>
      </c>
      <c r="G191" s="295"/>
      <c r="H191" s="295" t="s">
        <v>5122</v>
      </c>
      <c r="I191" s="295" t="s">
        <v>5064</v>
      </c>
      <c r="J191" s="295"/>
      <c r="K191" s="341"/>
    </row>
    <row r="192" spans="2:11" s="1" customFormat="1" ht="15" customHeight="1">
      <c r="B192" s="318"/>
      <c r="C192" s="354" t="s">
        <v>5123</v>
      </c>
      <c r="D192" s="295"/>
      <c r="E192" s="295"/>
      <c r="F192" s="316" t="s">
        <v>5029</v>
      </c>
      <c r="G192" s="295"/>
      <c r="H192" s="295" t="s">
        <v>5124</v>
      </c>
      <c r="I192" s="295" t="s">
        <v>5064</v>
      </c>
      <c r="J192" s="295"/>
      <c r="K192" s="341"/>
    </row>
    <row r="193" spans="2:11" s="1" customFormat="1" ht="15" customHeight="1">
      <c r="B193" s="318"/>
      <c r="C193" s="354" t="s">
        <v>5125</v>
      </c>
      <c r="D193" s="295"/>
      <c r="E193" s="295"/>
      <c r="F193" s="316" t="s">
        <v>5035</v>
      </c>
      <c r="G193" s="295"/>
      <c r="H193" s="295" t="s">
        <v>5126</v>
      </c>
      <c r="I193" s="295" t="s">
        <v>5064</v>
      </c>
      <c r="J193" s="295"/>
      <c r="K193" s="341"/>
    </row>
    <row r="194" spans="2:11" s="1" customFormat="1" ht="15" customHeight="1">
      <c r="B194" s="347"/>
      <c r="C194" s="356"/>
      <c r="D194" s="327"/>
      <c r="E194" s="327"/>
      <c r="F194" s="327"/>
      <c r="G194" s="327"/>
      <c r="H194" s="327"/>
      <c r="I194" s="327"/>
      <c r="J194" s="327"/>
      <c r="K194" s="348"/>
    </row>
    <row r="195" spans="2:11" s="1" customFormat="1" ht="18.75" customHeight="1">
      <c r="B195" s="329"/>
      <c r="C195" s="339"/>
      <c r="D195" s="339"/>
      <c r="E195" s="339"/>
      <c r="F195" s="349"/>
      <c r="G195" s="339"/>
      <c r="H195" s="339"/>
      <c r="I195" s="339"/>
      <c r="J195" s="339"/>
      <c r="K195" s="329"/>
    </row>
    <row r="196" spans="2:11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pans="2:11" s="1" customFormat="1" ht="18.75" customHeight="1">
      <c r="B197" s="302"/>
      <c r="C197" s="302"/>
      <c r="D197" s="302"/>
      <c r="E197" s="302"/>
      <c r="F197" s="302"/>
      <c r="G197" s="302"/>
      <c r="H197" s="302"/>
      <c r="I197" s="302"/>
      <c r="J197" s="302"/>
      <c r="K197" s="302"/>
    </row>
    <row r="198" spans="2:11" s="1" customFormat="1" ht="13.5">
      <c r="B198" s="284"/>
      <c r="C198" s="285"/>
      <c r="D198" s="285"/>
      <c r="E198" s="285"/>
      <c r="F198" s="285"/>
      <c r="G198" s="285"/>
      <c r="H198" s="285"/>
      <c r="I198" s="285"/>
      <c r="J198" s="285"/>
      <c r="K198" s="286"/>
    </row>
    <row r="199" spans="2:11" s="1" customFormat="1" ht="21">
      <c r="B199" s="287"/>
      <c r="C199" s="423" t="s">
        <v>5127</v>
      </c>
      <c r="D199" s="423"/>
      <c r="E199" s="423"/>
      <c r="F199" s="423"/>
      <c r="G199" s="423"/>
      <c r="H199" s="423"/>
      <c r="I199" s="423"/>
      <c r="J199" s="423"/>
      <c r="K199" s="288"/>
    </row>
    <row r="200" spans="2:11" s="1" customFormat="1" ht="25.5" customHeight="1">
      <c r="B200" s="287"/>
      <c r="C200" s="357" t="s">
        <v>5128</v>
      </c>
      <c r="D200" s="357"/>
      <c r="E200" s="357"/>
      <c r="F200" s="357" t="s">
        <v>5129</v>
      </c>
      <c r="G200" s="358"/>
      <c r="H200" s="424" t="s">
        <v>5130</v>
      </c>
      <c r="I200" s="424"/>
      <c r="J200" s="424"/>
      <c r="K200" s="288"/>
    </row>
    <row r="201" spans="2:11" s="1" customFormat="1" ht="5.25" customHeight="1">
      <c r="B201" s="318"/>
      <c r="C201" s="313"/>
      <c r="D201" s="313"/>
      <c r="E201" s="313"/>
      <c r="F201" s="313"/>
      <c r="G201" s="339"/>
      <c r="H201" s="313"/>
      <c r="I201" s="313"/>
      <c r="J201" s="313"/>
      <c r="K201" s="341"/>
    </row>
    <row r="202" spans="2:11" s="1" customFormat="1" ht="15" customHeight="1">
      <c r="B202" s="318"/>
      <c r="C202" s="295" t="s">
        <v>5120</v>
      </c>
      <c r="D202" s="295"/>
      <c r="E202" s="295"/>
      <c r="F202" s="316" t="s">
        <v>42</v>
      </c>
      <c r="G202" s="295"/>
      <c r="H202" s="425" t="s">
        <v>5131</v>
      </c>
      <c r="I202" s="425"/>
      <c r="J202" s="425"/>
      <c r="K202" s="341"/>
    </row>
    <row r="203" spans="2:11" s="1" customFormat="1" ht="15" customHeight="1">
      <c r="B203" s="318"/>
      <c r="C203" s="295"/>
      <c r="D203" s="295"/>
      <c r="E203" s="295"/>
      <c r="F203" s="316" t="s">
        <v>43</v>
      </c>
      <c r="G203" s="295"/>
      <c r="H203" s="425" t="s">
        <v>5132</v>
      </c>
      <c r="I203" s="425"/>
      <c r="J203" s="425"/>
      <c r="K203" s="341"/>
    </row>
    <row r="204" spans="2:11" s="1" customFormat="1" ht="15" customHeight="1">
      <c r="B204" s="318"/>
      <c r="C204" s="295"/>
      <c r="D204" s="295"/>
      <c r="E204" s="295"/>
      <c r="F204" s="316" t="s">
        <v>46</v>
      </c>
      <c r="G204" s="295"/>
      <c r="H204" s="425" t="s">
        <v>5133</v>
      </c>
      <c r="I204" s="425"/>
      <c r="J204" s="425"/>
      <c r="K204" s="341"/>
    </row>
    <row r="205" spans="2:11" s="1" customFormat="1" ht="15" customHeight="1">
      <c r="B205" s="318"/>
      <c r="C205" s="295"/>
      <c r="D205" s="295"/>
      <c r="E205" s="295"/>
      <c r="F205" s="316" t="s">
        <v>44</v>
      </c>
      <c r="G205" s="295"/>
      <c r="H205" s="425" t="s">
        <v>5134</v>
      </c>
      <c r="I205" s="425"/>
      <c r="J205" s="425"/>
      <c r="K205" s="341"/>
    </row>
    <row r="206" spans="2:11" s="1" customFormat="1" ht="15" customHeight="1">
      <c r="B206" s="318"/>
      <c r="C206" s="295"/>
      <c r="D206" s="295"/>
      <c r="E206" s="295"/>
      <c r="F206" s="316" t="s">
        <v>45</v>
      </c>
      <c r="G206" s="295"/>
      <c r="H206" s="425" t="s">
        <v>5135</v>
      </c>
      <c r="I206" s="425"/>
      <c r="J206" s="425"/>
      <c r="K206" s="341"/>
    </row>
    <row r="207" spans="2:11" s="1" customFormat="1" ht="15" customHeight="1">
      <c r="B207" s="318"/>
      <c r="C207" s="295"/>
      <c r="D207" s="295"/>
      <c r="E207" s="295"/>
      <c r="F207" s="316"/>
      <c r="G207" s="295"/>
      <c r="H207" s="295"/>
      <c r="I207" s="295"/>
      <c r="J207" s="295"/>
      <c r="K207" s="341"/>
    </row>
    <row r="208" spans="2:11" s="1" customFormat="1" ht="15" customHeight="1">
      <c r="B208" s="318"/>
      <c r="C208" s="295" t="s">
        <v>5076</v>
      </c>
      <c r="D208" s="295"/>
      <c r="E208" s="295"/>
      <c r="F208" s="316" t="s">
        <v>77</v>
      </c>
      <c r="G208" s="295"/>
      <c r="H208" s="425" t="s">
        <v>5136</v>
      </c>
      <c r="I208" s="425"/>
      <c r="J208" s="425"/>
      <c r="K208" s="341"/>
    </row>
    <row r="209" spans="2:11" s="1" customFormat="1" ht="15" customHeight="1">
      <c r="B209" s="318"/>
      <c r="C209" s="295"/>
      <c r="D209" s="295"/>
      <c r="E209" s="295"/>
      <c r="F209" s="316" t="s">
        <v>4973</v>
      </c>
      <c r="G209" s="295"/>
      <c r="H209" s="425" t="s">
        <v>4974</v>
      </c>
      <c r="I209" s="425"/>
      <c r="J209" s="425"/>
      <c r="K209" s="341"/>
    </row>
    <row r="210" spans="2:11" s="1" customFormat="1" ht="15" customHeight="1">
      <c r="B210" s="318"/>
      <c r="C210" s="295"/>
      <c r="D210" s="295"/>
      <c r="E210" s="295"/>
      <c r="F210" s="316" t="s">
        <v>4971</v>
      </c>
      <c r="G210" s="295"/>
      <c r="H210" s="425" t="s">
        <v>5137</v>
      </c>
      <c r="I210" s="425"/>
      <c r="J210" s="425"/>
      <c r="K210" s="341"/>
    </row>
    <row r="211" spans="2:11" s="1" customFormat="1" ht="15" customHeight="1">
      <c r="B211" s="359"/>
      <c r="C211" s="295"/>
      <c r="D211" s="295"/>
      <c r="E211" s="295"/>
      <c r="F211" s="316" t="s">
        <v>4975</v>
      </c>
      <c r="G211" s="354"/>
      <c r="H211" s="426" t="s">
        <v>4976</v>
      </c>
      <c r="I211" s="426"/>
      <c r="J211" s="426"/>
      <c r="K211" s="360"/>
    </row>
    <row r="212" spans="2:11" s="1" customFormat="1" ht="15" customHeight="1">
      <c r="B212" s="359"/>
      <c r="C212" s="295"/>
      <c r="D212" s="295"/>
      <c r="E212" s="295"/>
      <c r="F212" s="316" t="s">
        <v>4977</v>
      </c>
      <c r="G212" s="354"/>
      <c r="H212" s="426" t="s">
        <v>5138</v>
      </c>
      <c r="I212" s="426"/>
      <c r="J212" s="426"/>
      <c r="K212" s="360"/>
    </row>
    <row r="213" spans="2:11" s="1" customFormat="1" ht="15" customHeight="1">
      <c r="B213" s="359"/>
      <c r="C213" s="295"/>
      <c r="D213" s="295"/>
      <c r="E213" s="295"/>
      <c r="F213" s="316"/>
      <c r="G213" s="354"/>
      <c r="H213" s="345"/>
      <c r="I213" s="345"/>
      <c r="J213" s="345"/>
      <c r="K213" s="360"/>
    </row>
    <row r="214" spans="2:11" s="1" customFormat="1" ht="15" customHeight="1">
      <c r="B214" s="359"/>
      <c r="C214" s="295" t="s">
        <v>5100</v>
      </c>
      <c r="D214" s="295"/>
      <c r="E214" s="295"/>
      <c r="F214" s="316">
        <v>1</v>
      </c>
      <c r="G214" s="354"/>
      <c r="H214" s="426" t="s">
        <v>5139</v>
      </c>
      <c r="I214" s="426"/>
      <c r="J214" s="426"/>
      <c r="K214" s="360"/>
    </row>
    <row r="215" spans="2:11" s="1" customFormat="1" ht="15" customHeight="1">
      <c r="B215" s="359"/>
      <c r="C215" s="295"/>
      <c r="D215" s="295"/>
      <c r="E215" s="295"/>
      <c r="F215" s="316">
        <v>2</v>
      </c>
      <c r="G215" s="354"/>
      <c r="H215" s="426" t="s">
        <v>5140</v>
      </c>
      <c r="I215" s="426"/>
      <c r="J215" s="426"/>
      <c r="K215" s="360"/>
    </row>
    <row r="216" spans="2:11" s="1" customFormat="1" ht="15" customHeight="1">
      <c r="B216" s="359"/>
      <c r="C216" s="295"/>
      <c r="D216" s="295"/>
      <c r="E216" s="295"/>
      <c r="F216" s="316">
        <v>3</v>
      </c>
      <c r="G216" s="354"/>
      <c r="H216" s="426" t="s">
        <v>5141</v>
      </c>
      <c r="I216" s="426"/>
      <c r="J216" s="426"/>
      <c r="K216" s="360"/>
    </row>
    <row r="217" spans="2:11" s="1" customFormat="1" ht="15" customHeight="1">
      <c r="B217" s="359"/>
      <c r="C217" s="295"/>
      <c r="D217" s="295"/>
      <c r="E217" s="295"/>
      <c r="F217" s="316">
        <v>4</v>
      </c>
      <c r="G217" s="354"/>
      <c r="H217" s="426" t="s">
        <v>5142</v>
      </c>
      <c r="I217" s="426"/>
      <c r="J217" s="426"/>
      <c r="K217" s="360"/>
    </row>
    <row r="218" spans="2:11" s="1" customFormat="1" ht="12.75" customHeight="1">
      <c r="B218" s="361"/>
      <c r="C218" s="362"/>
      <c r="D218" s="362"/>
      <c r="E218" s="362"/>
      <c r="F218" s="362"/>
      <c r="G218" s="362"/>
      <c r="H218" s="362"/>
      <c r="I218" s="362"/>
      <c r="J218" s="362"/>
      <c r="K218" s="363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86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156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2143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tr">
        <f>IF('Rekapitulace stavby'!AN10="","",'Rekapitulace stavby'!AN10)</f>
        <v/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tr">
        <f>IF('Rekapitulace stavby'!E11="","",'Rekapitulace stavby'!E11)</f>
        <v>Město Nový Bydžov</v>
      </c>
      <c r="F17" s="36"/>
      <c r="G17" s="36"/>
      <c r="H17" s="36"/>
      <c r="I17" s="114" t="s">
        <v>28</v>
      </c>
      <c r="J17" s="105" t="str">
        <f>IF('Rekapitulace stavby'!AN11="","",'Rekapitulace stavby'!AN11)</f>
        <v/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>OBRŠÁL ARCHITEKTI s.r.o.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>OBRŠÁL ARCHITEKTI s.r.o.</v>
      </c>
      <c r="F26" s="36"/>
      <c r="G26" s="36"/>
      <c r="H26" s="36"/>
      <c r="I26" s="114" t="s">
        <v>28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ROUND(J91,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ROUND((SUM(BE91:BE163)),  2)</f>
        <v>0</v>
      </c>
      <c r="G35" s="36"/>
      <c r="H35" s="36"/>
      <c r="I35" s="126">
        <v>0.21</v>
      </c>
      <c r="J35" s="125">
        <f>ROUND(((SUM(BE91:BE163))*I35),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ROUND((SUM(BF91:BF163)),  2)</f>
        <v>0</v>
      </c>
      <c r="G36" s="36"/>
      <c r="H36" s="36"/>
      <c r="I36" s="126">
        <v>0.15</v>
      </c>
      <c r="J36" s="125">
        <f>ROUND(((SUM(BF91:BF163))*I36),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ROUND((SUM(BG91:BG163)),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ROUND((SUM(BH91:BH163)),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ROUND((SUM(BI91:BI163)),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156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D.1.4.f - PLYNOVÁ ZAŘÍZENÍ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Město Nový Bydžov</v>
      </c>
      <c r="G58" s="38"/>
      <c r="H58" s="38"/>
      <c r="I58" s="31" t="s">
        <v>31</v>
      </c>
      <c r="J58" s="34" t="str">
        <f>E23</f>
        <v>OBRŠÁL ARCHITEKTI s.r.o.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OBRŠÁL ARCHITEKTI s.r.o.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J91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2145</v>
      </c>
      <c r="E64" s="145"/>
      <c r="F64" s="145"/>
      <c r="G64" s="145"/>
      <c r="H64" s="145"/>
      <c r="I64" s="145"/>
      <c r="J64" s="146">
        <f>J92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162</v>
      </c>
      <c r="E65" s="150"/>
      <c r="F65" s="150"/>
      <c r="G65" s="150"/>
      <c r="H65" s="150"/>
      <c r="I65" s="150"/>
      <c r="J65" s="151">
        <f>J93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165</v>
      </c>
      <c r="E66" s="150"/>
      <c r="F66" s="150"/>
      <c r="G66" s="150"/>
      <c r="H66" s="150"/>
      <c r="I66" s="150"/>
      <c r="J66" s="151">
        <f>J128</f>
        <v>0</v>
      </c>
      <c r="K66" s="99"/>
      <c r="L66" s="152"/>
    </row>
    <row r="67" spans="1:31" s="9" customFormat="1" ht="24.95" customHeight="1">
      <c r="B67" s="142"/>
      <c r="C67" s="143"/>
      <c r="D67" s="144" t="s">
        <v>170</v>
      </c>
      <c r="E67" s="145"/>
      <c r="F67" s="145"/>
      <c r="G67" s="145"/>
      <c r="H67" s="145"/>
      <c r="I67" s="145"/>
      <c r="J67" s="146">
        <f>J132</f>
        <v>0</v>
      </c>
      <c r="K67" s="143"/>
      <c r="L67" s="147"/>
    </row>
    <row r="68" spans="1:31" s="10" customFormat="1" ht="19.899999999999999" customHeight="1">
      <c r="B68" s="148"/>
      <c r="C68" s="99"/>
      <c r="D68" s="149" t="s">
        <v>2146</v>
      </c>
      <c r="E68" s="150"/>
      <c r="F68" s="150"/>
      <c r="G68" s="150"/>
      <c r="H68" s="150"/>
      <c r="I68" s="150"/>
      <c r="J68" s="151">
        <f>J136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185</v>
      </c>
      <c r="E69" s="150"/>
      <c r="F69" s="150"/>
      <c r="G69" s="150"/>
      <c r="H69" s="150"/>
      <c r="I69" s="150"/>
      <c r="J69" s="151">
        <f>J160</f>
        <v>0</v>
      </c>
      <c r="K69" s="99"/>
      <c r="L69" s="152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2" customFormat="1" ht="16.5" customHeight="1">
      <c r="A81" s="36"/>
      <c r="B81" s="37"/>
      <c r="C81" s="38"/>
      <c r="D81" s="38"/>
      <c r="E81" s="416" t="s">
        <v>156</v>
      </c>
      <c r="F81" s="418"/>
      <c r="G81" s="418"/>
      <c r="H81" s="41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2142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72" t="str">
        <f>E11</f>
        <v>D.1.4.f - PLYNOVÁ ZAŘÍZENÍ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F14</f>
        <v xml:space="preserve"> </v>
      </c>
      <c r="G85" s="38"/>
      <c r="H85" s="38"/>
      <c r="I85" s="31" t="s">
        <v>23</v>
      </c>
      <c r="J85" s="61" t="str">
        <f>IF(J14="","",J14)</f>
        <v>29. 12. 2020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25.7" customHeight="1">
      <c r="A87" s="36"/>
      <c r="B87" s="37"/>
      <c r="C87" s="31" t="s">
        <v>25</v>
      </c>
      <c r="D87" s="38"/>
      <c r="E87" s="38"/>
      <c r="F87" s="29" t="str">
        <f>E17</f>
        <v>Město Nový Bydžov</v>
      </c>
      <c r="G87" s="38"/>
      <c r="H87" s="38"/>
      <c r="I87" s="31" t="s">
        <v>31</v>
      </c>
      <c r="J87" s="34" t="str">
        <f>E23</f>
        <v>OBRŠÁL ARCHITEKTI s.r.o.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29</v>
      </c>
      <c r="D88" s="38"/>
      <c r="E88" s="38"/>
      <c r="F88" s="29" t="str">
        <f>IF(E20="","",E20)</f>
        <v>Vyplň údaj</v>
      </c>
      <c r="G88" s="38"/>
      <c r="H88" s="38"/>
      <c r="I88" s="31" t="s">
        <v>34</v>
      </c>
      <c r="J88" s="34" t="str">
        <f>E26</f>
        <v>OBRŠÁL ARCHITEKTI s.r.o.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3"/>
      <c r="B90" s="154"/>
      <c r="C90" s="155" t="s">
        <v>194</v>
      </c>
      <c r="D90" s="156" t="s">
        <v>56</v>
      </c>
      <c r="E90" s="156" t="s">
        <v>52</v>
      </c>
      <c r="F90" s="156" t="s">
        <v>53</v>
      </c>
      <c r="G90" s="156" t="s">
        <v>195</v>
      </c>
      <c r="H90" s="156" t="s">
        <v>196</v>
      </c>
      <c r="I90" s="156" t="s">
        <v>197</v>
      </c>
      <c r="J90" s="156" t="s">
        <v>159</v>
      </c>
      <c r="K90" s="157" t="s">
        <v>198</v>
      </c>
      <c r="L90" s="158"/>
      <c r="M90" s="70" t="s">
        <v>19</v>
      </c>
      <c r="N90" s="71" t="s">
        <v>41</v>
      </c>
      <c r="O90" s="71" t="s">
        <v>199</v>
      </c>
      <c r="P90" s="71" t="s">
        <v>200</v>
      </c>
      <c r="Q90" s="71" t="s">
        <v>201</v>
      </c>
      <c r="R90" s="71" t="s">
        <v>202</v>
      </c>
      <c r="S90" s="71" t="s">
        <v>203</v>
      </c>
      <c r="T90" s="72" t="s">
        <v>204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</row>
    <row r="91" spans="1:65" s="2" customFormat="1" ht="22.9" customHeight="1">
      <c r="A91" s="36"/>
      <c r="B91" s="37"/>
      <c r="C91" s="77" t="s">
        <v>205</v>
      </c>
      <c r="D91" s="38"/>
      <c r="E91" s="38"/>
      <c r="F91" s="38"/>
      <c r="G91" s="38"/>
      <c r="H91" s="38"/>
      <c r="I91" s="38"/>
      <c r="J91" s="159">
        <f>BK91</f>
        <v>0</v>
      </c>
      <c r="K91" s="38"/>
      <c r="L91" s="41"/>
      <c r="M91" s="73"/>
      <c r="N91" s="160"/>
      <c r="O91" s="74"/>
      <c r="P91" s="161">
        <f>P92+P132</f>
        <v>0</v>
      </c>
      <c r="Q91" s="74"/>
      <c r="R91" s="161">
        <f>R92+R132</f>
        <v>0</v>
      </c>
      <c r="S91" s="74"/>
      <c r="T91" s="162">
        <f>T92+T132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70</v>
      </c>
      <c r="AU91" s="19" t="s">
        <v>160</v>
      </c>
      <c r="BK91" s="163">
        <f>BK92+BK132</f>
        <v>0</v>
      </c>
    </row>
    <row r="92" spans="1:65" s="12" customFormat="1" ht="25.9" customHeight="1">
      <c r="B92" s="164"/>
      <c r="C92" s="165"/>
      <c r="D92" s="166" t="s">
        <v>70</v>
      </c>
      <c r="E92" s="167" t="s">
        <v>206</v>
      </c>
      <c r="F92" s="167" t="s">
        <v>206</v>
      </c>
      <c r="G92" s="165"/>
      <c r="H92" s="165"/>
      <c r="I92" s="168"/>
      <c r="J92" s="169">
        <f>BK92</f>
        <v>0</v>
      </c>
      <c r="K92" s="165"/>
      <c r="L92" s="170"/>
      <c r="M92" s="171"/>
      <c r="N92" s="172"/>
      <c r="O92" s="172"/>
      <c r="P92" s="173">
        <f>P93+P128</f>
        <v>0</v>
      </c>
      <c r="Q92" s="172"/>
      <c r="R92" s="173">
        <f>R93+R128</f>
        <v>0</v>
      </c>
      <c r="S92" s="172"/>
      <c r="T92" s="174">
        <f>T93+T128</f>
        <v>0</v>
      </c>
      <c r="AR92" s="175" t="s">
        <v>78</v>
      </c>
      <c r="AT92" s="176" t="s">
        <v>70</v>
      </c>
      <c r="AU92" s="176" t="s">
        <v>71</v>
      </c>
      <c r="AY92" s="175" t="s">
        <v>208</v>
      </c>
      <c r="BK92" s="177">
        <f>BK93+BK128</f>
        <v>0</v>
      </c>
    </row>
    <row r="93" spans="1:65" s="12" customFormat="1" ht="22.9" customHeight="1">
      <c r="B93" s="164"/>
      <c r="C93" s="165"/>
      <c r="D93" s="166" t="s">
        <v>70</v>
      </c>
      <c r="E93" s="178" t="s">
        <v>78</v>
      </c>
      <c r="F93" s="178" t="s">
        <v>209</v>
      </c>
      <c r="G93" s="165"/>
      <c r="H93" s="165"/>
      <c r="I93" s="168"/>
      <c r="J93" s="179">
        <f>BK93</f>
        <v>0</v>
      </c>
      <c r="K93" s="165"/>
      <c r="L93" s="170"/>
      <c r="M93" s="171"/>
      <c r="N93" s="172"/>
      <c r="O93" s="172"/>
      <c r="P93" s="173">
        <f>SUM(P94:P127)</f>
        <v>0</v>
      </c>
      <c r="Q93" s="172"/>
      <c r="R93" s="173">
        <f>SUM(R94:R127)</f>
        <v>0</v>
      </c>
      <c r="S93" s="172"/>
      <c r="T93" s="174">
        <f>SUM(T94:T127)</f>
        <v>0</v>
      </c>
      <c r="AR93" s="175" t="s">
        <v>78</v>
      </c>
      <c r="AT93" s="176" t="s">
        <v>70</v>
      </c>
      <c r="AU93" s="176" t="s">
        <v>78</v>
      </c>
      <c r="AY93" s="175" t="s">
        <v>208</v>
      </c>
      <c r="BK93" s="177">
        <f>SUM(BK94:BK127)</f>
        <v>0</v>
      </c>
    </row>
    <row r="94" spans="1:65" s="2" customFormat="1" ht="14.45" customHeight="1">
      <c r="A94" s="36"/>
      <c r="B94" s="37"/>
      <c r="C94" s="180" t="s">
        <v>78</v>
      </c>
      <c r="D94" s="180" t="s">
        <v>210</v>
      </c>
      <c r="E94" s="181" t="s">
        <v>2147</v>
      </c>
      <c r="F94" s="182" t="s">
        <v>2148</v>
      </c>
      <c r="G94" s="183" t="s">
        <v>395</v>
      </c>
      <c r="H94" s="184">
        <v>20</v>
      </c>
      <c r="I94" s="185"/>
      <c r="J94" s="186">
        <f>ROUND(I94*H94,2)</f>
        <v>0</v>
      </c>
      <c r="K94" s="182" t="s">
        <v>19</v>
      </c>
      <c r="L94" s="41"/>
      <c r="M94" s="187" t="s">
        <v>19</v>
      </c>
      <c r="N94" s="188" t="s">
        <v>43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215</v>
      </c>
      <c r="AT94" s="191" t="s">
        <v>210</v>
      </c>
      <c r="AU94" s="191" t="s">
        <v>82</v>
      </c>
      <c r="AY94" s="19" t="s">
        <v>208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82</v>
      </c>
      <c r="BK94" s="192">
        <f>ROUND(I94*H94,2)</f>
        <v>0</v>
      </c>
      <c r="BL94" s="19" t="s">
        <v>215</v>
      </c>
      <c r="BM94" s="191" t="s">
        <v>82</v>
      </c>
    </row>
    <row r="95" spans="1:65" s="2" customFormat="1" ht="14.45" customHeight="1">
      <c r="A95" s="36"/>
      <c r="B95" s="37"/>
      <c r="C95" s="180" t="s">
        <v>82</v>
      </c>
      <c r="D95" s="180" t="s">
        <v>210</v>
      </c>
      <c r="E95" s="181" t="s">
        <v>2149</v>
      </c>
      <c r="F95" s="182" t="s">
        <v>2150</v>
      </c>
      <c r="G95" s="183" t="s">
        <v>395</v>
      </c>
      <c r="H95" s="184">
        <v>20</v>
      </c>
      <c r="I95" s="185"/>
      <c r="J95" s="186">
        <f>ROUND(I95*H95,2)</f>
        <v>0</v>
      </c>
      <c r="K95" s="182" t="s">
        <v>19</v>
      </c>
      <c r="L95" s="41"/>
      <c r="M95" s="187" t="s">
        <v>19</v>
      </c>
      <c r="N95" s="188" t="s">
        <v>43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215</v>
      </c>
      <c r="AT95" s="191" t="s">
        <v>210</v>
      </c>
      <c r="AU95" s="191" t="s">
        <v>82</v>
      </c>
      <c r="AY95" s="19" t="s">
        <v>208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82</v>
      </c>
      <c r="BK95" s="192">
        <f>ROUND(I95*H95,2)</f>
        <v>0</v>
      </c>
      <c r="BL95" s="19" t="s">
        <v>215</v>
      </c>
      <c r="BM95" s="191" t="s">
        <v>215</v>
      </c>
    </row>
    <row r="96" spans="1:65" s="2" customFormat="1" ht="14.45" customHeight="1">
      <c r="A96" s="36"/>
      <c r="B96" s="37"/>
      <c r="C96" s="180" t="s">
        <v>98</v>
      </c>
      <c r="D96" s="180" t="s">
        <v>210</v>
      </c>
      <c r="E96" s="181" t="s">
        <v>2151</v>
      </c>
      <c r="F96" s="182" t="s">
        <v>2152</v>
      </c>
      <c r="G96" s="183" t="s">
        <v>395</v>
      </c>
      <c r="H96" s="184">
        <v>8</v>
      </c>
      <c r="I96" s="185"/>
      <c r="J96" s="186">
        <f>ROUND(I96*H96,2)</f>
        <v>0</v>
      </c>
      <c r="K96" s="182" t="s">
        <v>19</v>
      </c>
      <c r="L96" s="41"/>
      <c r="M96" s="187" t="s">
        <v>19</v>
      </c>
      <c r="N96" s="188" t="s">
        <v>43</v>
      </c>
      <c r="O96" s="66"/>
      <c r="P96" s="189">
        <f>O96*H96</f>
        <v>0</v>
      </c>
      <c r="Q96" s="189">
        <v>0</v>
      </c>
      <c r="R96" s="189">
        <f>Q96*H96</f>
        <v>0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215</v>
      </c>
      <c r="AT96" s="191" t="s">
        <v>210</v>
      </c>
      <c r="AU96" s="191" t="s">
        <v>82</v>
      </c>
      <c r="AY96" s="19" t="s">
        <v>208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82</v>
      </c>
      <c r="BK96" s="192">
        <f>ROUND(I96*H96,2)</f>
        <v>0</v>
      </c>
      <c r="BL96" s="19" t="s">
        <v>215</v>
      </c>
      <c r="BM96" s="191" t="s">
        <v>243</v>
      </c>
    </row>
    <row r="97" spans="1:65" s="2" customFormat="1" ht="14.45" customHeight="1">
      <c r="A97" s="36"/>
      <c r="B97" s="37"/>
      <c r="C97" s="180" t="s">
        <v>215</v>
      </c>
      <c r="D97" s="180" t="s">
        <v>210</v>
      </c>
      <c r="E97" s="181" t="s">
        <v>2153</v>
      </c>
      <c r="F97" s="182" t="s">
        <v>2154</v>
      </c>
      <c r="G97" s="183" t="s">
        <v>395</v>
      </c>
      <c r="H97" s="184">
        <v>8</v>
      </c>
      <c r="I97" s="185"/>
      <c r="J97" s="186">
        <f>ROUND(I97*H97,2)</f>
        <v>0</v>
      </c>
      <c r="K97" s="182" t="s">
        <v>19</v>
      </c>
      <c r="L97" s="41"/>
      <c r="M97" s="187" t="s">
        <v>19</v>
      </c>
      <c r="N97" s="188" t="s">
        <v>43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215</v>
      </c>
      <c r="AT97" s="191" t="s">
        <v>210</v>
      </c>
      <c r="AU97" s="191" t="s">
        <v>82</v>
      </c>
      <c r="AY97" s="19" t="s">
        <v>208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82</v>
      </c>
      <c r="BK97" s="192">
        <f>ROUND(I97*H97,2)</f>
        <v>0</v>
      </c>
      <c r="BL97" s="19" t="s">
        <v>215</v>
      </c>
      <c r="BM97" s="191" t="s">
        <v>373</v>
      </c>
    </row>
    <row r="98" spans="1:65" s="2" customFormat="1" ht="14.45" customHeight="1">
      <c r="A98" s="36"/>
      <c r="B98" s="37"/>
      <c r="C98" s="180" t="s">
        <v>235</v>
      </c>
      <c r="D98" s="180" t="s">
        <v>210</v>
      </c>
      <c r="E98" s="181" t="s">
        <v>2155</v>
      </c>
      <c r="F98" s="182" t="s">
        <v>2156</v>
      </c>
      <c r="G98" s="183" t="s">
        <v>225</v>
      </c>
      <c r="H98" s="184">
        <v>0.6</v>
      </c>
      <c r="I98" s="185"/>
      <c r="J98" s="186">
        <f>ROUND(I98*H98,2)</f>
        <v>0</v>
      </c>
      <c r="K98" s="182" t="s">
        <v>19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215</v>
      </c>
      <c r="AT98" s="191" t="s">
        <v>210</v>
      </c>
      <c r="AU98" s="191" t="s">
        <v>82</v>
      </c>
      <c r="AY98" s="19" t="s">
        <v>208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82</v>
      </c>
      <c r="BK98" s="192">
        <f>ROUND(I98*H98,2)</f>
        <v>0</v>
      </c>
      <c r="BL98" s="19" t="s">
        <v>215</v>
      </c>
      <c r="BM98" s="191" t="s">
        <v>2157</v>
      </c>
    </row>
    <row r="99" spans="1:65" s="13" customFormat="1" ht="11.25">
      <c r="B99" s="193"/>
      <c r="C99" s="194"/>
      <c r="D99" s="195" t="s">
        <v>217</v>
      </c>
      <c r="E99" s="196" t="s">
        <v>19</v>
      </c>
      <c r="F99" s="197" t="s">
        <v>2158</v>
      </c>
      <c r="G99" s="194"/>
      <c r="H99" s="198">
        <v>0.6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217</v>
      </c>
      <c r="AU99" s="204" t="s">
        <v>82</v>
      </c>
      <c r="AV99" s="13" t="s">
        <v>82</v>
      </c>
      <c r="AW99" s="13" t="s">
        <v>33</v>
      </c>
      <c r="AX99" s="13" t="s">
        <v>71</v>
      </c>
      <c r="AY99" s="204" t="s">
        <v>208</v>
      </c>
    </row>
    <row r="100" spans="1:65" s="14" customFormat="1" ht="11.25">
      <c r="B100" s="205"/>
      <c r="C100" s="206"/>
      <c r="D100" s="195" t="s">
        <v>217</v>
      </c>
      <c r="E100" s="207" t="s">
        <v>19</v>
      </c>
      <c r="F100" s="208" t="s">
        <v>221</v>
      </c>
      <c r="G100" s="206"/>
      <c r="H100" s="209">
        <v>0.6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217</v>
      </c>
      <c r="AU100" s="215" t="s">
        <v>82</v>
      </c>
      <c r="AV100" s="14" t="s">
        <v>215</v>
      </c>
      <c r="AW100" s="14" t="s">
        <v>33</v>
      </c>
      <c r="AX100" s="14" t="s">
        <v>78</v>
      </c>
      <c r="AY100" s="215" t="s">
        <v>208</v>
      </c>
    </row>
    <row r="101" spans="1:65" s="2" customFormat="1" ht="14.45" customHeight="1">
      <c r="A101" s="36"/>
      <c r="B101" s="37"/>
      <c r="C101" s="180" t="s">
        <v>243</v>
      </c>
      <c r="D101" s="180" t="s">
        <v>210</v>
      </c>
      <c r="E101" s="181" t="s">
        <v>2159</v>
      </c>
      <c r="F101" s="182" t="s">
        <v>2160</v>
      </c>
      <c r="G101" s="183" t="s">
        <v>225</v>
      </c>
      <c r="H101" s="184">
        <v>8.1</v>
      </c>
      <c r="I101" s="185"/>
      <c r="J101" s="186">
        <f>ROUND(I101*H101,2)</f>
        <v>0</v>
      </c>
      <c r="K101" s="182" t="s">
        <v>19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215</v>
      </c>
      <c r="AT101" s="191" t="s">
        <v>210</v>
      </c>
      <c r="AU101" s="191" t="s">
        <v>82</v>
      </c>
      <c r="AY101" s="19" t="s">
        <v>208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82</v>
      </c>
      <c r="BK101" s="192">
        <f>ROUND(I101*H101,2)</f>
        <v>0</v>
      </c>
      <c r="BL101" s="19" t="s">
        <v>215</v>
      </c>
      <c r="BM101" s="191" t="s">
        <v>2161</v>
      </c>
    </row>
    <row r="102" spans="1:65" s="13" customFormat="1" ht="11.25">
      <c r="B102" s="193"/>
      <c r="C102" s="194"/>
      <c r="D102" s="195" t="s">
        <v>217</v>
      </c>
      <c r="E102" s="196" t="s">
        <v>19</v>
      </c>
      <c r="F102" s="197" t="s">
        <v>2162</v>
      </c>
      <c r="G102" s="194"/>
      <c r="H102" s="198">
        <v>8.1</v>
      </c>
      <c r="I102" s="199"/>
      <c r="J102" s="194"/>
      <c r="K102" s="194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217</v>
      </c>
      <c r="AU102" s="204" t="s">
        <v>82</v>
      </c>
      <c r="AV102" s="13" t="s">
        <v>82</v>
      </c>
      <c r="AW102" s="13" t="s">
        <v>33</v>
      </c>
      <c r="AX102" s="13" t="s">
        <v>71</v>
      </c>
      <c r="AY102" s="204" t="s">
        <v>208</v>
      </c>
    </row>
    <row r="103" spans="1:65" s="14" customFormat="1" ht="11.25">
      <c r="B103" s="205"/>
      <c r="C103" s="206"/>
      <c r="D103" s="195" t="s">
        <v>217</v>
      </c>
      <c r="E103" s="207" t="s">
        <v>19</v>
      </c>
      <c r="F103" s="208" t="s">
        <v>221</v>
      </c>
      <c r="G103" s="206"/>
      <c r="H103" s="209">
        <v>8.1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217</v>
      </c>
      <c r="AU103" s="215" t="s">
        <v>82</v>
      </c>
      <c r="AV103" s="14" t="s">
        <v>215</v>
      </c>
      <c r="AW103" s="14" t="s">
        <v>33</v>
      </c>
      <c r="AX103" s="14" t="s">
        <v>78</v>
      </c>
      <c r="AY103" s="215" t="s">
        <v>208</v>
      </c>
    </row>
    <row r="104" spans="1:65" s="2" customFormat="1" ht="14.45" customHeight="1">
      <c r="A104" s="36"/>
      <c r="B104" s="37"/>
      <c r="C104" s="180" t="s">
        <v>250</v>
      </c>
      <c r="D104" s="180" t="s">
        <v>210</v>
      </c>
      <c r="E104" s="181" t="s">
        <v>2163</v>
      </c>
      <c r="F104" s="182" t="s">
        <v>2164</v>
      </c>
      <c r="G104" s="183" t="s">
        <v>213</v>
      </c>
      <c r="H104" s="184">
        <v>27</v>
      </c>
      <c r="I104" s="185"/>
      <c r="J104" s="186">
        <f>ROUND(I104*H104,2)</f>
        <v>0</v>
      </c>
      <c r="K104" s="182" t="s">
        <v>19</v>
      </c>
      <c r="L104" s="41"/>
      <c r="M104" s="187" t="s">
        <v>19</v>
      </c>
      <c r="N104" s="188" t="s">
        <v>43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215</v>
      </c>
      <c r="AT104" s="191" t="s">
        <v>210</v>
      </c>
      <c r="AU104" s="191" t="s">
        <v>82</v>
      </c>
      <c r="AY104" s="19" t="s">
        <v>208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82</v>
      </c>
      <c r="BK104" s="192">
        <f>ROUND(I104*H104,2)</f>
        <v>0</v>
      </c>
      <c r="BL104" s="19" t="s">
        <v>215</v>
      </c>
      <c r="BM104" s="191" t="s">
        <v>739</v>
      </c>
    </row>
    <row r="105" spans="1:65" s="13" customFormat="1" ht="11.25">
      <c r="B105" s="193"/>
      <c r="C105" s="194"/>
      <c r="D105" s="195" t="s">
        <v>217</v>
      </c>
      <c r="E105" s="196" t="s">
        <v>19</v>
      </c>
      <c r="F105" s="197" t="s">
        <v>2165</v>
      </c>
      <c r="G105" s="194"/>
      <c r="H105" s="198">
        <v>27</v>
      </c>
      <c r="I105" s="199"/>
      <c r="J105" s="194"/>
      <c r="K105" s="194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217</v>
      </c>
      <c r="AU105" s="204" t="s">
        <v>82</v>
      </c>
      <c r="AV105" s="13" t="s">
        <v>82</v>
      </c>
      <c r="AW105" s="13" t="s">
        <v>33</v>
      </c>
      <c r="AX105" s="13" t="s">
        <v>71</v>
      </c>
      <c r="AY105" s="204" t="s">
        <v>208</v>
      </c>
    </row>
    <row r="106" spans="1:65" s="14" customFormat="1" ht="11.25">
      <c r="B106" s="205"/>
      <c r="C106" s="206"/>
      <c r="D106" s="195" t="s">
        <v>217</v>
      </c>
      <c r="E106" s="207" t="s">
        <v>19</v>
      </c>
      <c r="F106" s="208" t="s">
        <v>221</v>
      </c>
      <c r="G106" s="206"/>
      <c r="H106" s="209">
        <v>27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217</v>
      </c>
      <c r="AU106" s="215" t="s">
        <v>82</v>
      </c>
      <c r="AV106" s="14" t="s">
        <v>215</v>
      </c>
      <c r="AW106" s="14" t="s">
        <v>33</v>
      </c>
      <c r="AX106" s="14" t="s">
        <v>78</v>
      </c>
      <c r="AY106" s="215" t="s">
        <v>208</v>
      </c>
    </row>
    <row r="107" spans="1:65" s="2" customFormat="1" ht="14.45" customHeight="1">
      <c r="A107" s="36"/>
      <c r="B107" s="37"/>
      <c r="C107" s="180" t="s">
        <v>373</v>
      </c>
      <c r="D107" s="180" t="s">
        <v>210</v>
      </c>
      <c r="E107" s="181" t="s">
        <v>2166</v>
      </c>
      <c r="F107" s="182" t="s">
        <v>2167</v>
      </c>
      <c r="G107" s="183" t="s">
        <v>213</v>
      </c>
      <c r="H107" s="184">
        <v>27</v>
      </c>
      <c r="I107" s="185"/>
      <c r="J107" s="186">
        <f>ROUND(I107*H107,2)</f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215</v>
      </c>
      <c r="AT107" s="191" t="s">
        <v>210</v>
      </c>
      <c r="AU107" s="191" t="s">
        <v>82</v>
      </c>
      <c r="AY107" s="19" t="s">
        <v>208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82</v>
      </c>
      <c r="BK107" s="192">
        <f>ROUND(I107*H107,2)</f>
        <v>0</v>
      </c>
      <c r="BL107" s="19" t="s">
        <v>215</v>
      </c>
      <c r="BM107" s="191" t="s">
        <v>1034</v>
      </c>
    </row>
    <row r="108" spans="1:65" s="2" customFormat="1" ht="14.45" customHeight="1">
      <c r="A108" s="36"/>
      <c r="B108" s="37"/>
      <c r="C108" s="180" t="s">
        <v>732</v>
      </c>
      <c r="D108" s="180" t="s">
        <v>210</v>
      </c>
      <c r="E108" s="181" t="s">
        <v>2168</v>
      </c>
      <c r="F108" s="182" t="s">
        <v>2169</v>
      </c>
      <c r="G108" s="183" t="s">
        <v>225</v>
      </c>
      <c r="H108" s="184">
        <v>8.1</v>
      </c>
      <c r="I108" s="185"/>
      <c r="J108" s="186">
        <f>ROUND(I108*H108,2)</f>
        <v>0</v>
      </c>
      <c r="K108" s="182" t="s">
        <v>19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215</v>
      </c>
      <c r="AT108" s="191" t="s">
        <v>210</v>
      </c>
      <c r="AU108" s="191" t="s">
        <v>82</v>
      </c>
      <c r="AY108" s="19" t="s">
        <v>208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82</v>
      </c>
      <c r="BK108" s="192">
        <f>ROUND(I108*H108,2)</f>
        <v>0</v>
      </c>
      <c r="BL108" s="19" t="s">
        <v>215</v>
      </c>
      <c r="BM108" s="191" t="s">
        <v>2170</v>
      </c>
    </row>
    <row r="109" spans="1:65" s="13" customFormat="1" ht="11.25">
      <c r="B109" s="193"/>
      <c r="C109" s="194"/>
      <c r="D109" s="195" t="s">
        <v>217</v>
      </c>
      <c r="E109" s="196" t="s">
        <v>19</v>
      </c>
      <c r="F109" s="197" t="s">
        <v>2162</v>
      </c>
      <c r="G109" s="194"/>
      <c r="H109" s="198">
        <v>8.1</v>
      </c>
      <c r="I109" s="199"/>
      <c r="J109" s="194"/>
      <c r="K109" s="194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217</v>
      </c>
      <c r="AU109" s="204" t="s">
        <v>82</v>
      </c>
      <c r="AV109" s="13" t="s">
        <v>82</v>
      </c>
      <c r="AW109" s="13" t="s">
        <v>33</v>
      </c>
      <c r="AX109" s="13" t="s">
        <v>71</v>
      </c>
      <c r="AY109" s="204" t="s">
        <v>208</v>
      </c>
    </row>
    <row r="110" spans="1:65" s="14" customFormat="1" ht="11.25">
      <c r="B110" s="205"/>
      <c r="C110" s="206"/>
      <c r="D110" s="195" t="s">
        <v>217</v>
      </c>
      <c r="E110" s="207" t="s">
        <v>19</v>
      </c>
      <c r="F110" s="208" t="s">
        <v>221</v>
      </c>
      <c r="G110" s="206"/>
      <c r="H110" s="209">
        <v>8.1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217</v>
      </c>
      <c r="AU110" s="215" t="s">
        <v>82</v>
      </c>
      <c r="AV110" s="14" t="s">
        <v>215</v>
      </c>
      <c r="AW110" s="14" t="s">
        <v>33</v>
      </c>
      <c r="AX110" s="14" t="s">
        <v>78</v>
      </c>
      <c r="AY110" s="215" t="s">
        <v>208</v>
      </c>
    </row>
    <row r="111" spans="1:65" s="2" customFormat="1" ht="14.45" customHeight="1">
      <c r="A111" s="36"/>
      <c r="B111" s="37"/>
      <c r="C111" s="180" t="s">
        <v>2157</v>
      </c>
      <c r="D111" s="180" t="s">
        <v>210</v>
      </c>
      <c r="E111" s="181" t="s">
        <v>2171</v>
      </c>
      <c r="F111" s="182" t="s">
        <v>2172</v>
      </c>
      <c r="G111" s="183" t="s">
        <v>225</v>
      </c>
      <c r="H111" s="184">
        <v>2.7</v>
      </c>
      <c r="I111" s="185"/>
      <c r="J111" s="186">
        <f>ROUND(I111*H111,2)</f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215</v>
      </c>
      <c r="AT111" s="191" t="s">
        <v>210</v>
      </c>
      <c r="AU111" s="191" t="s">
        <v>82</v>
      </c>
      <c r="AY111" s="19" t="s">
        <v>208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82</v>
      </c>
      <c r="BK111" s="192">
        <f>ROUND(I111*H111,2)</f>
        <v>0</v>
      </c>
      <c r="BL111" s="19" t="s">
        <v>215</v>
      </c>
      <c r="BM111" s="191" t="s">
        <v>765</v>
      </c>
    </row>
    <row r="112" spans="1:65" s="13" customFormat="1" ht="11.25">
      <c r="B112" s="193"/>
      <c r="C112" s="194"/>
      <c r="D112" s="195" t="s">
        <v>217</v>
      </c>
      <c r="E112" s="196" t="s">
        <v>19</v>
      </c>
      <c r="F112" s="197" t="s">
        <v>2173</v>
      </c>
      <c r="G112" s="194"/>
      <c r="H112" s="198">
        <v>2.7</v>
      </c>
      <c r="I112" s="199"/>
      <c r="J112" s="194"/>
      <c r="K112" s="194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217</v>
      </c>
      <c r="AU112" s="204" t="s">
        <v>82</v>
      </c>
      <c r="AV112" s="13" t="s">
        <v>82</v>
      </c>
      <c r="AW112" s="13" t="s">
        <v>33</v>
      </c>
      <c r="AX112" s="13" t="s">
        <v>71</v>
      </c>
      <c r="AY112" s="204" t="s">
        <v>208</v>
      </c>
    </row>
    <row r="113" spans="1:65" s="14" customFormat="1" ht="11.25">
      <c r="B113" s="205"/>
      <c r="C113" s="206"/>
      <c r="D113" s="195" t="s">
        <v>217</v>
      </c>
      <c r="E113" s="207" t="s">
        <v>19</v>
      </c>
      <c r="F113" s="208" t="s">
        <v>221</v>
      </c>
      <c r="G113" s="206"/>
      <c r="H113" s="209">
        <v>2.7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217</v>
      </c>
      <c r="AU113" s="215" t="s">
        <v>82</v>
      </c>
      <c r="AV113" s="14" t="s">
        <v>215</v>
      </c>
      <c r="AW113" s="14" t="s">
        <v>33</v>
      </c>
      <c r="AX113" s="14" t="s">
        <v>78</v>
      </c>
      <c r="AY113" s="215" t="s">
        <v>208</v>
      </c>
    </row>
    <row r="114" spans="1:65" s="2" customFormat="1" ht="14.45" customHeight="1">
      <c r="A114" s="36"/>
      <c r="B114" s="37"/>
      <c r="C114" s="180" t="s">
        <v>2174</v>
      </c>
      <c r="D114" s="180" t="s">
        <v>210</v>
      </c>
      <c r="E114" s="181" t="s">
        <v>2175</v>
      </c>
      <c r="F114" s="182" t="s">
        <v>2176</v>
      </c>
      <c r="G114" s="183" t="s">
        <v>225</v>
      </c>
      <c r="H114" s="184">
        <v>2.7</v>
      </c>
      <c r="I114" s="185"/>
      <c r="J114" s="186">
        <f>ROUND(I114*H114,2)</f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215</v>
      </c>
      <c r="AT114" s="191" t="s">
        <v>210</v>
      </c>
      <c r="AU114" s="191" t="s">
        <v>82</v>
      </c>
      <c r="AY114" s="19" t="s">
        <v>208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82</v>
      </c>
      <c r="BK114" s="192">
        <f>ROUND(I114*H114,2)</f>
        <v>0</v>
      </c>
      <c r="BL114" s="19" t="s">
        <v>215</v>
      </c>
      <c r="BM114" s="191" t="s">
        <v>2177</v>
      </c>
    </row>
    <row r="115" spans="1:65" s="2" customFormat="1" ht="14.45" customHeight="1">
      <c r="A115" s="36"/>
      <c r="B115" s="37"/>
      <c r="C115" s="180" t="s">
        <v>2161</v>
      </c>
      <c r="D115" s="180" t="s">
        <v>210</v>
      </c>
      <c r="E115" s="181" t="s">
        <v>2178</v>
      </c>
      <c r="F115" s="182" t="s">
        <v>2179</v>
      </c>
      <c r="G115" s="183" t="s">
        <v>225</v>
      </c>
      <c r="H115" s="184">
        <v>2.7</v>
      </c>
      <c r="I115" s="185"/>
      <c r="J115" s="186">
        <f>ROUND(I115*H115,2)</f>
        <v>0</v>
      </c>
      <c r="K115" s="182" t="s">
        <v>19</v>
      </c>
      <c r="L115" s="41"/>
      <c r="M115" s="187" t="s">
        <v>19</v>
      </c>
      <c r="N115" s="188" t="s">
        <v>43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215</v>
      </c>
      <c r="AT115" s="191" t="s">
        <v>210</v>
      </c>
      <c r="AU115" s="191" t="s">
        <v>82</v>
      </c>
      <c r="AY115" s="19" t="s">
        <v>208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82</v>
      </c>
      <c r="BK115" s="192">
        <f>ROUND(I115*H115,2)</f>
        <v>0</v>
      </c>
      <c r="BL115" s="19" t="s">
        <v>215</v>
      </c>
      <c r="BM115" s="191" t="s">
        <v>744</v>
      </c>
    </row>
    <row r="116" spans="1:65" s="2" customFormat="1" ht="14.45" customHeight="1">
      <c r="A116" s="36"/>
      <c r="B116" s="37"/>
      <c r="C116" s="180" t="s">
        <v>734</v>
      </c>
      <c r="D116" s="180" t="s">
        <v>210</v>
      </c>
      <c r="E116" s="181" t="s">
        <v>2180</v>
      </c>
      <c r="F116" s="182" t="s">
        <v>2181</v>
      </c>
      <c r="G116" s="183" t="s">
        <v>225</v>
      </c>
      <c r="H116" s="184">
        <v>5.4</v>
      </c>
      <c r="I116" s="185"/>
      <c r="J116" s="186">
        <f>ROUND(I116*H116,2)</f>
        <v>0</v>
      </c>
      <c r="K116" s="182" t="s">
        <v>19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215</v>
      </c>
      <c r="AT116" s="191" t="s">
        <v>210</v>
      </c>
      <c r="AU116" s="191" t="s">
        <v>82</v>
      </c>
      <c r="AY116" s="19" t="s">
        <v>208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82</v>
      </c>
      <c r="BK116" s="192">
        <f>ROUND(I116*H116,2)</f>
        <v>0</v>
      </c>
      <c r="BL116" s="19" t="s">
        <v>215</v>
      </c>
      <c r="BM116" s="191" t="s">
        <v>752</v>
      </c>
    </row>
    <row r="117" spans="1:65" s="13" customFormat="1" ht="11.25">
      <c r="B117" s="193"/>
      <c r="C117" s="194"/>
      <c r="D117" s="195" t="s">
        <v>217</v>
      </c>
      <c r="E117" s="196" t="s">
        <v>19</v>
      </c>
      <c r="F117" s="197" t="s">
        <v>2182</v>
      </c>
      <c r="G117" s="194"/>
      <c r="H117" s="198">
        <v>5.4</v>
      </c>
      <c r="I117" s="199"/>
      <c r="J117" s="194"/>
      <c r="K117" s="194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217</v>
      </c>
      <c r="AU117" s="204" t="s">
        <v>82</v>
      </c>
      <c r="AV117" s="13" t="s">
        <v>82</v>
      </c>
      <c r="AW117" s="13" t="s">
        <v>33</v>
      </c>
      <c r="AX117" s="13" t="s">
        <v>71</v>
      </c>
      <c r="AY117" s="204" t="s">
        <v>208</v>
      </c>
    </row>
    <row r="118" spans="1:65" s="14" customFormat="1" ht="11.25">
      <c r="B118" s="205"/>
      <c r="C118" s="206"/>
      <c r="D118" s="195" t="s">
        <v>217</v>
      </c>
      <c r="E118" s="207" t="s">
        <v>19</v>
      </c>
      <c r="F118" s="208" t="s">
        <v>221</v>
      </c>
      <c r="G118" s="206"/>
      <c r="H118" s="209">
        <v>5.4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217</v>
      </c>
      <c r="AU118" s="215" t="s">
        <v>82</v>
      </c>
      <c r="AV118" s="14" t="s">
        <v>215</v>
      </c>
      <c r="AW118" s="14" t="s">
        <v>33</v>
      </c>
      <c r="AX118" s="14" t="s">
        <v>78</v>
      </c>
      <c r="AY118" s="215" t="s">
        <v>208</v>
      </c>
    </row>
    <row r="119" spans="1:65" s="2" customFormat="1" ht="14.45" customHeight="1">
      <c r="A119" s="36"/>
      <c r="B119" s="37"/>
      <c r="C119" s="180" t="s">
        <v>739</v>
      </c>
      <c r="D119" s="180" t="s">
        <v>210</v>
      </c>
      <c r="E119" s="181" t="s">
        <v>2183</v>
      </c>
      <c r="F119" s="182" t="s">
        <v>2184</v>
      </c>
      <c r="G119" s="183" t="s">
        <v>225</v>
      </c>
      <c r="H119" s="184">
        <v>2.16</v>
      </c>
      <c r="I119" s="185"/>
      <c r="J119" s="186">
        <f>ROUND(I119*H119,2)</f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215</v>
      </c>
      <c r="AT119" s="191" t="s">
        <v>210</v>
      </c>
      <c r="AU119" s="191" t="s">
        <v>82</v>
      </c>
      <c r="AY119" s="19" t="s">
        <v>208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82</v>
      </c>
      <c r="BK119" s="192">
        <f>ROUND(I119*H119,2)</f>
        <v>0</v>
      </c>
      <c r="BL119" s="19" t="s">
        <v>215</v>
      </c>
      <c r="BM119" s="191" t="s">
        <v>973</v>
      </c>
    </row>
    <row r="120" spans="1:65" s="13" customFormat="1" ht="11.25">
      <c r="B120" s="193"/>
      <c r="C120" s="194"/>
      <c r="D120" s="195" t="s">
        <v>217</v>
      </c>
      <c r="E120" s="196" t="s">
        <v>19</v>
      </c>
      <c r="F120" s="197" t="s">
        <v>2185</v>
      </c>
      <c r="G120" s="194"/>
      <c r="H120" s="198">
        <v>2.16</v>
      </c>
      <c r="I120" s="199"/>
      <c r="J120" s="194"/>
      <c r="K120" s="194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217</v>
      </c>
      <c r="AU120" s="204" t="s">
        <v>82</v>
      </c>
      <c r="AV120" s="13" t="s">
        <v>82</v>
      </c>
      <c r="AW120" s="13" t="s">
        <v>33</v>
      </c>
      <c r="AX120" s="13" t="s">
        <v>71</v>
      </c>
      <c r="AY120" s="204" t="s">
        <v>208</v>
      </c>
    </row>
    <row r="121" spans="1:65" s="14" customFormat="1" ht="11.25">
      <c r="B121" s="205"/>
      <c r="C121" s="206"/>
      <c r="D121" s="195" t="s">
        <v>217</v>
      </c>
      <c r="E121" s="207" t="s">
        <v>19</v>
      </c>
      <c r="F121" s="208" t="s">
        <v>221</v>
      </c>
      <c r="G121" s="206"/>
      <c r="H121" s="209">
        <v>2.16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217</v>
      </c>
      <c r="AU121" s="215" t="s">
        <v>82</v>
      </c>
      <c r="AV121" s="14" t="s">
        <v>215</v>
      </c>
      <c r="AW121" s="14" t="s">
        <v>33</v>
      </c>
      <c r="AX121" s="14" t="s">
        <v>78</v>
      </c>
      <c r="AY121" s="215" t="s">
        <v>208</v>
      </c>
    </row>
    <row r="122" spans="1:65" s="2" customFormat="1" ht="14.45" customHeight="1">
      <c r="A122" s="36"/>
      <c r="B122" s="37"/>
      <c r="C122" s="226" t="s">
        <v>8</v>
      </c>
      <c r="D122" s="226" t="s">
        <v>370</v>
      </c>
      <c r="E122" s="227" t="s">
        <v>2186</v>
      </c>
      <c r="F122" s="228" t="s">
        <v>2187</v>
      </c>
      <c r="G122" s="229" t="s">
        <v>304</v>
      </c>
      <c r="H122" s="230">
        <v>4.8600000000000003</v>
      </c>
      <c r="I122" s="231"/>
      <c r="J122" s="232">
        <f>ROUND(I122*H122,2)</f>
        <v>0</v>
      </c>
      <c r="K122" s="228" t="s">
        <v>19</v>
      </c>
      <c r="L122" s="233"/>
      <c r="M122" s="234" t="s">
        <v>19</v>
      </c>
      <c r="N122" s="235" t="s">
        <v>43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373</v>
      </c>
      <c r="AT122" s="191" t="s">
        <v>370</v>
      </c>
      <c r="AU122" s="191" t="s">
        <v>82</v>
      </c>
      <c r="AY122" s="19" t="s">
        <v>208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82</v>
      </c>
      <c r="BK122" s="192">
        <f>ROUND(I122*H122,2)</f>
        <v>0</v>
      </c>
      <c r="BL122" s="19" t="s">
        <v>215</v>
      </c>
      <c r="BM122" s="191" t="s">
        <v>998</v>
      </c>
    </row>
    <row r="123" spans="1:65" s="13" customFormat="1" ht="11.25">
      <c r="B123" s="193"/>
      <c r="C123" s="194"/>
      <c r="D123" s="195" t="s">
        <v>217</v>
      </c>
      <c r="E123" s="196" t="s">
        <v>19</v>
      </c>
      <c r="F123" s="197" t="s">
        <v>2188</v>
      </c>
      <c r="G123" s="194"/>
      <c r="H123" s="198">
        <v>4.8600000000000003</v>
      </c>
      <c r="I123" s="199"/>
      <c r="J123" s="194"/>
      <c r="K123" s="194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217</v>
      </c>
      <c r="AU123" s="204" t="s">
        <v>82</v>
      </c>
      <c r="AV123" s="13" t="s">
        <v>82</v>
      </c>
      <c r="AW123" s="13" t="s">
        <v>33</v>
      </c>
      <c r="AX123" s="13" t="s">
        <v>71</v>
      </c>
      <c r="AY123" s="204" t="s">
        <v>208</v>
      </c>
    </row>
    <row r="124" spans="1:65" s="14" customFormat="1" ht="11.25">
      <c r="B124" s="205"/>
      <c r="C124" s="206"/>
      <c r="D124" s="195" t="s">
        <v>217</v>
      </c>
      <c r="E124" s="207" t="s">
        <v>19</v>
      </c>
      <c r="F124" s="208" t="s">
        <v>221</v>
      </c>
      <c r="G124" s="206"/>
      <c r="H124" s="209">
        <v>4.8600000000000003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217</v>
      </c>
      <c r="AU124" s="215" t="s">
        <v>82</v>
      </c>
      <c r="AV124" s="14" t="s">
        <v>215</v>
      </c>
      <c r="AW124" s="14" t="s">
        <v>33</v>
      </c>
      <c r="AX124" s="14" t="s">
        <v>78</v>
      </c>
      <c r="AY124" s="215" t="s">
        <v>208</v>
      </c>
    </row>
    <row r="125" spans="1:65" s="2" customFormat="1" ht="14.45" customHeight="1">
      <c r="A125" s="36"/>
      <c r="B125" s="37"/>
      <c r="C125" s="180" t="s">
        <v>1034</v>
      </c>
      <c r="D125" s="180" t="s">
        <v>210</v>
      </c>
      <c r="E125" s="181" t="s">
        <v>2189</v>
      </c>
      <c r="F125" s="182" t="s">
        <v>2190</v>
      </c>
      <c r="G125" s="183" t="s">
        <v>225</v>
      </c>
      <c r="H125" s="184">
        <v>10</v>
      </c>
      <c r="I125" s="185"/>
      <c r="J125" s="186">
        <f>ROUND(I125*H125,2)</f>
        <v>0</v>
      </c>
      <c r="K125" s="182" t="s">
        <v>19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215</v>
      </c>
      <c r="AT125" s="191" t="s">
        <v>210</v>
      </c>
      <c r="AU125" s="191" t="s">
        <v>82</v>
      </c>
      <c r="AY125" s="19" t="s">
        <v>208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82</v>
      </c>
      <c r="BK125" s="192">
        <f>ROUND(I125*H125,2)</f>
        <v>0</v>
      </c>
      <c r="BL125" s="19" t="s">
        <v>215</v>
      </c>
      <c r="BM125" s="191" t="s">
        <v>829</v>
      </c>
    </row>
    <row r="126" spans="1:65" s="13" customFormat="1" ht="11.25">
      <c r="B126" s="193"/>
      <c r="C126" s="194"/>
      <c r="D126" s="195" t="s">
        <v>217</v>
      </c>
      <c r="E126" s="196" t="s">
        <v>19</v>
      </c>
      <c r="F126" s="197" t="s">
        <v>2191</v>
      </c>
      <c r="G126" s="194"/>
      <c r="H126" s="198">
        <v>10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217</v>
      </c>
      <c r="AU126" s="204" t="s">
        <v>82</v>
      </c>
      <c r="AV126" s="13" t="s">
        <v>82</v>
      </c>
      <c r="AW126" s="13" t="s">
        <v>33</v>
      </c>
      <c r="AX126" s="13" t="s">
        <v>71</v>
      </c>
      <c r="AY126" s="204" t="s">
        <v>208</v>
      </c>
    </row>
    <row r="127" spans="1:65" s="14" customFormat="1" ht="11.25">
      <c r="B127" s="205"/>
      <c r="C127" s="206"/>
      <c r="D127" s="195" t="s">
        <v>217</v>
      </c>
      <c r="E127" s="207" t="s">
        <v>19</v>
      </c>
      <c r="F127" s="208" t="s">
        <v>221</v>
      </c>
      <c r="G127" s="206"/>
      <c r="H127" s="209">
        <v>10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217</v>
      </c>
      <c r="AU127" s="215" t="s">
        <v>82</v>
      </c>
      <c r="AV127" s="14" t="s">
        <v>215</v>
      </c>
      <c r="AW127" s="14" t="s">
        <v>33</v>
      </c>
      <c r="AX127" s="14" t="s">
        <v>78</v>
      </c>
      <c r="AY127" s="215" t="s">
        <v>208</v>
      </c>
    </row>
    <row r="128" spans="1:65" s="12" customFormat="1" ht="22.9" customHeight="1">
      <c r="B128" s="164"/>
      <c r="C128" s="165"/>
      <c r="D128" s="166" t="s">
        <v>70</v>
      </c>
      <c r="E128" s="178" t="s">
        <v>215</v>
      </c>
      <c r="F128" s="178" t="s">
        <v>427</v>
      </c>
      <c r="G128" s="165"/>
      <c r="H128" s="165"/>
      <c r="I128" s="168"/>
      <c r="J128" s="179">
        <f>BK128</f>
        <v>0</v>
      </c>
      <c r="K128" s="165"/>
      <c r="L128" s="170"/>
      <c r="M128" s="171"/>
      <c r="N128" s="172"/>
      <c r="O128" s="172"/>
      <c r="P128" s="173">
        <f>SUM(P129:P131)</f>
        <v>0</v>
      </c>
      <c r="Q128" s="172"/>
      <c r="R128" s="173">
        <f>SUM(R129:R131)</f>
        <v>0</v>
      </c>
      <c r="S128" s="172"/>
      <c r="T128" s="174">
        <f>SUM(T129:T131)</f>
        <v>0</v>
      </c>
      <c r="AR128" s="175" t="s">
        <v>78</v>
      </c>
      <c r="AT128" s="176" t="s">
        <v>70</v>
      </c>
      <c r="AU128" s="176" t="s">
        <v>78</v>
      </c>
      <c r="AY128" s="175" t="s">
        <v>208</v>
      </c>
      <c r="BK128" s="177">
        <f>SUM(BK129:BK131)</f>
        <v>0</v>
      </c>
    </row>
    <row r="129" spans="1:65" s="2" customFormat="1" ht="14.45" customHeight="1">
      <c r="A129" s="36"/>
      <c r="B129" s="37"/>
      <c r="C129" s="180" t="s">
        <v>2192</v>
      </c>
      <c r="D129" s="180" t="s">
        <v>210</v>
      </c>
      <c r="E129" s="181" t="s">
        <v>2193</v>
      </c>
      <c r="F129" s="182" t="s">
        <v>2194</v>
      </c>
      <c r="G129" s="183" t="s">
        <v>225</v>
      </c>
      <c r="H129" s="184">
        <v>0.54</v>
      </c>
      <c r="I129" s="185"/>
      <c r="J129" s="186">
        <f>ROUND(I129*H129,2)</f>
        <v>0</v>
      </c>
      <c r="K129" s="182" t="s">
        <v>19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215</v>
      </c>
      <c r="AT129" s="191" t="s">
        <v>210</v>
      </c>
      <c r="AU129" s="191" t="s">
        <v>82</v>
      </c>
      <c r="AY129" s="19" t="s">
        <v>208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215</v>
      </c>
      <c r="BM129" s="191" t="s">
        <v>840</v>
      </c>
    </row>
    <row r="130" spans="1:65" s="13" customFormat="1" ht="11.25">
      <c r="B130" s="193"/>
      <c r="C130" s="194"/>
      <c r="D130" s="195" t="s">
        <v>217</v>
      </c>
      <c r="E130" s="196" t="s">
        <v>19</v>
      </c>
      <c r="F130" s="197" t="s">
        <v>2195</v>
      </c>
      <c r="G130" s="194"/>
      <c r="H130" s="198">
        <v>0.54</v>
      </c>
      <c r="I130" s="199"/>
      <c r="J130" s="194"/>
      <c r="K130" s="194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217</v>
      </c>
      <c r="AU130" s="204" t="s">
        <v>82</v>
      </c>
      <c r="AV130" s="13" t="s">
        <v>82</v>
      </c>
      <c r="AW130" s="13" t="s">
        <v>33</v>
      </c>
      <c r="AX130" s="13" t="s">
        <v>71</v>
      </c>
      <c r="AY130" s="204" t="s">
        <v>208</v>
      </c>
    </row>
    <row r="131" spans="1:65" s="14" customFormat="1" ht="11.25">
      <c r="B131" s="205"/>
      <c r="C131" s="206"/>
      <c r="D131" s="195" t="s">
        <v>217</v>
      </c>
      <c r="E131" s="207" t="s">
        <v>19</v>
      </c>
      <c r="F131" s="208" t="s">
        <v>221</v>
      </c>
      <c r="G131" s="206"/>
      <c r="H131" s="209">
        <v>0.54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217</v>
      </c>
      <c r="AU131" s="215" t="s">
        <v>82</v>
      </c>
      <c r="AV131" s="14" t="s">
        <v>215</v>
      </c>
      <c r="AW131" s="14" t="s">
        <v>33</v>
      </c>
      <c r="AX131" s="14" t="s">
        <v>78</v>
      </c>
      <c r="AY131" s="215" t="s">
        <v>208</v>
      </c>
    </row>
    <row r="132" spans="1:65" s="12" customFormat="1" ht="25.9" customHeight="1">
      <c r="B132" s="164"/>
      <c r="C132" s="165"/>
      <c r="D132" s="166" t="s">
        <v>70</v>
      </c>
      <c r="E132" s="167" t="s">
        <v>1027</v>
      </c>
      <c r="F132" s="167" t="s">
        <v>1028</v>
      </c>
      <c r="G132" s="165"/>
      <c r="H132" s="165"/>
      <c r="I132" s="168"/>
      <c r="J132" s="169">
        <f>BK132</f>
        <v>0</v>
      </c>
      <c r="K132" s="165"/>
      <c r="L132" s="170"/>
      <c r="M132" s="171"/>
      <c r="N132" s="172"/>
      <c r="O132" s="172"/>
      <c r="P132" s="173">
        <f>P133+SUM(P134:P136)+P160</f>
        <v>0</v>
      </c>
      <c r="Q132" s="172"/>
      <c r="R132" s="173">
        <f>R133+SUM(R134:R136)+R160</f>
        <v>0</v>
      </c>
      <c r="S132" s="172"/>
      <c r="T132" s="174">
        <f>T133+SUM(T134:T136)+T160</f>
        <v>0</v>
      </c>
      <c r="AR132" s="175" t="s">
        <v>82</v>
      </c>
      <c r="AT132" s="176" t="s">
        <v>70</v>
      </c>
      <c r="AU132" s="176" t="s">
        <v>71</v>
      </c>
      <c r="AY132" s="175" t="s">
        <v>208</v>
      </c>
      <c r="BK132" s="177">
        <f>BK133+SUM(BK134:BK136)+BK160</f>
        <v>0</v>
      </c>
    </row>
    <row r="133" spans="1:65" s="2" customFormat="1" ht="14.45" customHeight="1">
      <c r="A133" s="36"/>
      <c r="B133" s="37"/>
      <c r="C133" s="180" t="s">
        <v>2170</v>
      </c>
      <c r="D133" s="180" t="s">
        <v>210</v>
      </c>
      <c r="E133" s="181" t="s">
        <v>2196</v>
      </c>
      <c r="F133" s="182" t="s">
        <v>2197</v>
      </c>
      <c r="G133" s="183" t="s">
        <v>395</v>
      </c>
      <c r="H133" s="184">
        <v>15</v>
      </c>
      <c r="I133" s="185"/>
      <c r="J133" s="186">
        <f>ROUND(I133*H133,2)</f>
        <v>0</v>
      </c>
      <c r="K133" s="182" t="s">
        <v>19</v>
      </c>
      <c r="L133" s="41"/>
      <c r="M133" s="187" t="s">
        <v>19</v>
      </c>
      <c r="N133" s="188" t="s">
        <v>43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1034</v>
      </c>
      <c r="AT133" s="191" t="s">
        <v>210</v>
      </c>
      <c r="AU133" s="191" t="s">
        <v>78</v>
      </c>
      <c r="AY133" s="19" t="s">
        <v>208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82</v>
      </c>
      <c r="BK133" s="192">
        <f>ROUND(I133*H133,2)</f>
        <v>0</v>
      </c>
      <c r="BL133" s="19" t="s">
        <v>1034</v>
      </c>
      <c r="BM133" s="191" t="s">
        <v>854</v>
      </c>
    </row>
    <row r="134" spans="1:65" s="2" customFormat="1" ht="14.45" customHeight="1">
      <c r="A134" s="36"/>
      <c r="B134" s="37"/>
      <c r="C134" s="180" t="s">
        <v>760</v>
      </c>
      <c r="D134" s="180" t="s">
        <v>210</v>
      </c>
      <c r="E134" s="181" t="s">
        <v>2198</v>
      </c>
      <c r="F134" s="182" t="s">
        <v>2199</v>
      </c>
      <c r="G134" s="183" t="s">
        <v>395</v>
      </c>
      <c r="H134" s="184">
        <v>15</v>
      </c>
      <c r="I134" s="185"/>
      <c r="J134" s="186">
        <f>ROUND(I134*H134,2)</f>
        <v>0</v>
      </c>
      <c r="K134" s="182" t="s">
        <v>19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1034</v>
      </c>
      <c r="AT134" s="191" t="s">
        <v>210</v>
      </c>
      <c r="AU134" s="191" t="s">
        <v>78</v>
      </c>
      <c r="AY134" s="19" t="s">
        <v>208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82</v>
      </c>
      <c r="BK134" s="192">
        <f>ROUND(I134*H134,2)</f>
        <v>0</v>
      </c>
      <c r="BL134" s="19" t="s">
        <v>1034</v>
      </c>
      <c r="BM134" s="191" t="s">
        <v>870</v>
      </c>
    </row>
    <row r="135" spans="1:65" s="2" customFormat="1" ht="14.45" customHeight="1">
      <c r="A135" s="36"/>
      <c r="B135" s="37"/>
      <c r="C135" s="226" t="s">
        <v>765</v>
      </c>
      <c r="D135" s="226" t="s">
        <v>370</v>
      </c>
      <c r="E135" s="227" t="s">
        <v>2200</v>
      </c>
      <c r="F135" s="228" t="s">
        <v>2201</v>
      </c>
      <c r="G135" s="229" t="s">
        <v>367</v>
      </c>
      <c r="H135" s="230">
        <v>1</v>
      </c>
      <c r="I135" s="231"/>
      <c r="J135" s="232">
        <f>ROUND(I135*H135,2)</f>
        <v>0</v>
      </c>
      <c r="K135" s="228" t="s">
        <v>19</v>
      </c>
      <c r="L135" s="233"/>
      <c r="M135" s="234" t="s">
        <v>19</v>
      </c>
      <c r="N135" s="235" t="s">
        <v>43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829</v>
      </c>
      <c r="AT135" s="191" t="s">
        <v>370</v>
      </c>
      <c r="AU135" s="191" t="s">
        <v>78</v>
      </c>
      <c r="AY135" s="19" t="s">
        <v>208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82</v>
      </c>
      <c r="BK135" s="192">
        <f>ROUND(I135*H135,2)</f>
        <v>0</v>
      </c>
      <c r="BL135" s="19" t="s">
        <v>1034</v>
      </c>
      <c r="BM135" s="191" t="s">
        <v>2202</v>
      </c>
    </row>
    <row r="136" spans="1:65" s="12" customFormat="1" ht="22.9" customHeight="1">
      <c r="B136" s="164"/>
      <c r="C136" s="165"/>
      <c r="D136" s="166" t="s">
        <v>70</v>
      </c>
      <c r="E136" s="178" t="s">
        <v>2203</v>
      </c>
      <c r="F136" s="178" t="s">
        <v>2204</v>
      </c>
      <c r="G136" s="165"/>
      <c r="H136" s="165"/>
      <c r="I136" s="168"/>
      <c r="J136" s="179">
        <f>BK136</f>
        <v>0</v>
      </c>
      <c r="K136" s="165"/>
      <c r="L136" s="170"/>
      <c r="M136" s="171"/>
      <c r="N136" s="172"/>
      <c r="O136" s="172"/>
      <c r="P136" s="173">
        <f>SUM(P137:P159)</f>
        <v>0</v>
      </c>
      <c r="Q136" s="172"/>
      <c r="R136" s="173">
        <f>SUM(R137:R159)</f>
        <v>0</v>
      </c>
      <c r="S136" s="172"/>
      <c r="T136" s="174">
        <f>SUM(T137:T159)</f>
        <v>0</v>
      </c>
      <c r="AR136" s="175" t="s">
        <v>82</v>
      </c>
      <c r="AT136" s="176" t="s">
        <v>70</v>
      </c>
      <c r="AU136" s="176" t="s">
        <v>78</v>
      </c>
      <c r="AY136" s="175" t="s">
        <v>208</v>
      </c>
      <c r="BK136" s="177">
        <f>SUM(BK137:BK159)</f>
        <v>0</v>
      </c>
    </row>
    <row r="137" spans="1:65" s="2" customFormat="1" ht="14.45" customHeight="1">
      <c r="A137" s="36"/>
      <c r="B137" s="37"/>
      <c r="C137" s="180" t="s">
        <v>7</v>
      </c>
      <c r="D137" s="180" t="s">
        <v>210</v>
      </c>
      <c r="E137" s="181" t="s">
        <v>2205</v>
      </c>
      <c r="F137" s="182" t="s">
        <v>2206</v>
      </c>
      <c r="G137" s="183" t="s">
        <v>395</v>
      </c>
      <c r="H137" s="184">
        <v>3</v>
      </c>
      <c r="I137" s="185"/>
      <c r="J137" s="186">
        <f t="shared" ref="J137:J159" si="0">ROUND(I137*H137,2)</f>
        <v>0</v>
      </c>
      <c r="K137" s="182" t="s">
        <v>19</v>
      </c>
      <c r="L137" s="41"/>
      <c r="M137" s="187" t="s">
        <v>19</v>
      </c>
      <c r="N137" s="188" t="s">
        <v>43</v>
      </c>
      <c r="O137" s="66"/>
      <c r="P137" s="189">
        <f t="shared" ref="P137:P159" si="1">O137*H137</f>
        <v>0</v>
      </c>
      <c r="Q137" s="189">
        <v>0</v>
      </c>
      <c r="R137" s="189">
        <f t="shared" ref="R137:R159" si="2">Q137*H137</f>
        <v>0</v>
      </c>
      <c r="S137" s="189">
        <v>0</v>
      </c>
      <c r="T137" s="190">
        <f t="shared" ref="T137:T159" si="3"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1034</v>
      </c>
      <c r="AT137" s="191" t="s">
        <v>210</v>
      </c>
      <c r="AU137" s="191" t="s">
        <v>82</v>
      </c>
      <c r="AY137" s="19" t="s">
        <v>208</v>
      </c>
      <c r="BE137" s="192">
        <f t="shared" ref="BE137:BE159" si="4">IF(N137="základní",J137,0)</f>
        <v>0</v>
      </c>
      <c r="BF137" s="192">
        <f t="shared" ref="BF137:BF159" si="5">IF(N137="snížená",J137,0)</f>
        <v>0</v>
      </c>
      <c r="BG137" s="192">
        <f t="shared" ref="BG137:BG159" si="6">IF(N137="zákl. přenesená",J137,0)</f>
        <v>0</v>
      </c>
      <c r="BH137" s="192">
        <f t="shared" ref="BH137:BH159" si="7">IF(N137="sníž. přenesená",J137,0)</f>
        <v>0</v>
      </c>
      <c r="BI137" s="192">
        <f t="shared" ref="BI137:BI159" si="8">IF(N137="nulová",J137,0)</f>
        <v>0</v>
      </c>
      <c r="BJ137" s="19" t="s">
        <v>82</v>
      </c>
      <c r="BK137" s="192">
        <f t="shared" ref="BK137:BK159" si="9">ROUND(I137*H137,2)</f>
        <v>0</v>
      </c>
      <c r="BL137" s="19" t="s">
        <v>1034</v>
      </c>
      <c r="BM137" s="191" t="s">
        <v>895</v>
      </c>
    </row>
    <row r="138" spans="1:65" s="2" customFormat="1" ht="14.45" customHeight="1">
      <c r="A138" s="36"/>
      <c r="B138" s="37"/>
      <c r="C138" s="180" t="s">
        <v>2177</v>
      </c>
      <c r="D138" s="180" t="s">
        <v>210</v>
      </c>
      <c r="E138" s="181" t="s">
        <v>2207</v>
      </c>
      <c r="F138" s="182" t="s">
        <v>2208</v>
      </c>
      <c r="G138" s="183" t="s">
        <v>395</v>
      </c>
      <c r="H138" s="184">
        <v>6</v>
      </c>
      <c r="I138" s="185"/>
      <c r="J138" s="186">
        <f t="shared" si="0"/>
        <v>0</v>
      </c>
      <c r="K138" s="182" t="s">
        <v>19</v>
      </c>
      <c r="L138" s="41"/>
      <c r="M138" s="187" t="s">
        <v>19</v>
      </c>
      <c r="N138" s="188" t="s">
        <v>43</v>
      </c>
      <c r="O138" s="66"/>
      <c r="P138" s="189">
        <f t="shared" si="1"/>
        <v>0</v>
      </c>
      <c r="Q138" s="189">
        <v>0</v>
      </c>
      <c r="R138" s="189">
        <f t="shared" si="2"/>
        <v>0</v>
      </c>
      <c r="S138" s="189">
        <v>0</v>
      </c>
      <c r="T138" s="190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1034</v>
      </c>
      <c r="AT138" s="191" t="s">
        <v>210</v>
      </c>
      <c r="AU138" s="191" t="s">
        <v>82</v>
      </c>
      <c r="AY138" s="19" t="s">
        <v>208</v>
      </c>
      <c r="BE138" s="192">
        <f t="shared" si="4"/>
        <v>0</v>
      </c>
      <c r="BF138" s="192">
        <f t="shared" si="5"/>
        <v>0</v>
      </c>
      <c r="BG138" s="192">
        <f t="shared" si="6"/>
        <v>0</v>
      </c>
      <c r="BH138" s="192">
        <f t="shared" si="7"/>
        <v>0</v>
      </c>
      <c r="BI138" s="192">
        <f t="shared" si="8"/>
        <v>0</v>
      </c>
      <c r="BJ138" s="19" t="s">
        <v>82</v>
      </c>
      <c r="BK138" s="192">
        <f t="shared" si="9"/>
        <v>0</v>
      </c>
      <c r="BL138" s="19" t="s">
        <v>1034</v>
      </c>
      <c r="BM138" s="191" t="s">
        <v>901</v>
      </c>
    </row>
    <row r="139" spans="1:65" s="2" customFormat="1" ht="14.45" customHeight="1">
      <c r="A139" s="36"/>
      <c r="B139" s="37"/>
      <c r="C139" s="180" t="s">
        <v>770</v>
      </c>
      <c r="D139" s="180" t="s">
        <v>210</v>
      </c>
      <c r="E139" s="181" t="s">
        <v>2209</v>
      </c>
      <c r="F139" s="182" t="s">
        <v>2210</v>
      </c>
      <c r="G139" s="183" t="s">
        <v>395</v>
      </c>
      <c r="H139" s="184">
        <v>2</v>
      </c>
      <c r="I139" s="185"/>
      <c r="J139" s="186">
        <f t="shared" si="0"/>
        <v>0</v>
      </c>
      <c r="K139" s="182" t="s">
        <v>19</v>
      </c>
      <c r="L139" s="41"/>
      <c r="M139" s="187" t="s">
        <v>19</v>
      </c>
      <c r="N139" s="188" t="s">
        <v>43</v>
      </c>
      <c r="O139" s="66"/>
      <c r="P139" s="189">
        <f t="shared" si="1"/>
        <v>0</v>
      </c>
      <c r="Q139" s="189">
        <v>0</v>
      </c>
      <c r="R139" s="189">
        <f t="shared" si="2"/>
        <v>0</v>
      </c>
      <c r="S139" s="189">
        <v>0</v>
      </c>
      <c r="T139" s="190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1034</v>
      </c>
      <c r="AT139" s="191" t="s">
        <v>210</v>
      </c>
      <c r="AU139" s="191" t="s">
        <v>82</v>
      </c>
      <c r="AY139" s="19" t="s">
        <v>208</v>
      </c>
      <c r="BE139" s="192">
        <f t="shared" si="4"/>
        <v>0</v>
      </c>
      <c r="BF139" s="192">
        <f t="shared" si="5"/>
        <v>0</v>
      </c>
      <c r="BG139" s="192">
        <f t="shared" si="6"/>
        <v>0</v>
      </c>
      <c r="BH139" s="192">
        <f t="shared" si="7"/>
        <v>0</v>
      </c>
      <c r="BI139" s="192">
        <f t="shared" si="8"/>
        <v>0</v>
      </c>
      <c r="BJ139" s="19" t="s">
        <v>82</v>
      </c>
      <c r="BK139" s="192">
        <f t="shared" si="9"/>
        <v>0</v>
      </c>
      <c r="BL139" s="19" t="s">
        <v>1034</v>
      </c>
      <c r="BM139" s="191" t="s">
        <v>1003</v>
      </c>
    </row>
    <row r="140" spans="1:65" s="2" customFormat="1" ht="14.45" customHeight="1">
      <c r="A140" s="36"/>
      <c r="B140" s="37"/>
      <c r="C140" s="180" t="s">
        <v>744</v>
      </c>
      <c r="D140" s="180" t="s">
        <v>210</v>
      </c>
      <c r="E140" s="181" t="s">
        <v>2211</v>
      </c>
      <c r="F140" s="182" t="s">
        <v>2212</v>
      </c>
      <c r="G140" s="183" t="s">
        <v>395</v>
      </c>
      <c r="H140" s="184">
        <v>6</v>
      </c>
      <c r="I140" s="185"/>
      <c r="J140" s="186">
        <f t="shared" si="0"/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 t="shared" si="1"/>
        <v>0</v>
      </c>
      <c r="Q140" s="189">
        <v>0</v>
      </c>
      <c r="R140" s="189">
        <f t="shared" si="2"/>
        <v>0</v>
      </c>
      <c r="S140" s="189">
        <v>0</v>
      </c>
      <c r="T140" s="190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1034</v>
      </c>
      <c r="AT140" s="191" t="s">
        <v>210</v>
      </c>
      <c r="AU140" s="191" t="s">
        <v>82</v>
      </c>
      <c r="AY140" s="19" t="s">
        <v>208</v>
      </c>
      <c r="BE140" s="192">
        <f t="shared" si="4"/>
        <v>0</v>
      </c>
      <c r="BF140" s="192">
        <f t="shared" si="5"/>
        <v>0</v>
      </c>
      <c r="BG140" s="192">
        <f t="shared" si="6"/>
        <v>0</v>
      </c>
      <c r="BH140" s="192">
        <f t="shared" si="7"/>
        <v>0</v>
      </c>
      <c r="BI140" s="192">
        <f t="shared" si="8"/>
        <v>0</v>
      </c>
      <c r="BJ140" s="19" t="s">
        <v>82</v>
      </c>
      <c r="BK140" s="192">
        <f t="shared" si="9"/>
        <v>0</v>
      </c>
      <c r="BL140" s="19" t="s">
        <v>1034</v>
      </c>
      <c r="BM140" s="191" t="s">
        <v>1007</v>
      </c>
    </row>
    <row r="141" spans="1:65" s="2" customFormat="1" ht="14.45" customHeight="1">
      <c r="A141" s="36"/>
      <c r="B141" s="37"/>
      <c r="C141" s="180" t="s">
        <v>748</v>
      </c>
      <c r="D141" s="180" t="s">
        <v>210</v>
      </c>
      <c r="E141" s="181" t="s">
        <v>2213</v>
      </c>
      <c r="F141" s="182" t="s">
        <v>2214</v>
      </c>
      <c r="G141" s="183" t="s">
        <v>395</v>
      </c>
      <c r="H141" s="184">
        <v>2</v>
      </c>
      <c r="I141" s="185"/>
      <c r="J141" s="186">
        <f t="shared" si="0"/>
        <v>0</v>
      </c>
      <c r="K141" s="182" t="s">
        <v>19</v>
      </c>
      <c r="L141" s="41"/>
      <c r="M141" s="187" t="s">
        <v>19</v>
      </c>
      <c r="N141" s="188" t="s">
        <v>43</v>
      </c>
      <c r="O141" s="66"/>
      <c r="P141" s="189">
        <f t="shared" si="1"/>
        <v>0</v>
      </c>
      <c r="Q141" s="189">
        <v>0</v>
      </c>
      <c r="R141" s="189">
        <f t="shared" si="2"/>
        <v>0</v>
      </c>
      <c r="S141" s="189">
        <v>0</v>
      </c>
      <c r="T141" s="190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1034</v>
      </c>
      <c r="AT141" s="191" t="s">
        <v>210</v>
      </c>
      <c r="AU141" s="191" t="s">
        <v>82</v>
      </c>
      <c r="AY141" s="19" t="s">
        <v>208</v>
      </c>
      <c r="BE141" s="192">
        <f t="shared" si="4"/>
        <v>0</v>
      </c>
      <c r="BF141" s="192">
        <f t="shared" si="5"/>
        <v>0</v>
      </c>
      <c r="BG141" s="192">
        <f t="shared" si="6"/>
        <v>0</v>
      </c>
      <c r="BH141" s="192">
        <f t="shared" si="7"/>
        <v>0</v>
      </c>
      <c r="BI141" s="192">
        <f t="shared" si="8"/>
        <v>0</v>
      </c>
      <c r="BJ141" s="19" t="s">
        <v>82</v>
      </c>
      <c r="BK141" s="192">
        <f t="shared" si="9"/>
        <v>0</v>
      </c>
      <c r="BL141" s="19" t="s">
        <v>1034</v>
      </c>
      <c r="BM141" s="191" t="s">
        <v>1016</v>
      </c>
    </row>
    <row r="142" spans="1:65" s="2" customFormat="1" ht="14.45" customHeight="1">
      <c r="A142" s="36"/>
      <c r="B142" s="37"/>
      <c r="C142" s="180" t="s">
        <v>752</v>
      </c>
      <c r="D142" s="180" t="s">
        <v>210</v>
      </c>
      <c r="E142" s="181" t="s">
        <v>2215</v>
      </c>
      <c r="F142" s="182" t="s">
        <v>2216</v>
      </c>
      <c r="G142" s="183" t="s">
        <v>367</v>
      </c>
      <c r="H142" s="184">
        <v>1</v>
      </c>
      <c r="I142" s="185"/>
      <c r="J142" s="186">
        <f t="shared" si="0"/>
        <v>0</v>
      </c>
      <c r="K142" s="182" t="s">
        <v>19</v>
      </c>
      <c r="L142" s="41"/>
      <c r="M142" s="187" t="s">
        <v>19</v>
      </c>
      <c r="N142" s="188" t="s">
        <v>43</v>
      </c>
      <c r="O142" s="66"/>
      <c r="P142" s="189">
        <f t="shared" si="1"/>
        <v>0</v>
      </c>
      <c r="Q142" s="189">
        <v>0</v>
      </c>
      <c r="R142" s="189">
        <f t="shared" si="2"/>
        <v>0</v>
      </c>
      <c r="S142" s="189">
        <v>0</v>
      </c>
      <c r="T142" s="190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1034</v>
      </c>
      <c r="AT142" s="191" t="s">
        <v>210</v>
      </c>
      <c r="AU142" s="191" t="s">
        <v>82</v>
      </c>
      <c r="AY142" s="19" t="s">
        <v>208</v>
      </c>
      <c r="BE142" s="192">
        <f t="shared" si="4"/>
        <v>0</v>
      </c>
      <c r="BF142" s="192">
        <f t="shared" si="5"/>
        <v>0</v>
      </c>
      <c r="BG142" s="192">
        <f t="shared" si="6"/>
        <v>0</v>
      </c>
      <c r="BH142" s="192">
        <f t="shared" si="7"/>
        <v>0</v>
      </c>
      <c r="BI142" s="192">
        <f t="shared" si="8"/>
        <v>0</v>
      </c>
      <c r="BJ142" s="19" t="s">
        <v>82</v>
      </c>
      <c r="BK142" s="192">
        <f t="shared" si="9"/>
        <v>0</v>
      </c>
      <c r="BL142" s="19" t="s">
        <v>1034</v>
      </c>
      <c r="BM142" s="191" t="s">
        <v>456</v>
      </c>
    </row>
    <row r="143" spans="1:65" s="2" customFormat="1" ht="14.45" customHeight="1">
      <c r="A143" s="36"/>
      <c r="B143" s="37"/>
      <c r="C143" s="180" t="s">
        <v>756</v>
      </c>
      <c r="D143" s="180" t="s">
        <v>210</v>
      </c>
      <c r="E143" s="181" t="s">
        <v>2217</v>
      </c>
      <c r="F143" s="182" t="s">
        <v>2218</v>
      </c>
      <c r="G143" s="183" t="s">
        <v>367</v>
      </c>
      <c r="H143" s="184">
        <v>1</v>
      </c>
      <c r="I143" s="185"/>
      <c r="J143" s="186">
        <f t="shared" si="0"/>
        <v>0</v>
      </c>
      <c r="K143" s="182" t="s">
        <v>19</v>
      </c>
      <c r="L143" s="41"/>
      <c r="M143" s="187" t="s">
        <v>19</v>
      </c>
      <c r="N143" s="188" t="s">
        <v>43</v>
      </c>
      <c r="O143" s="66"/>
      <c r="P143" s="189">
        <f t="shared" si="1"/>
        <v>0</v>
      </c>
      <c r="Q143" s="189">
        <v>0</v>
      </c>
      <c r="R143" s="189">
        <f t="shared" si="2"/>
        <v>0</v>
      </c>
      <c r="S143" s="189">
        <v>0</v>
      </c>
      <c r="T143" s="190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1034</v>
      </c>
      <c r="AT143" s="191" t="s">
        <v>210</v>
      </c>
      <c r="AU143" s="191" t="s">
        <v>82</v>
      </c>
      <c r="AY143" s="19" t="s">
        <v>208</v>
      </c>
      <c r="BE143" s="192">
        <f t="shared" si="4"/>
        <v>0</v>
      </c>
      <c r="BF143" s="192">
        <f t="shared" si="5"/>
        <v>0</v>
      </c>
      <c r="BG143" s="192">
        <f t="shared" si="6"/>
        <v>0</v>
      </c>
      <c r="BH143" s="192">
        <f t="shared" si="7"/>
        <v>0</v>
      </c>
      <c r="BI143" s="192">
        <f t="shared" si="8"/>
        <v>0</v>
      </c>
      <c r="BJ143" s="19" t="s">
        <v>82</v>
      </c>
      <c r="BK143" s="192">
        <f t="shared" si="9"/>
        <v>0</v>
      </c>
      <c r="BL143" s="19" t="s">
        <v>1034</v>
      </c>
      <c r="BM143" s="191" t="s">
        <v>514</v>
      </c>
    </row>
    <row r="144" spans="1:65" s="2" customFormat="1" ht="24.2" customHeight="1">
      <c r="A144" s="36"/>
      <c r="B144" s="37"/>
      <c r="C144" s="180" t="s">
        <v>973</v>
      </c>
      <c r="D144" s="180" t="s">
        <v>210</v>
      </c>
      <c r="E144" s="181" t="s">
        <v>2219</v>
      </c>
      <c r="F144" s="182" t="s">
        <v>2220</v>
      </c>
      <c r="G144" s="183" t="s">
        <v>395</v>
      </c>
      <c r="H144" s="184">
        <v>12</v>
      </c>
      <c r="I144" s="185"/>
      <c r="J144" s="186">
        <f t="shared" si="0"/>
        <v>0</v>
      </c>
      <c r="K144" s="182" t="s">
        <v>19</v>
      </c>
      <c r="L144" s="41"/>
      <c r="M144" s="187" t="s">
        <v>19</v>
      </c>
      <c r="N144" s="188" t="s">
        <v>43</v>
      </c>
      <c r="O144" s="66"/>
      <c r="P144" s="189">
        <f t="shared" si="1"/>
        <v>0</v>
      </c>
      <c r="Q144" s="189">
        <v>0</v>
      </c>
      <c r="R144" s="189">
        <f t="shared" si="2"/>
        <v>0</v>
      </c>
      <c r="S144" s="189">
        <v>0</v>
      </c>
      <c r="T144" s="190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1034</v>
      </c>
      <c r="AT144" s="191" t="s">
        <v>210</v>
      </c>
      <c r="AU144" s="191" t="s">
        <v>82</v>
      </c>
      <c r="AY144" s="19" t="s">
        <v>208</v>
      </c>
      <c r="BE144" s="192">
        <f t="shared" si="4"/>
        <v>0</v>
      </c>
      <c r="BF144" s="192">
        <f t="shared" si="5"/>
        <v>0</v>
      </c>
      <c r="BG144" s="192">
        <f t="shared" si="6"/>
        <v>0</v>
      </c>
      <c r="BH144" s="192">
        <f t="shared" si="7"/>
        <v>0</v>
      </c>
      <c r="BI144" s="192">
        <f t="shared" si="8"/>
        <v>0</v>
      </c>
      <c r="BJ144" s="19" t="s">
        <v>82</v>
      </c>
      <c r="BK144" s="192">
        <f t="shared" si="9"/>
        <v>0</v>
      </c>
      <c r="BL144" s="19" t="s">
        <v>1034</v>
      </c>
      <c r="BM144" s="191" t="s">
        <v>2221</v>
      </c>
    </row>
    <row r="145" spans="1:65" s="2" customFormat="1" ht="14.45" customHeight="1">
      <c r="A145" s="36"/>
      <c r="B145" s="37"/>
      <c r="C145" s="180" t="s">
        <v>994</v>
      </c>
      <c r="D145" s="180" t="s">
        <v>210</v>
      </c>
      <c r="E145" s="181" t="s">
        <v>2222</v>
      </c>
      <c r="F145" s="182" t="s">
        <v>2223</v>
      </c>
      <c r="G145" s="183" t="s">
        <v>367</v>
      </c>
      <c r="H145" s="184">
        <v>2</v>
      </c>
      <c r="I145" s="185"/>
      <c r="J145" s="186">
        <f t="shared" si="0"/>
        <v>0</v>
      </c>
      <c r="K145" s="182" t="s">
        <v>19</v>
      </c>
      <c r="L145" s="41"/>
      <c r="M145" s="187" t="s">
        <v>19</v>
      </c>
      <c r="N145" s="188" t="s">
        <v>43</v>
      </c>
      <c r="O145" s="66"/>
      <c r="P145" s="189">
        <f t="shared" si="1"/>
        <v>0</v>
      </c>
      <c r="Q145" s="189">
        <v>0</v>
      </c>
      <c r="R145" s="189">
        <f t="shared" si="2"/>
        <v>0</v>
      </c>
      <c r="S145" s="189">
        <v>0</v>
      </c>
      <c r="T145" s="190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1034</v>
      </c>
      <c r="AT145" s="191" t="s">
        <v>210</v>
      </c>
      <c r="AU145" s="191" t="s">
        <v>82</v>
      </c>
      <c r="AY145" s="19" t="s">
        <v>208</v>
      </c>
      <c r="BE145" s="192">
        <f t="shared" si="4"/>
        <v>0</v>
      </c>
      <c r="BF145" s="192">
        <f t="shared" si="5"/>
        <v>0</v>
      </c>
      <c r="BG145" s="192">
        <f t="shared" si="6"/>
        <v>0</v>
      </c>
      <c r="BH145" s="192">
        <f t="shared" si="7"/>
        <v>0</v>
      </c>
      <c r="BI145" s="192">
        <f t="shared" si="8"/>
        <v>0</v>
      </c>
      <c r="BJ145" s="19" t="s">
        <v>82</v>
      </c>
      <c r="BK145" s="192">
        <f t="shared" si="9"/>
        <v>0</v>
      </c>
      <c r="BL145" s="19" t="s">
        <v>1034</v>
      </c>
      <c r="BM145" s="191" t="s">
        <v>670</v>
      </c>
    </row>
    <row r="146" spans="1:65" s="2" customFormat="1" ht="14.45" customHeight="1">
      <c r="A146" s="36"/>
      <c r="B146" s="37"/>
      <c r="C146" s="180" t="s">
        <v>998</v>
      </c>
      <c r="D146" s="180" t="s">
        <v>210</v>
      </c>
      <c r="E146" s="181" t="s">
        <v>2224</v>
      </c>
      <c r="F146" s="182" t="s">
        <v>2225</v>
      </c>
      <c r="G146" s="183" t="s">
        <v>367</v>
      </c>
      <c r="H146" s="184">
        <v>1</v>
      </c>
      <c r="I146" s="185"/>
      <c r="J146" s="186">
        <f t="shared" si="0"/>
        <v>0</v>
      </c>
      <c r="K146" s="182" t="s">
        <v>19</v>
      </c>
      <c r="L146" s="41"/>
      <c r="M146" s="187" t="s">
        <v>19</v>
      </c>
      <c r="N146" s="188" t="s">
        <v>43</v>
      </c>
      <c r="O146" s="66"/>
      <c r="P146" s="189">
        <f t="shared" si="1"/>
        <v>0</v>
      </c>
      <c r="Q146" s="189">
        <v>0</v>
      </c>
      <c r="R146" s="189">
        <f t="shared" si="2"/>
        <v>0</v>
      </c>
      <c r="S146" s="189">
        <v>0</v>
      </c>
      <c r="T146" s="190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1034</v>
      </c>
      <c r="AT146" s="191" t="s">
        <v>210</v>
      </c>
      <c r="AU146" s="191" t="s">
        <v>82</v>
      </c>
      <c r="AY146" s="19" t="s">
        <v>208</v>
      </c>
      <c r="BE146" s="192">
        <f t="shared" si="4"/>
        <v>0</v>
      </c>
      <c r="BF146" s="192">
        <f t="shared" si="5"/>
        <v>0</v>
      </c>
      <c r="BG146" s="192">
        <f t="shared" si="6"/>
        <v>0</v>
      </c>
      <c r="BH146" s="192">
        <f t="shared" si="7"/>
        <v>0</v>
      </c>
      <c r="BI146" s="192">
        <f t="shared" si="8"/>
        <v>0</v>
      </c>
      <c r="BJ146" s="19" t="s">
        <v>82</v>
      </c>
      <c r="BK146" s="192">
        <f t="shared" si="9"/>
        <v>0</v>
      </c>
      <c r="BL146" s="19" t="s">
        <v>1034</v>
      </c>
      <c r="BM146" s="191" t="s">
        <v>965</v>
      </c>
    </row>
    <row r="147" spans="1:65" s="2" customFormat="1" ht="14.45" customHeight="1">
      <c r="A147" s="36"/>
      <c r="B147" s="37"/>
      <c r="C147" s="180" t="s">
        <v>2226</v>
      </c>
      <c r="D147" s="180" t="s">
        <v>210</v>
      </c>
      <c r="E147" s="181" t="s">
        <v>2227</v>
      </c>
      <c r="F147" s="182" t="s">
        <v>2228</v>
      </c>
      <c r="G147" s="183" t="s">
        <v>367</v>
      </c>
      <c r="H147" s="184">
        <v>2</v>
      </c>
      <c r="I147" s="185"/>
      <c r="J147" s="186">
        <f t="shared" si="0"/>
        <v>0</v>
      </c>
      <c r="K147" s="182" t="s">
        <v>19</v>
      </c>
      <c r="L147" s="41"/>
      <c r="M147" s="187" t="s">
        <v>19</v>
      </c>
      <c r="N147" s="188" t="s">
        <v>43</v>
      </c>
      <c r="O147" s="66"/>
      <c r="P147" s="189">
        <f t="shared" si="1"/>
        <v>0</v>
      </c>
      <c r="Q147" s="189">
        <v>0</v>
      </c>
      <c r="R147" s="189">
        <f t="shared" si="2"/>
        <v>0</v>
      </c>
      <c r="S147" s="189">
        <v>0</v>
      </c>
      <c r="T147" s="190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1034</v>
      </c>
      <c r="AT147" s="191" t="s">
        <v>210</v>
      </c>
      <c r="AU147" s="191" t="s">
        <v>82</v>
      </c>
      <c r="AY147" s="19" t="s">
        <v>208</v>
      </c>
      <c r="BE147" s="192">
        <f t="shared" si="4"/>
        <v>0</v>
      </c>
      <c r="BF147" s="192">
        <f t="shared" si="5"/>
        <v>0</v>
      </c>
      <c r="BG147" s="192">
        <f t="shared" si="6"/>
        <v>0</v>
      </c>
      <c r="BH147" s="192">
        <f t="shared" si="7"/>
        <v>0</v>
      </c>
      <c r="BI147" s="192">
        <f t="shared" si="8"/>
        <v>0</v>
      </c>
      <c r="BJ147" s="19" t="s">
        <v>82</v>
      </c>
      <c r="BK147" s="192">
        <f t="shared" si="9"/>
        <v>0</v>
      </c>
      <c r="BL147" s="19" t="s">
        <v>1034</v>
      </c>
      <c r="BM147" s="191" t="s">
        <v>2229</v>
      </c>
    </row>
    <row r="148" spans="1:65" s="2" customFormat="1" ht="14.45" customHeight="1">
      <c r="A148" s="36"/>
      <c r="B148" s="37"/>
      <c r="C148" s="180" t="s">
        <v>829</v>
      </c>
      <c r="D148" s="180" t="s">
        <v>210</v>
      </c>
      <c r="E148" s="181" t="s">
        <v>2230</v>
      </c>
      <c r="F148" s="182" t="s">
        <v>2231</v>
      </c>
      <c r="G148" s="183" t="s">
        <v>367</v>
      </c>
      <c r="H148" s="184">
        <v>1</v>
      </c>
      <c r="I148" s="185"/>
      <c r="J148" s="186">
        <f t="shared" si="0"/>
        <v>0</v>
      </c>
      <c r="K148" s="182" t="s">
        <v>19</v>
      </c>
      <c r="L148" s="41"/>
      <c r="M148" s="187" t="s">
        <v>19</v>
      </c>
      <c r="N148" s="188" t="s">
        <v>43</v>
      </c>
      <c r="O148" s="66"/>
      <c r="P148" s="189">
        <f t="shared" si="1"/>
        <v>0</v>
      </c>
      <c r="Q148" s="189">
        <v>0</v>
      </c>
      <c r="R148" s="189">
        <f t="shared" si="2"/>
        <v>0</v>
      </c>
      <c r="S148" s="189">
        <v>0</v>
      </c>
      <c r="T148" s="190">
        <f t="shared" si="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1034</v>
      </c>
      <c r="AT148" s="191" t="s">
        <v>210</v>
      </c>
      <c r="AU148" s="191" t="s">
        <v>82</v>
      </c>
      <c r="AY148" s="19" t="s">
        <v>208</v>
      </c>
      <c r="BE148" s="192">
        <f t="shared" si="4"/>
        <v>0</v>
      </c>
      <c r="BF148" s="192">
        <f t="shared" si="5"/>
        <v>0</v>
      </c>
      <c r="BG148" s="192">
        <f t="shared" si="6"/>
        <v>0</v>
      </c>
      <c r="BH148" s="192">
        <f t="shared" si="7"/>
        <v>0</v>
      </c>
      <c r="BI148" s="192">
        <f t="shared" si="8"/>
        <v>0</v>
      </c>
      <c r="BJ148" s="19" t="s">
        <v>82</v>
      </c>
      <c r="BK148" s="192">
        <f t="shared" si="9"/>
        <v>0</v>
      </c>
      <c r="BL148" s="19" t="s">
        <v>1034</v>
      </c>
      <c r="BM148" s="191" t="s">
        <v>2096</v>
      </c>
    </row>
    <row r="149" spans="1:65" s="2" customFormat="1" ht="14.45" customHeight="1">
      <c r="A149" s="36"/>
      <c r="B149" s="37"/>
      <c r="C149" s="180" t="s">
        <v>835</v>
      </c>
      <c r="D149" s="180" t="s">
        <v>210</v>
      </c>
      <c r="E149" s="181" t="s">
        <v>2232</v>
      </c>
      <c r="F149" s="182" t="s">
        <v>2233</v>
      </c>
      <c r="G149" s="183" t="s">
        <v>367</v>
      </c>
      <c r="H149" s="184">
        <v>1</v>
      </c>
      <c r="I149" s="185"/>
      <c r="J149" s="186">
        <f t="shared" si="0"/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 t="shared" si="1"/>
        <v>0</v>
      </c>
      <c r="Q149" s="189">
        <v>0</v>
      </c>
      <c r="R149" s="189">
        <f t="shared" si="2"/>
        <v>0</v>
      </c>
      <c r="S149" s="189">
        <v>0</v>
      </c>
      <c r="T149" s="190">
        <f t="shared" si="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1034</v>
      </c>
      <c r="AT149" s="191" t="s">
        <v>210</v>
      </c>
      <c r="AU149" s="191" t="s">
        <v>82</v>
      </c>
      <c r="AY149" s="19" t="s">
        <v>208</v>
      </c>
      <c r="BE149" s="192">
        <f t="shared" si="4"/>
        <v>0</v>
      </c>
      <c r="BF149" s="192">
        <f t="shared" si="5"/>
        <v>0</v>
      </c>
      <c r="BG149" s="192">
        <f t="shared" si="6"/>
        <v>0</v>
      </c>
      <c r="BH149" s="192">
        <f t="shared" si="7"/>
        <v>0</v>
      </c>
      <c r="BI149" s="192">
        <f t="shared" si="8"/>
        <v>0</v>
      </c>
      <c r="BJ149" s="19" t="s">
        <v>82</v>
      </c>
      <c r="BK149" s="192">
        <f t="shared" si="9"/>
        <v>0</v>
      </c>
      <c r="BL149" s="19" t="s">
        <v>1034</v>
      </c>
      <c r="BM149" s="191" t="s">
        <v>2234</v>
      </c>
    </row>
    <row r="150" spans="1:65" s="2" customFormat="1" ht="14.45" customHeight="1">
      <c r="A150" s="36"/>
      <c r="B150" s="37"/>
      <c r="C150" s="180" t="s">
        <v>840</v>
      </c>
      <c r="D150" s="180" t="s">
        <v>210</v>
      </c>
      <c r="E150" s="181" t="s">
        <v>2235</v>
      </c>
      <c r="F150" s="182" t="s">
        <v>2236</v>
      </c>
      <c r="G150" s="183" t="s">
        <v>367</v>
      </c>
      <c r="H150" s="184">
        <v>1</v>
      </c>
      <c r="I150" s="185"/>
      <c r="J150" s="186">
        <f t="shared" si="0"/>
        <v>0</v>
      </c>
      <c r="K150" s="182" t="s">
        <v>19</v>
      </c>
      <c r="L150" s="41"/>
      <c r="M150" s="187" t="s">
        <v>19</v>
      </c>
      <c r="N150" s="188" t="s">
        <v>43</v>
      </c>
      <c r="O150" s="66"/>
      <c r="P150" s="189">
        <f t="shared" si="1"/>
        <v>0</v>
      </c>
      <c r="Q150" s="189">
        <v>0</v>
      </c>
      <c r="R150" s="189">
        <f t="shared" si="2"/>
        <v>0</v>
      </c>
      <c r="S150" s="189">
        <v>0</v>
      </c>
      <c r="T150" s="190">
        <f t="shared" si="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1034</v>
      </c>
      <c r="AT150" s="191" t="s">
        <v>210</v>
      </c>
      <c r="AU150" s="191" t="s">
        <v>82</v>
      </c>
      <c r="AY150" s="19" t="s">
        <v>208</v>
      </c>
      <c r="BE150" s="192">
        <f t="shared" si="4"/>
        <v>0</v>
      </c>
      <c r="BF150" s="192">
        <f t="shared" si="5"/>
        <v>0</v>
      </c>
      <c r="BG150" s="192">
        <f t="shared" si="6"/>
        <v>0</v>
      </c>
      <c r="BH150" s="192">
        <f t="shared" si="7"/>
        <v>0</v>
      </c>
      <c r="BI150" s="192">
        <f t="shared" si="8"/>
        <v>0</v>
      </c>
      <c r="BJ150" s="19" t="s">
        <v>82</v>
      </c>
      <c r="BK150" s="192">
        <f t="shared" si="9"/>
        <v>0</v>
      </c>
      <c r="BL150" s="19" t="s">
        <v>1034</v>
      </c>
      <c r="BM150" s="191" t="s">
        <v>2046</v>
      </c>
    </row>
    <row r="151" spans="1:65" s="2" customFormat="1" ht="14.45" customHeight="1">
      <c r="A151" s="36"/>
      <c r="B151" s="37"/>
      <c r="C151" s="226" t="s">
        <v>850</v>
      </c>
      <c r="D151" s="226" t="s">
        <v>370</v>
      </c>
      <c r="E151" s="227" t="s">
        <v>2237</v>
      </c>
      <c r="F151" s="228" t="s">
        <v>2238</v>
      </c>
      <c r="G151" s="229" t="s">
        <v>367</v>
      </c>
      <c r="H151" s="230">
        <v>1</v>
      </c>
      <c r="I151" s="231"/>
      <c r="J151" s="232">
        <f t="shared" si="0"/>
        <v>0</v>
      </c>
      <c r="K151" s="228" t="s">
        <v>19</v>
      </c>
      <c r="L151" s="233"/>
      <c r="M151" s="234" t="s">
        <v>19</v>
      </c>
      <c r="N151" s="235" t="s">
        <v>43</v>
      </c>
      <c r="O151" s="66"/>
      <c r="P151" s="189">
        <f t="shared" si="1"/>
        <v>0</v>
      </c>
      <c r="Q151" s="189">
        <v>0</v>
      </c>
      <c r="R151" s="189">
        <f t="shared" si="2"/>
        <v>0</v>
      </c>
      <c r="S151" s="189">
        <v>0</v>
      </c>
      <c r="T151" s="190">
        <f t="shared" si="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829</v>
      </c>
      <c r="AT151" s="191" t="s">
        <v>370</v>
      </c>
      <c r="AU151" s="191" t="s">
        <v>82</v>
      </c>
      <c r="AY151" s="19" t="s">
        <v>208</v>
      </c>
      <c r="BE151" s="192">
        <f t="shared" si="4"/>
        <v>0</v>
      </c>
      <c r="BF151" s="192">
        <f t="shared" si="5"/>
        <v>0</v>
      </c>
      <c r="BG151" s="192">
        <f t="shared" si="6"/>
        <v>0</v>
      </c>
      <c r="BH151" s="192">
        <f t="shared" si="7"/>
        <v>0</v>
      </c>
      <c r="BI151" s="192">
        <f t="shared" si="8"/>
        <v>0</v>
      </c>
      <c r="BJ151" s="19" t="s">
        <v>82</v>
      </c>
      <c r="BK151" s="192">
        <f t="shared" si="9"/>
        <v>0</v>
      </c>
      <c r="BL151" s="19" t="s">
        <v>1034</v>
      </c>
      <c r="BM151" s="191" t="s">
        <v>1315</v>
      </c>
    </row>
    <row r="152" spans="1:65" s="2" customFormat="1" ht="14.45" customHeight="1">
      <c r="A152" s="36"/>
      <c r="B152" s="37"/>
      <c r="C152" s="226" t="s">
        <v>854</v>
      </c>
      <c r="D152" s="226" t="s">
        <v>370</v>
      </c>
      <c r="E152" s="227" t="s">
        <v>2239</v>
      </c>
      <c r="F152" s="228" t="s">
        <v>2240</v>
      </c>
      <c r="G152" s="229" t="s">
        <v>367</v>
      </c>
      <c r="H152" s="230">
        <v>1</v>
      </c>
      <c r="I152" s="231"/>
      <c r="J152" s="232">
        <f t="shared" si="0"/>
        <v>0</v>
      </c>
      <c r="K152" s="228" t="s">
        <v>19</v>
      </c>
      <c r="L152" s="233"/>
      <c r="M152" s="234" t="s">
        <v>19</v>
      </c>
      <c r="N152" s="235" t="s">
        <v>43</v>
      </c>
      <c r="O152" s="66"/>
      <c r="P152" s="189">
        <f t="shared" si="1"/>
        <v>0</v>
      </c>
      <c r="Q152" s="189">
        <v>0</v>
      </c>
      <c r="R152" s="189">
        <f t="shared" si="2"/>
        <v>0</v>
      </c>
      <c r="S152" s="189">
        <v>0</v>
      </c>
      <c r="T152" s="190">
        <f t="shared" si="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829</v>
      </c>
      <c r="AT152" s="191" t="s">
        <v>370</v>
      </c>
      <c r="AU152" s="191" t="s">
        <v>82</v>
      </c>
      <c r="AY152" s="19" t="s">
        <v>208</v>
      </c>
      <c r="BE152" s="192">
        <f t="shared" si="4"/>
        <v>0</v>
      </c>
      <c r="BF152" s="192">
        <f t="shared" si="5"/>
        <v>0</v>
      </c>
      <c r="BG152" s="192">
        <f t="shared" si="6"/>
        <v>0</v>
      </c>
      <c r="BH152" s="192">
        <f t="shared" si="7"/>
        <v>0</v>
      </c>
      <c r="BI152" s="192">
        <f t="shared" si="8"/>
        <v>0</v>
      </c>
      <c r="BJ152" s="19" t="s">
        <v>82</v>
      </c>
      <c r="BK152" s="192">
        <f t="shared" si="9"/>
        <v>0</v>
      </c>
      <c r="BL152" s="19" t="s">
        <v>1034</v>
      </c>
      <c r="BM152" s="191" t="s">
        <v>1482</v>
      </c>
    </row>
    <row r="153" spans="1:65" s="2" customFormat="1" ht="14.45" customHeight="1">
      <c r="A153" s="36"/>
      <c r="B153" s="37"/>
      <c r="C153" s="180" t="s">
        <v>865</v>
      </c>
      <c r="D153" s="180" t="s">
        <v>210</v>
      </c>
      <c r="E153" s="181" t="s">
        <v>2241</v>
      </c>
      <c r="F153" s="182" t="s">
        <v>2242</v>
      </c>
      <c r="G153" s="183" t="s">
        <v>367</v>
      </c>
      <c r="H153" s="184">
        <v>1</v>
      </c>
      <c r="I153" s="185"/>
      <c r="J153" s="186">
        <f t="shared" si="0"/>
        <v>0</v>
      </c>
      <c r="K153" s="182" t="s">
        <v>19</v>
      </c>
      <c r="L153" s="41"/>
      <c r="M153" s="187" t="s">
        <v>19</v>
      </c>
      <c r="N153" s="188" t="s">
        <v>43</v>
      </c>
      <c r="O153" s="66"/>
      <c r="P153" s="189">
        <f t="shared" si="1"/>
        <v>0</v>
      </c>
      <c r="Q153" s="189">
        <v>0</v>
      </c>
      <c r="R153" s="189">
        <f t="shared" si="2"/>
        <v>0</v>
      </c>
      <c r="S153" s="189">
        <v>0</v>
      </c>
      <c r="T153" s="190">
        <f t="shared" si="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1034</v>
      </c>
      <c r="AT153" s="191" t="s">
        <v>210</v>
      </c>
      <c r="AU153" s="191" t="s">
        <v>82</v>
      </c>
      <c r="AY153" s="19" t="s">
        <v>208</v>
      </c>
      <c r="BE153" s="192">
        <f t="shared" si="4"/>
        <v>0</v>
      </c>
      <c r="BF153" s="192">
        <f t="shared" si="5"/>
        <v>0</v>
      </c>
      <c r="BG153" s="192">
        <f t="shared" si="6"/>
        <v>0</v>
      </c>
      <c r="BH153" s="192">
        <f t="shared" si="7"/>
        <v>0</v>
      </c>
      <c r="BI153" s="192">
        <f t="shared" si="8"/>
        <v>0</v>
      </c>
      <c r="BJ153" s="19" t="s">
        <v>82</v>
      </c>
      <c r="BK153" s="192">
        <f t="shared" si="9"/>
        <v>0</v>
      </c>
      <c r="BL153" s="19" t="s">
        <v>1034</v>
      </c>
      <c r="BM153" s="191" t="s">
        <v>1495</v>
      </c>
    </row>
    <row r="154" spans="1:65" s="2" customFormat="1" ht="14.45" customHeight="1">
      <c r="A154" s="36"/>
      <c r="B154" s="37"/>
      <c r="C154" s="180" t="s">
        <v>870</v>
      </c>
      <c r="D154" s="180" t="s">
        <v>210</v>
      </c>
      <c r="E154" s="181" t="s">
        <v>2243</v>
      </c>
      <c r="F154" s="182" t="s">
        <v>2244</v>
      </c>
      <c r="G154" s="183" t="s">
        <v>367</v>
      </c>
      <c r="H154" s="184">
        <v>1</v>
      </c>
      <c r="I154" s="185"/>
      <c r="J154" s="186">
        <f t="shared" si="0"/>
        <v>0</v>
      </c>
      <c r="K154" s="182" t="s">
        <v>19</v>
      </c>
      <c r="L154" s="41"/>
      <c r="M154" s="187" t="s">
        <v>19</v>
      </c>
      <c r="N154" s="188" t="s">
        <v>43</v>
      </c>
      <c r="O154" s="66"/>
      <c r="P154" s="189">
        <f t="shared" si="1"/>
        <v>0</v>
      </c>
      <c r="Q154" s="189">
        <v>0</v>
      </c>
      <c r="R154" s="189">
        <f t="shared" si="2"/>
        <v>0</v>
      </c>
      <c r="S154" s="189">
        <v>0</v>
      </c>
      <c r="T154" s="190">
        <f t="shared" si="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1034</v>
      </c>
      <c r="AT154" s="191" t="s">
        <v>210</v>
      </c>
      <c r="AU154" s="191" t="s">
        <v>82</v>
      </c>
      <c r="AY154" s="19" t="s">
        <v>208</v>
      </c>
      <c r="BE154" s="192">
        <f t="shared" si="4"/>
        <v>0</v>
      </c>
      <c r="BF154" s="192">
        <f t="shared" si="5"/>
        <v>0</v>
      </c>
      <c r="BG154" s="192">
        <f t="shared" si="6"/>
        <v>0</v>
      </c>
      <c r="BH154" s="192">
        <f t="shared" si="7"/>
        <v>0</v>
      </c>
      <c r="BI154" s="192">
        <f t="shared" si="8"/>
        <v>0</v>
      </c>
      <c r="BJ154" s="19" t="s">
        <v>82</v>
      </c>
      <c r="BK154" s="192">
        <f t="shared" si="9"/>
        <v>0</v>
      </c>
      <c r="BL154" s="19" t="s">
        <v>1034</v>
      </c>
      <c r="BM154" s="191" t="s">
        <v>2245</v>
      </c>
    </row>
    <row r="155" spans="1:65" s="2" customFormat="1" ht="14.45" customHeight="1">
      <c r="A155" s="36"/>
      <c r="B155" s="37"/>
      <c r="C155" s="180" t="s">
        <v>2246</v>
      </c>
      <c r="D155" s="180" t="s">
        <v>210</v>
      </c>
      <c r="E155" s="181" t="s">
        <v>2247</v>
      </c>
      <c r="F155" s="182" t="s">
        <v>2248</v>
      </c>
      <c r="G155" s="183" t="s">
        <v>367</v>
      </c>
      <c r="H155" s="184">
        <v>1</v>
      </c>
      <c r="I155" s="185"/>
      <c r="J155" s="186">
        <f t="shared" si="0"/>
        <v>0</v>
      </c>
      <c r="K155" s="182" t="s">
        <v>19</v>
      </c>
      <c r="L155" s="41"/>
      <c r="M155" s="187" t="s">
        <v>19</v>
      </c>
      <c r="N155" s="188" t="s">
        <v>43</v>
      </c>
      <c r="O155" s="66"/>
      <c r="P155" s="189">
        <f t="shared" si="1"/>
        <v>0</v>
      </c>
      <c r="Q155" s="189">
        <v>0</v>
      </c>
      <c r="R155" s="189">
        <f t="shared" si="2"/>
        <v>0</v>
      </c>
      <c r="S155" s="189">
        <v>0</v>
      </c>
      <c r="T155" s="190">
        <f t="shared" si="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1034</v>
      </c>
      <c r="AT155" s="191" t="s">
        <v>210</v>
      </c>
      <c r="AU155" s="191" t="s">
        <v>82</v>
      </c>
      <c r="AY155" s="19" t="s">
        <v>208</v>
      </c>
      <c r="BE155" s="192">
        <f t="shared" si="4"/>
        <v>0</v>
      </c>
      <c r="BF155" s="192">
        <f t="shared" si="5"/>
        <v>0</v>
      </c>
      <c r="BG155" s="192">
        <f t="shared" si="6"/>
        <v>0</v>
      </c>
      <c r="BH155" s="192">
        <f t="shared" si="7"/>
        <v>0</v>
      </c>
      <c r="BI155" s="192">
        <f t="shared" si="8"/>
        <v>0</v>
      </c>
      <c r="BJ155" s="19" t="s">
        <v>82</v>
      </c>
      <c r="BK155" s="192">
        <f t="shared" si="9"/>
        <v>0</v>
      </c>
      <c r="BL155" s="19" t="s">
        <v>1034</v>
      </c>
      <c r="BM155" s="191" t="s">
        <v>1298</v>
      </c>
    </row>
    <row r="156" spans="1:65" s="2" customFormat="1" ht="14.45" customHeight="1">
      <c r="A156" s="36"/>
      <c r="B156" s="37"/>
      <c r="C156" s="180" t="s">
        <v>2202</v>
      </c>
      <c r="D156" s="180" t="s">
        <v>210</v>
      </c>
      <c r="E156" s="181" t="s">
        <v>2249</v>
      </c>
      <c r="F156" s="182" t="s">
        <v>2250</v>
      </c>
      <c r="G156" s="183" t="s">
        <v>367</v>
      </c>
      <c r="H156" s="184">
        <v>1</v>
      </c>
      <c r="I156" s="185"/>
      <c r="J156" s="186">
        <f t="shared" si="0"/>
        <v>0</v>
      </c>
      <c r="K156" s="182" t="s">
        <v>19</v>
      </c>
      <c r="L156" s="41"/>
      <c r="M156" s="187" t="s">
        <v>19</v>
      </c>
      <c r="N156" s="188" t="s">
        <v>43</v>
      </c>
      <c r="O156" s="66"/>
      <c r="P156" s="189">
        <f t="shared" si="1"/>
        <v>0</v>
      </c>
      <c r="Q156" s="189">
        <v>0</v>
      </c>
      <c r="R156" s="189">
        <f t="shared" si="2"/>
        <v>0</v>
      </c>
      <c r="S156" s="189">
        <v>0</v>
      </c>
      <c r="T156" s="190">
        <f t="shared" si="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1034</v>
      </c>
      <c r="AT156" s="191" t="s">
        <v>210</v>
      </c>
      <c r="AU156" s="191" t="s">
        <v>82</v>
      </c>
      <c r="AY156" s="19" t="s">
        <v>208</v>
      </c>
      <c r="BE156" s="192">
        <f t="shared" si="4"/>
        <v>0</v>
      </c>
      <c r="BF156" s="192">
        <f t="shared" si="5"/>
        <v>0</v>
      </c>
      <c r="BG156" s="192">
        <f t="shared" si="6"/>
        <v>0</v>
      </c>
      <c r="BH156" s="192">
        <f t="shared" si="7"/>
        <v>0</v>
      </c>
      <c r="BI156" s="192">
        <f t="shared" si="8"/>
        <v>0</v>
      </c>
      <c r="BJ156" s="19" t="s">
        <v>82</v>
      </c>
      <c r="BK156" s="192">
        <f t="shared" si="9"/>
        <v>0</v>
      </c>
      <c r="BL156" s="19" t="s">
        <v>1034</v>
      </c>
      <c r="BM156" s="191" t="s">
        <v>936</v>
      </c>
    </row>
    <row r="157" spans="1:65" s="2" customFormat="1" ht="14.45" customHeight="1">
      <c r="A157" s="36"/>
      <c r="B157" s="37"/>
      <c r="C157" s="180" t="s">
        <v>878</v>
      </c>
      <c r="D157" s="180" t="s">
        <v>210</v>
      </c>
      <c r="E157" s="181" t="s">
        <v>2251</v>
      </c>
      <c r="F157" s="182" t="s">
        <v>2252</v>
      </c>
      <c r="G157" s="183" t="s">
        <v>2253</v>
      </c>
      <c r="H157" s="184">
        <v>8</v>
      </c>
      <c r="I157" s="185"/>
      <c r="J157" s="186">
        <f t="shared" si="0"/>
        <v>0</v>
      </c>
      <c r="K157" s="182" t="s">
        <v>19</v>
      </c>
      <c r="L157" s="41"/>
      <c r="M157" s="187" t="s">
        <v>19</v>
      </c>
      <c r="N157" s="188" t="s">
        <v>43</v>
      </c>
      <c r="O157" s="66"/>
      <c r="P157" s="189">
        <f t="shared" si="1"/>
        <v>0</v>
      </c>
      <c r="Q157" s="189">
        <v>0</v>
      </c>
      <c r="R157" s="189">
        <f t="shared" si="2"/>
        <v>0</v>
      </c>
      <c r="S157" s="189">
        <v>0</v>
      </c>
      <c r="T157" s="190">
        <f t="shared" si="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1034</v>
      </c>
      <c r="AT157" s="191" t="s">
        <v>210</v>
      </c>
      <c r="AU157" s="191" t="s">
        <v>82</v>
      </c>
      <c r="AY157" s="19" t="s">
        <v>208</v>
      </c>
      <c r="BE157" s="192">
        <f t="shared" si="4"/>
        <v>0</v>
      </c>
      <c r="BF157" s="192">
        <f t="shared" si="5"/>
        <v>0</v>
      </c>
      <c r="BG157" s="192">
        <f t="shared" si="6"/>
        <v>0</v>
      </c>
      <c r="BH157" s="192">
        <f t="shared" si="7"/>
        <v>0</v>
      </c>
      <c r="BI157" s="192">
        <f t="shared" si="8"/>
        <v>0</v>
      </c>
      <c r="BJ157" s="19" t="s">
        <v>82</v>
      </c>
      <c r="BK157" s="192">
        <f t="shared" si="9"/>
        <v>0</v>
      </c>
      <c r="BL157" s="19" t="s">
        <v>1034</v>
      </c>
      <c r="BM157" s="191" t="s">
        <v>924</v>
      </c>
    </row>
    <row r="158" spans="1:65" s="2" customFormat="1" ht="24.2" customHeight="1">
      <c r="A158" s="36"/>
      <c r="B158" s="37"/>
      <c r="C158" s="180" t="s">
        <v>895</v>
      </c>
      <c r="D158" s="180" t="s">
        <v>210</v>
      </c>
      <c r="E158" s="181" t="s">
        <v>2254</v>
      </c>
      <c r="F158" s="182" t="s">
        <v>2255</v>
      </c>
      <c r="G158" s="183" t="s">
        <v>395</v>
      </c>
      <c r="H158" s="184">
        <v>2</v>
      </c>
      <c r="I158" s="185"/>
      <c r="J158" s="186">
        <f t="shared" si="0"/>
        <v>0</v>
      </c>
      <c r="K158" s="182" t="s">
        <v>19</v>
      </c>
      <c r="L158" s="41"/>
      <c r="M158" s="187" t="s">
        <v>19</v>
      </c>
      <c r="N158" s="188" t="s">
        <v>43</v>
      </c>
      <c r="O158" s="66"/>
      <c r="P158" s="189">
        <f t="shared" si="1"/>
        <v>0</v>
      </c>
      <c r="Q158" s="189">
        <v>0</v>
      </c>
      <c r="R158" s="189">
        <f t="shared" si="2"/>
        <v>0</v>
      </c>
      <c r="S158" s="189">
        <v>0</v>
      </c>
      <c r="T158" s="190">
        <f t="shared" si="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1034</v>
      </c>
      <c r="AT158" s="191" t="s">
        <v>210</v>
      </c>
      <c r="AU158" s="191" t="s">
        <v>82</v>
      </c>
      <c r="AY158" s="19" t="s">
        <v>208</v>
      </c>
      <c r="BE158" s="192">
        <f t="shared" si="4"/>
        <v>0</v>
      </c>
      <c r="BF158" s="192">
        <f t="shared" si="5"/>
        <v>0</v>
      </c>
      <c r="BG158" s="192">
        <f t="shared" si="6"/>
        <v>0</v>
      </c>
      <c r="BH158" s="192">
        <f t="shared" si="7"/>
        <v>0</v>
      </c>
      <c r="BI158" s="192">
        <f t="shared" si="8"/>
        <v>0</v>
      </c>
      <c r="BJ158" s="19" t="s">
        <v>82</v>
      </c>
      <c r="BK158" s="192">
        <f t="shared" si="9"/>
        <v>0</v>
      </c>
      <c r="BL158" s="19" t="s">
        <v>1034</v>
      </c>
      <c r="BM158" s="191" t="s">
        <v>2256</v>
      </c>
    </row>
    <row r="159" spans="1:65" s="2" customFormat="1" ht="14.45" customHeight="1">
      <c r="A159" s="36"/>
      <c r="B159" s="37"/>
      <c r="C159" s="180" t="s">
        <v>2257</v>
      </c>
      <c r="D159" s="180" t="s">
        <v>210</v>
      </c>
      <c r="E159" s="181" t="s">
        <v>2258</v>
      </c>
      <c r="F159" s="182" t="s">
        <v>2259</v>
      </c>
      <c r="G159" s="183" t="s">
        <v>367</v>
      </c>
      <c r="H159" s="184">
        <v>1</v>
      </c>
      <c r="I159" s="185"/>
      <c r="J159" s="186">
        <f t="shared" si="0"/>
        <v>0</v>
      </c>
      <c r="K159" s="182" t="s">
        <v>19</v>
      </c>
      <c r="L159" s="41"/>
      <c r="M159" s="187" t="s">
        <v>19</v>
      </c>
      <c r="N159" s="188" t="s">
        <v>43</v>
      </c>
      <c r="O159" s="66"/>
      <c r="P159" s="189">
        <f t="shared" si="1"/>
        <v>0</v>
      </c>
      <c r="Q159" s="189">
        <v>0</v>
      </c>
      <c r="R159" s="189">
        <f t="shared" si="2"/>
        <v>0</v>
      </c>
      <c r="S159" s="189">
        <v>0</v>
      </c>
      <c r="T159" s="190">
        <f t="shared" si="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1034</v>
      </c>
      <c r="AT159" s="191" t="s">
        <v>210</v>
      </c>
      <c r="AU159" s="191" t="s">
        <v>82</v>
      </c>
      <c r="AY159" s="19" t="s">
        <v>208</v>
      </c>
      <c r="BE159" s="192">
        <f t="shared" si="4"/>
        <v>0</v>
      </c>
      <c r="BF159" s="192">
        <f t="shared" si="5"/>
        <v>0</v>
      </c>
      <c r="BG159" s="192">
        <f t="shared" si="6"/>
        <v>0</v>
      </c>
      <c r="BH159" s="192">
        <f t="shared" si="7"/>
        <v>0</v>
      </c>
      <c r="BI159" s="192">
        <f t="shared" si="8"/>
        <v>0</v>
      </c>
      <c r="BJ159" s="19" t="s">
        <v>82</v>
      </c>
      <c r="BK159" s="192">
        <f t="shared" si="9"/>
        <v>0</v>
      </c>
      <c r="BL159" s="19" t="s">
        <v>1034</v>
      </c>
      <c r="BM159" s="191" t="s">
        <v>1213</v>
      </c>
    </row>
    <row r="160" spans="1:65" s="12" customFormat="1" ht="22.9" customHeight="1">
      <c r="B160" s="164"/>
      <c r="C160" s="165"/>
      <c r="D160" s="166" t="s">
        <v>70</v>
      </c>
      <c r="E160" s="178" t="s">
        <v>2052</v>
      </c>
      <c r="F160" s="178" t="s">
        <v>2053</v>
      </c>
      <c r="G160" s="165"/>
      <c r="H160" s="165"/>
      <c r="I160" s="168"/>
      <c r="J160" s="179">
        <f>BK160</f>
        <v>0</v>
      </c>
      <c r="K160" s="165"/>
      <c r="L160" s="170"/>
      <c r="M160" s="171"/>
      <c r="N160" s="172"/>
      <c r="O160" s="172"/>
      <c r="P160" s="173">
        <f>SUM(P161:P163)</f>
        <v>0</v>
      </c>
      <c r="Q160" s="172"/>
      <c r="R160" s="173">
        <f>SUM(R161:R163)</f>
        <v>0</v>
      </c>
      <c r="S160" s="172"/>
      <c r="T160" s="174">
        <f>SUM(T161:T163)</f>
        <v>0</v>
      </c>
      <c r="AR160" s="175" t="s">
        <v>82</v>
      </c>
      <c r="AT160" s="176" t="s">
        <v>70</v>
      </c>
      <c r="AU160" s="176" t="s">
        <v>78</v>
      </c>
      <c r="AY160" s="175" t="s">
        <v>208</v>
      </c>
      <c r="BK160" s="177">
        <f>SUM(BK161:BK163)</f>
        <v>0</v>
      </c>
    </row>
    <row r="161" spans="1:65" s="2" customFormat="1" ht="14.45" customHeight="1">
      <c r="A161" s="36"/>
      <c r="B161" s="37"/>
      <c r="C161" s="180" t="s">
        <v>901</v>
      </c>
      <c r="D161" s="180" t="s">
        <v>210</v>
      </c>
      <c r="E161" s="181" t="s">
        <v>2260</v>
      </c>
      <c r="F161" s="182" t="s">
        <v>2261</v>
      </c>
      <c r="G161" s="183" t="s">
        <v>395</v>
      </c>
      <c r="H161" s="184">
        <v>17</v>
      </c>
      <c r="I161" s="185"/>
      <c r="J161" s="186">
        <f>ROUND(I161*H161,2)</f>
        <v>0</v>
      </c>
      <c r="K161" s="182" t="s">
        <v>19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1034</v>
      </c>
      <c r="AT161" s="191" t="s">
        <v>210</v>
      </c>
      <c r="AU161" s="191" t="s">
        <v>82</v>
      </c>
      <c r="AY161" s="19" t="s">
        <v>208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82</v>
      </c>
      <c r="BK161" s="192">
        <f>ROUND(I161*H161,2)</f>
        <v>0</v>
      </c>
      <c r="BL161" s="19" t="s">
        <v>1034</v>
      </c>
      <c r="BM161" s="191" t="s">
        <v>1892</v>
      </c>
    </row>
    <row r="162" spans="1:65" s="13" customFormat="1" ht="11.25">
      <c r="B162" s="193"/>
      <c r="C162" s="194"/>
      <c r="D162" s="195" t="s">
        <v>217</v>
      </c>
      <c r="E162" s="196" t="s">
        <v>19</v>
      </c>
      <c r="F162" s="197" t="s">
        <v>2262</v>
      </c>
      <c r="G162" s="194"/>
      <c r="H162" s="198">
        <v>17</v>
      </c>
      <c r="I162" s="199"/>
      <c r="J162" s="194"/>
      <c r="K162" s="194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217</v>
      </c>
      <c r="AU162" s="204" t="s">
        <v>82</v>
      </c>
      <c r="AV162" s="13" t="s">
        <v>82</v>
      </c>
      <c r="AW162" s="13" t="s">
        <v>33</v>
      </c>
      <c r="AX162" s="13" t="s">
        <v>71</v>
      </c>
      <c r="AY162" s="204" t="s">
        <v>208</v>
      </c>
    </row>
    <row r="163" spans="1:65" s="14" customFormat="1" ht="11.25">
      <c r="B163" s="205"/>
      <c r="C163" s="206"/>
      <c r="D163" s="195" t="s">
        <v>217</v>
      </c>
      <c r="E163" s="207" t="s">
        <v>19</v>
      </c>
      <c r="F163" s="208" t="s">
        <v>221</v>
      </c>
      <c r="G163" s="206"/>
      <c r="H163" s="209">
        <v>17</v>
      </c>
      <c r="I163" s="210"/>
      <c r="J163" s="206"/>
      <c r="K163" s="206"/>
      <c r="L163" s="211"/>
      <c r="M163" s="257"/>
      <c r="N163" s="258"/>
      <c r="O163" s="258"/>
      <c r="P163" s="258"/>
      <c r="Q163" s="258"/>
      <c r="R163" s="258"/>
      <c r="S163" s="258"/>
      <c r="T163" s="259"/>
      <c r="AT163" s="215" t="s">
        <v>217</v>
      </c>
      <c r="AU163" s="215" t="s">
        <v>82</v>
      </c>
      <c r="AV163" s="14" t="s">
        <v>215</v>
      </c>
      <c r="AW163" s="14" t="s">
        <v>33</v>
      </c>
      <c r="AX163" s="14" t="s">
        <v>78</v>
      </c>
      <c r="AY163" s="215" t="s">
        <v>208</v>
      </c>
    </row>
    <row r="164" spans="1:65" s="2" customFormat="1" ht="6.95" customHeight="1">
      <c r="A164" s="36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41"/>
      <c r="M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</sheetData>
  <sheetProtection algorithmName="SHA-512" hashValue="Wt4sRjG9o90AX82rvIuzhalxYdfIZwkZp8z3T98qBEZ7FOtKDlkvRViB82tHOS7lM/okU+IYcP+RCMpXOLf8JQ==" saltValue="a5WQrXFJ2Uyh/Eq2T8N8jPSzTEcrqcs8KeEoOjL9qeqQfeg0ZIMSSMHj+OwTioF5dr0RY5rq9tRTLoWEZiiXWA==" spinCount="100000" sheet="1" objects="1" scenarios="1" formatColumns="0" formatRows="0" autoFilter="0"/>
  <autoFilter ref="C90:K163" xr:uid="{00000000-0009-0000-0000-000002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8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89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156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2263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tr">
        <f>IF('Rekapitulace stavby'!AN10="","",'Rekapitulace stavby'!AN10)</f>
        <v/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tr">
        <f>IF('Rekapitulace stavby'!E11="","",'Rekapitulace stavby'!E11)</f>
        <v>Město Nový Bydžov</v>
      </c>
      <c r="F17" s="36"/>
      <c r="G17" s="36"/>
      <c r="H17" s="36"/>
      <c r="I17" s="114" t="s">
        <v>28</v>
      </c>
      <c r="J17" s="105" t="str">
        <f>IF('Rekapitulace stavby'!AN11="","",'Rekapitulace stavby'!AN11)</f>
        <v/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>OBRŠÁL ARCHITEKTI s.r.o.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>OBRŠÁL ARCHITEKTI s.r.o.</v>
      </c>
      <c r="F26" s="36"/>
      <c r="G26" s="36"/>
      <c r="H26" s="36"/>
      <c r="I26" s="114" t="s">
        <v>28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ROUND(J92,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ROUND((SUM(BE92:BE279)),  2)</f>
        <v>0</v>
      </c>
      <c r="G35" s="36"/>
      <c r="H35" s="36"/>
      <c r="I35" s="126">
        <v>0.21</v>
      </c>
      <c r="J35" s="125">
        <f>ROUND(((SUM(BE92:BE279))*I35),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ROUND((SUM(BF92:BF279)),  2)</f>
        <v>0</v>
      </c>
      <c r="G36" s="36"/>
      <c r="H36" s="36"/>
      <c r="I36" s="126">
        <v>0.15</v>
      </c>
      <c r="J36" s="125">
        <f>ROUND(((SUM(BF92:BF279))*I36),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ROUND((SUM(BG92:BG279)),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ROUND((SUM(BH92:BH279)),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ROUND((SUM(BI92:BI279)),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156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D.1.4.a - ZAŘÍZENÍ PRO VY...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Město Nový Bydžov</v>
      </c>
      <c r="G58" s="38"/>
      <c r="H58" s="38"/>
      <c r="I58" s="31" t="s">
        <v>31</v>
      </c>
      <c r="J58" s="34" t="str">
        <f>E23</f>
        <v>OBRŠÁL ARCHITEKTI s.r.o.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OBRŠÁL ARCHITEKTI s.r.o.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J92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170</v>
      </c>
      <c r="E64" s="145"/>
      <c r="F64" s="145"/>
      <c r="G64" s="145"/>
      <c r="H64" s="145"/>
      <c r="I64" s="145"/>
      <c r="J64" s="146">
        <f>J93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173</v>
      </c>
      <c r="E65" s="150"/>
      <c r="F65" s="150"/>
      <c r="G65" s="150"/>
      <c r="H65" s="150"/>
      <c r="I65" s="150"/>
      <c r="J65" s="151">
        <f>J94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2264</v>
      </c>
      <c r="E66" s="150"/>
      <c r="F66" s="150"/>
      <c r="G66" s="150"/>
      <c r="H66" s="150"/>
      <c r="I66" s="150"/>
      <c r="J66" s="151">
        <f>J142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2265</v>
      </c>
      <c r="E67" s="150"/>
      <c r="F67" s="150"/>
      <c r="G67" s="150"/>
      <c r="H67" s="150"/>
      <c r="I67" s="150"/>
      <c r="J67" s="151">
        <f>J164</f>
        <v>0</v>
      </c>
      <c r="K67" s="99"/>
      <c r="L67" s="152"/>
    </row>
    <row r="68" spans="1:31" s="10" customFormat="1" ht="19.899999999999999" customHeight="1">
      <c r="B68" s="148"/>
      <c r="C68" s="99"/>
      <c r="D68" s="149" t="s">
        <v>2266</v>
      </c>
      <c r="E68" s="150"/>
      <c r="F68" s="150"/>
      <c r="G68" s="150"/>
      <c r="H68" s="150"/>
      <c r="I68" s="150"/>
      <c r="J68" s="151">
        <f>J175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2267</v>
      </c>
      <c r="E69" s="150"/>
      <c r="F69" s="150"/>
      <c r="G69" s="150"/>
      <c r="H69" s="150"/>
      <c r="I69" s="150"/>
      <c r="J69" s="151">
        <f>J230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2268</v>
      </c>
      <c r="E70" s="150"/>
      <c r="F70" s="150"/>
      <c r="G70" s="150"/>
      <c r="H70" s="150"/>
      <c r="I70" s="150"/>
      <c r="J70" s="151">
        <f>J267</f>
        <v>0</v>
      </c>
      <c r="K70" s="99"/>
      <c r="L70" s="152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193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416" t="str">
        <f>E7</f>
        <v>Stavební úpravy Bratří Mádlů č.p. 191, Nový Bydžov</v>
      </c>
      <c r="F80" s="417"/>
      <c r="G80" s="417"/>
      <c r="H80" s="417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" customFormat="1" ht="12" customHeight="1">
      <c r="B81" s="23"/>
      <c r="C81" s="31" t="s">
        <v>155</v>
      </c>
      <c r="D81" s="24"/>
      <c r="E81" s="24"/>
      <c r="F81" s="24"/>
      <c r="G81" s="24"/>
      <c r="H81" s="24"/>
      <c r="I81" s="24"/>
      <c r="J81" s="24"/>
      <c r="K81" s="24"/>
      <c r="L81" s="22"/>
    </row>
    <row r="82" spans="1:65" s="2" customFormat="1" ht="16.5" customHeight="1">
      <c r="A82" s="36"/>
      <c r="B82" s="37"/>
      <c r="C82" s="38"/>
      <c r="D82" s="38"/>
      <c r="E82" s="416" t="s">
        <v>156</v>
      </c>
      <c r="F82" s="418"/>
      <c r="G82" s="418"/>
      <c r="H82" s="41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2142</v>
      </c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72" t="str">
        <f>E11</f>
        <v>D.1.4.a - ZAŘÍZENÍ PRO VY...</v>
      </c>
      <c r="F84" s="418"/>
      <c r="G84" s="418"/>
      <c r="H84" s="41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F14</f>
        <v xml:space="preserve"> </v>
      </c>
      <c r="G86" s="38"/>
      <c r="H86" s="38"/>
      <c r="I86" s="31" t="s">
        <v>23</v>
      </c>
      <c r="J86" s="61" t="str">
        <f>IF(J14="","",J14)</f>
        <v>29. 12. 2020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25</v>
      </c>
      <c r="D88" s="38"/>
      <c r="E88" s="38"/>
      <c r="F88" s="29" t="str">
        <f>E17</f>
        <v>Město Nový Bydžov</v>
      </c>
      <c r="G88" s="38"/>
      <c r="H88" s="38"/>
      <c r="I88" s="31" t="s">
        <v>31</v>
      </c>
      <c r="J88" s="34" t="str">
        <f>E23</f>
        <v>OBRŠÁL ARCHITEKTI s.r.o.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25.7" customHeight="1">
      <c r="A89" s="36"/>
      <c r="B89" s="37"/>
      <c r="C89" s="31" t="s">
        <v>29</v>
      </c>
      <c r="D89" s="38"/>
      <c r="E89" s="38"/>
      <c r="F89" s="29" t="str">
        <f>IF(E20="","",E20)</f>
        <v>Vyplň údaj</v>
      </c>
      <c r="G89" s="38"/>
      <c r="H89" s="38"/>
      <c r="I89" s="31" t="s">
        <v>34</v>
      </c>
      <c r="J89" s="34" t="str">
        <f>E26</f>
        <v>OBRŠÁL ARCHITEKTI s.r.o.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53"/>
      <c r="B91" s="154"/>
      <c r="C91" s="155" t="s">
        <v>194</v>
      </c>
      <c r="D91" s="156" t="s">
        <v>56</v>
      </c>
      <c r="E91" s="156" t="s">
        <v>52</v>
      </c>
      <c r="F91" s="156" t="s">
        <v>53</v>
      </c>
      <c r="G91" s="156" t="s">
        <v>195</v>
      </c>
      <c r="H91" s="156" t="s">
        <v>196</v>
      </c>
      <c r="I91" s="156" t="s">
        <v>197</v>
      </c>
      <c r="J91" s="156" t="s">
        <v>159</v>
      </c>
      <c r="K91" s="157" t="s">
        <v>198</v>
      </c>
      <c r="L91" s="158"/>
      <c r="M91" s="70" t="s">
        <v>19</v>
      </c>
      <c r="N91" s="71" t="s">
        <v>41</v>
      </c>
      <c r="O91" s="71" t="s">
        <v>199</v>
      </c>
      <c r="P91" s="71" t="s">
        <v>200</v>
      </c>
      <c r="Q91" s="71" t="s">
        <v>201</v>
      </c>
      <c r="R91" s="71" t="s">
        <v>202</v>
      </c>
      <c r="S91" s="71" t="s">
        <v>203</v>
      </c>
      <c r="T91" s="72" t="s">
        <v>204</v>
      </c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</row>
    <row r="92" spans="1:65" s="2" customFormat="1" ht="22.9" customHeight="1">
      <c r="A92" s="36"/>
      <c r="B92" s="37"/>
      <c r="C92" s="77" t="s">
        <v>205</v>
      </c>
      <c r="D92" s="38"/>
      <c r="E92" s="38"/>
      <c r="F92" s="38"/>
      <c r="G92" s="38"/>
      <c r="H92" s="38"/>
      <c r="I92" s="38"/>
      <c r="J92" s="159">
        <f>BK92</f>
        <v>0</v>
      </c>
      <c r="K92" s="38"/>
      <c r="L92" s="41"/>
      <c r="M92" s="73"/>
      <c r="N92" s="160"/>
      <c r="O92" s="74"/>
      <c r="P92" s="161">
        <f>P93</f>
        <v>0</v>
      </c>
      <c r="Q92" s="74"/>
      <c r="R92" s="161">
        <f>R93</f>
        <v>0</v>
      </c>
      <c r="S92" s="74"/>
      <c r="T92" s="162">
        <f>T93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70</v>
      </c>
      <c r="AU92" s="19" t="s">
        <v>160</v>
      </c>
      <c r="BK92" s="163">
        <f>BK93</f>
        <v>0</v>
      </c>
    </row>
    <row r="93" spans="1:65" s="12" customFormat="1" ht="25.9" customHeight="1">
      <c r="B93" s="164"/>
      <c r="C93" s="165"/>
      <c r="D93" s="166" t="s">
        <v>70</v>
      </c>
      <c r="E93" s="167" t="s">
        <v>1027</v>
      </c>
      <c r="F93" s="167" t="s">
        <v>1028</v>
      </c>
      <c r="G93" s="165"/>
      <c r="H93" s="165"/>
      <c r="I93" s="168"/>
      <c r="J93" s="169">
        <f>BK93</f>
        <v>0</v>
      </c>
      <c r="K93" s="165"/>
      <c r="L93" s="170"/>
      <c r="M93" s="171"/>
      <c r="N93" s="172"/>
      <c r="O93" s="172"/>
      <c r="P93" s="173">
        <f>P94+P142+P164+P175+P230+P267</f>
        <v>0</v>
      </c>
      <c r="Q93" s="172"/>
      <c r="R93" s="173">
        <f>R94+R142+R164+R175+R230+R267</f>
        <v>0</v>
      </c>
      <c r="S93" s="172"/>
      <c r="T93" s="174">
        <f>T94+T142+T164+T175+T230+T267</f>
        <v>0</v>
      </c>
      <c r="AR93" s="175" t="s">
        <v>82</v>
      </c>
      <c r="AT93" s="176" t="s">
        <v>70</v>
      </c>
      <c r="AU93" s="176" t="s">
        <v>71</v>
      </c>
      <c r="AY93" s="175" t="s">
        <v>208</v>
      </c>
      <c r="BK93" s="177">
        <f>BK94+BK142+BK164+BK175+BK230+BK267</f>
        <v>0</v>
      </c>
    </row>
    <row r="94" spans="1:65" s="12" customFormat="1" ht="22.9" customHeight="1">
      <c r="B94" s="164"/>
      <c r="C94" s="165"/>
      <c r="D94" s="166" t="s">
        <v>70</v>
      </c>
      <c r="E94" s="178" t="s">
        <v>1134</v>
      </c>
      <c r="F94" s="178" t="s">
        <v>1135</v>
      </c>
      <c r="G94" s="165"/>
      <c r="H94" s="165"/>
      <c r="I94" s="168"/>
      <c r="J94" s="179">
        <f>BK94</f>
        <v>0</v>
      </c>
      <c r="K94" s="165"/>
      <c r="L94" s="170"/>
      <c r="M94" s="171"/>
      <c r="N94" s="172"/>
      <c r="O94" s="172"/>
      <c r="P94" s="173">
        <f>SUM(P95:P141)</f>
        <v>0</v>
      </c>
      <c r="Q94" s="172"/>
      <c r="R94" s="173">
        <f>SUM(R95:R141)</f>
        <v>0</v>
      </c>
      <c r="S94" s="172"/>
      <c r="T94" s="174">
        <f>SUM(T95:T141)</f>
        <v>0</v>
      </c>
      <c r="AR94" s="175" t="s">
        <v>82</v>
      </c>
      <c r="AT94" s="176" t="s">
        <v>70</v>
      </c>
      <c r="AU94" s="176" t="s">
        <v>78</v>
      </c>
      <c r="AY94" s="175" t="s">
        <v>208</v>
      </c>
      <c r="BK94" s="177">
        <f>SUM(BK95:BK141)</f>
        <v>0</v>
      </c>
    </row>
    <row r="95" spans="1:65" s="2" customFormat="1" ht="14.45" customHeight="1">
      <c r="A95" s="36"/>
      <c r="B95" s="37"/>
      <c r="C95" s="180" t="s">
        <v>78</v>
      </c>
      <c r="D95" s="180" t="s">
        <v>210</v>
      </c>
      <c r="E95" s="181" t="s">
        <v>2269</v>
      </c>
      <c r="F95" s="182" t="s">
        <v>2270</v>
      </c>
      <c r="G95" s="183" t="s">
        <v>395</v>
      </c>
      <c r="H95" s="184">
        <v>132.6</v>
      </c>
      <c r="I95" s="185"/>
      <c r="J95" s="186">
        <f>ROUND(I95*H95,2)</f>
        <v>0</v>
      </c>
      <c r="K95" s="182" t="s">
        <v>19</v>
      </c>
      <c r="L95" s="41"/>
      <c r="M95" s="187" t="s">
        <v>19</v>
      </c>
      <c r="N95" s="188" t="s">
        <v>43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1034</v>
      </c>
      <c r="AT95" s="191" t="s">
        <v>210</v>
      </c>
      <c r="AU95" s="191" t="s">
        <v>82</v>
      </c>
      <c r="AY95" s="19" t="s">
        <v>208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82</v>
      </c>
      <c r="BK95" s="192">
        <f>ROUND(I95*H95,2)</f>
        <v>0</v>
      </c>
      <c r="BL95" s="19" t="s">
        <v>1034</v>
      </c>
      <c r="BM95" s="191" t="s">
        <v>82</v>
      </c>
    </row>
    <row r="96" spans="1:65" s="13" customFormat="1" ht="11.25">
      <c r="B96" s="193"/>
      <c r="C96" s="194"/>
      <c r="D96" s="195" t="s">
        <v>217</v>
      </c>
      <c r="E96" s="196" t="s">
        <v>19</v>
      </c>
      <c r="F96" s="197" t="s">
        <v>2271</v>
      </c>
      <c r="G96" s="194"/>
      <c r="H96" s="198">
        <v>132.6</v>
      </c>
      <c r="I96" s="199"/>
      <c r="J96" s="194"/>
      <c r="K96" s="194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217</v>
      </c>
      <c r="AU96" s="204" t="s">
        <v>82</v>
      </c>
      <c r="AV96" s="13" t="s">
        <v>82</v>
      </c>
      <c r="AW96" s="13" t="s">
        <v>33</v>
      </c>
      <c r="AX96" s="13" t="s">
        <v>71</v>
      </c>
      <c r="AY96" s="204" t="s">
        <v>208</v>
      </c>
    </row>
    <row r="97" spans="1:65" s="14" customFormat="1" ht="11.25">
      <c r="B97" s="205"/>
      <c r="C97" s="206"/>
      <c r="D97" s="195" t="s">
        <v>217</v>
      </c>
      <c r="E97" s="207" t="s">
        <v>19</v>
      </c>
      <c r="F97" s="208" t="s">
        <v>221</v>
      </c>
      <c r="G97" s="206"/>
      <c r="H97" s="209">
        <v>132.6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217</v>
      </c>
      <c r="AU97" s="215" t="s">
        <v>82</v>
      </c>
      <c r="AV97" s="14" t="s">
        <v>215</v>
      </c>
      <c r="AW97" s="14" t="s">
        <v>33</v>
      </c>
      <c r="AX97" s="14" t="s">
        <v>78</v>
      </c>
      <c r="AY97" s="215" t="s">
        <v>208</v>
      </c>
    </row>
    <row r="98" spans="1:65" s="2" customFormat="1" ht="14.45" customHeight="1">
      <c r="A98" s="36"/>
      <c r="B98" s="37"/>
      <c r="C98" s="226" t="s">
        <v>82</v>
      </c>
      <c r="D98" s="226" t="s">
        <v>370</v>
      </c>
      <c r="E98" s="227" t="s">
        <v>2272</v>
      </c>
      <c r="F98" s="228" t="s">
        <v>2273</v>
      </c>
      <c r="G98" s="229" t="s">
        <v>395</v>
      </c>
      <c r="H98" s="230">
        <v>23.4</v>
      </c>
      <c r="I98" s="231"/>
      <c r="J98" s="232">
        <f>ROUND(I98*H98,2)</f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829</v>
      </c>
      <c r="AT98" s="191" t="s">
        <v>370</v>
      </c>
      <c r="AU98" s="191" t="s">
        <v>82</v>
      </c>
      <c r="AY98" s="19" t="s">
        <v>208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82</v>
      </c>
      <c r="BK98" s="192">
        <f>ROUND(I98*H98,2)</f>
        <v>0</v>
      </c>
      <c r="BL98" s="19" t="s">
        <v>1034</v>
      </c>
      <c r="BM98" s="191" t="s">
        <v>215</v>
      </c>
    </row>
    <row r="99" spans="1:65" s="13" customFormat="1" ht="11.25">
      <c r="B99" s="193"/>
      <c r="C99" s="194"/>
      <c r="D99" s="195" t="s">
        <v>217</v>
      </c>
      <c r="E99" s="196" t="s">
        <v>19</v>
      </c>
      <c r="F99" s="197" t="s">
        <v>2274</v>
      </c>
      <c r="G99" s="194"/>
      <c r="H99" s="198">
        <v>23.4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217</v>
      </c>
      <c r="AU99" s="204" t="s">
        <v>82</v>
      </c>
      <c r="AV99" s="13" t="s">
        <v>82</v>
      </c>
      <c r="AW99" s="13" t="s">
        <v>33</v>
      </c>
      <c r="AX99" s="13" t="s">
        <v>71</v>
      </c>
      <c r="AY99" s="204" t="s">
        <v>208</v>
      </c>
    </row>
    <row r="100" spans="1:65" s="14" customFormat="1" ht="11.25">
      <c r="B100" s="205"/>
      <c r="C100" s="206"/>
      <c r="D100" s="195" t="s">
        <v>217</v>
      </c>
      <c r="E100" s="207" t="s">
        <v>19</v>
      </c>
      <c r="F100" s="208" t="s">
        <v>221</v>
      </c>
      <c r="G100" s="206"/>
      <c r="H100" s="209">
        <v>23.4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217</v>
      </c>
      <c r="AU100" s="215" t="s">
        <v>82</v>
      </c>
      <c r="AV100" s="14" t="s">
        <v>215</v>
      </c>
      <c r="AW100" s="14" t="s">
        <v>33</v>
      </c>
      <c r="AX100" s="14" t="s">
        <v>78</v>
      </c>
      <c r="AY100" s="215" t="s">
        <v>208</v>
      </c>
    </row>
    <row r="101" spans="1:65" s="2" customFormat="1" ht="14.45" customHeight="1">
      <c r="A101" s="36"/>
      <c r="B101" s="37"/>
      <c r="C101" s="226" t="s">
        <v>98</v>
      </c>
      <c r="D101" s="226" t="s">
        <v>370</v>
      </c>
      <c r="E101" s="227" t="s">
        <v>2275</v>
      </c>
      <c r="F101" s="228" t="s">
        <v>2276</v>
      </c>
      <c r="G101" s="229" t="s">
        <v>395</v>
      </c>
      <c r="H101" s="230">
        <v>39</v>
      </c>
      <c r="I101" s="231"/>
      <c r="J101" s="232">
        <f>ROUND(I101*H101,2)</f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829</v>
      </c>
      <c r="AT101" s="191" t="s">
        <v>370</v>
      </c>
      <c r="AU101" s="191" t="s">
        <v>82</v>
      </c>
      <c r="AY101" s="19" t="s">
        <v>208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82</v>
      </c>
      <c r="BK101" s="192">
        <f>ROUND(I101*H101,2)</f>
        <v>0</v>
      </c>
      <c r="BL101" s="19" t="s">
        <v>1034</v>
      </c>
      <c r="BM101" s="191" t="s">
        <v>243</v>
      </c>
    </row>
    <row r="102" spans="1:65" s="13" customFormat="1" ht="11.25">
      <c r="B102" s="193"/>
      <c r="C102" s="194"/>
      <c r="D102" s="195" t="s">
        <v>217</v>
      </c>
      <c r="E102" s="196" t="s">
        <v>19</v>
      </c>
      <c r="F102" s="197" t="s">
        <v>2277</v>
      </c>
      <c r="G102" s="194"/>
      <c r="H102" s="198">
        <v>39</v>
      </c>
      <c r="I102" s="199"/>
      <c r="J102" s="194"/>
      <c r="K102" s="194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217</v>
      </c>
      <c r="AU102" s="204" t="s">
        <v>82</v>
      </c>
      <c r="AV102" s="13" t="s">
        <v>82</v>
      </c>
      <c r="AW102" s="13" t="s">
        <v>33</v>
      </c>
      <c r="AX102" s="13" t="s">
        <v>71</v>
      </c>
      <c r="AY102" s="204" t="s">
        <v>208</v>
      </c>
    </row>
    <row r="103" spans="1:65" s="14" customFormat="1" ht="11.25">
      <c r="B103" s="205"/>
      <c r="C103" s="206"/>
      <c r="D103" s="195" t="s">
        <v>217</v>
      </c>
      <c r="E103" s="207" t="s">
        <v>19</v>
      </c>
      <c r="F103" s="208" t="s">
        <v>221</v>
      </c>
      <c r="G103" s="206"/>
      <c r="H103" s="209">
        <v>39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217</v>
      </c>
      <c r="AU103" s="215" t="s">
        <v>82</v>
      </c>
      <c r="AV103" s="14" t="s">
        <v>215</v>
      </c>
      <c r="AW103" s="14" t="s">
        <v>33</v>
      </c>
      <c r="AX103" s="14" t="s">
        <v>78</v>
      </c>
      <c r="AY103" s="215" t="s">
        <v>208</v>
      </c>
    </row>
    <row r="104" spans="1:65" s="2" customFormat="1" ht="14.45" customHeight="1">
      <c r="A104" s="36"/>
      <c r="B104" s="37"/>
      <c r="C104" s="226" t="s">
        <v>215</v>
      </c>
      <c r="D104" s="226" t="s">
        <v>370</v>
      </c>
      <c r="E104" s="227" t="s">
        <v>2278</v>
      </c>
      <c r="F104" s="228" t="s">
        <v>2279</v>
      </c>
      <c r="G104" s="229" t="s">
        <v>395</v>
      </c>
      <c r="H104" s="230">
        <v>15.6</v>
      </c>
      <c r="I104" s="231"/>
      <c r="J104" s="232">
        <f>ROUND(I104*H104,2)</f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829</v>
      </c>
      <c r="AT104" s="191" t="s">
        <v>370</v>
      </c>
      <c r="AU104" s="191" t="s">
        <v>82</v>
      </c>
      <c r="AY104" s="19" t="s">
        <v>208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82</v>
      </c>
      <c r="BK104" s="192">
        <f>ROUND(I104*H104,2)</f>
        <v>0</v>
      </c>
      <c r="BL104" s="19" t="s">
        <v>1034</v>
      </c>
      <c r="BM104" s="191" t="s">
        <v>373</v>
      </c>
    </row>
    <row r="105" spans="1:65" s="13" customFormat="1" ht="11.25">
      <c r="B105" s="193"/>
      <c r="C105" s="194"/>
      <c r="D105" s="195" t="s">
        <v>217</v>
      </c>
      <c r="E105" s="196" t="s">
        <v>19</v>
      </c>
      <c r="F105" s="197" t="s">
        <v>2280</v>
      </c>
      <c r="G105" s="194"/>
      <c r="H105" s="198">
        <v>15.6</v>
      </c>
      <c r="I105" s="199"/>
      <c r="J105" s="194"/>
      <c r="K105" s="194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217</v>
      </c>
      <c r="AU105" s="204" t="s">
        <v>82</v>
      </c>
      <c r="AV105" s="13" t="s">
        <v>82</v>
      </c>
      <c r="AW105" s="13" t="s">
        <v>33</v>
      </c>
      <c r="AX105" s="13" t="s">
        <v>71</v>
      </c>
      <c r="AY105" s="204" t="s">
        <v>208</v>
      </c>
    </row>
    <row r="106" spans="1:65" s="14" customFormat="1" ht="11.25">
      <c r="B106" s="205"/>
      <c r="C106" s="206"/>
      <c r="D106" s="195" t="s">
        <v>217</v>
      </c>
      <c r="E106" s="207" t="s">
        <v>19</v>
      </c>
      <c r="F106" s="208" t="s">
        <v>221</v>
      </c>
      <c r="G106" s="206"/>
      <c r="H106" s="209">
        <v>15.6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217</v>
      </c>
      <c r="AU106" s="215" t="s">
        <v>82</v>
      </c>
      <c r="AV106" s="14" t="s">
        <v>215</v>
      </c>
      <c r="AW106" s="14" t="s">
        <v>33</v>
      </c>
      <c r="AX106" s="14" t="s">
        <v>78</v>
      </c>
      <c r="AY106" s="215" t="s">
        <v>208</v>
      </c>
    </row>
    <row r="107" spans="1:65" s="2" customFormat="1" ht="14.45" customHeight="1">
      <c r="A107" s="36"/>
      <c r="B107" s="37"/>
      <c r="C107" s="226" t="s">
        <v>235</v>
      </c>
      <c r="D107" s="226" t="s">
        <v>370</v>
      </c>
      <c r="E107" s="227" t="s">
        <v>2281</v>
      </c>
      <c r="F107" s="228" t="s">
        <v>2282</v>
      </c>
      <c r="G107" s="229" t="s">
        <v>395</v>
      </c>
      <c r="H107" s="230">
        <v>23.4</v>
      </c>
      <c r="I107" s="231"/>
      <c r="J107" s="232">
        <f>ROUND(I107*H107,2)</f>
        <v>0</v>
      </c>
      <c r="K107" s="228" t="s">
        <v>19</v>
      </c>
      <c r="L107" s="233"/>
      <c r="M107" s="234" t="s">
        <v>19</v>
      </c>
      <c r="N107" s="235" t="s">
        <v>43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829</v>
      </c>
      <c r="AT107" s="191" t="s">
        <v>370</v>
      </c>
      <c r="AU107" s="191" t="s">
        <v>82</v>
      </c>
      <c r="AY107" s="19" t="s">
        <v>208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82</v>
      </c>
      <c r="BK107" s="192">
        <f>ROUND(I107*H107,2)</f>
        <v>0</v>
      </c>
      <c r="BL107" s="19" t="s">
        <v>1034</v>
      </c>
      <c r="BM107" s="191" t="s">
        <v>2157</v>
      </c>
    </row>
    <row r="108" spans="1:65" s="13" customFormat="1" ht="11.25">
      <c r="B108" s="193"/>
      <c r="C108" s="194"/>
      <c r="D108" s="195" t="s">
        <v>217</v>
      </c>
      <c r="E108" s="196" t="s">
        <v>19</v>
      </c>
      <c r="F108" s="197" t="s">
        <v>2274</v>
      </c>
      <c r="G108" s="194"/>
      <c r="H108" s="198">
        <v>23.4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217</v>
      </c>
      <c r="AU108" s="204" t="s">
        <v>82</v>
      </c>
      <c r="AV108" s="13" t="s">
        <v>82</v>
      </c>
      <c r="AW108" s="13" t="s">
        <v>33</v>
      </c>
      <c r="AX108" s="13" t="s">
        <v>71</v>
      </c>
      <c r="AY108" s="204" t="s">
        <v>208</v>
      </c>
    </row>
    <row r="109" spans="1:65" s="14" customFormat="1" ht="11.25">
      <c r="B109" s="205"/>
      <c r="C109" s="206"/>
      <c r="D109" s="195" t="s">
        <v>217</v>
      </c>
      <c r="E109" s="207" t="s">
        <v>19</v>
      </c>
      <c r="F109" s="208" t="s">
        <v>221</v>
      </c>
      <c r="G109" s="206"/>
      <c r="H109" s="209">
        <v>23.4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217</v>
      </c>
      <c r="AU109" s="215" t="s">
        <v>82</v>
      </c>
      <c r="AV109" s="14" t="s">
        <v>215</v>
      </c>
      <c r="AW109" s="14" t="s">
        <v>33</v>
      </c>
      <c r="AX109" s="14" t="s">
        <v>78</v>
      </c>
      <c r="AY109" s="215" t="s">
        <v>208</v>
      </c>
    </row>
    <row r="110" spans="1:65" s="2" customFormat="1" ht="14.45" customHeight="1">
      <c r="A110" s="36"/>
      <c r="B110" s="37"/>
      <c r="C110" s="226" t="s">
        <v>243</v>
      </c>
      <c r="D110" s="226" t="s">
        <v>370</v>
      </c>
      <c r="E110" s="227" t="s">
        <v>2283</v>
      </c>
      <c r="F110" s="228" t="s">
        <v>2284</v>
      </c>
      <c r="G110" s="229" t="s">
        <v>395</v>
      </c>
      <c r="H110" s="230">
        <v>31.2</v>
      </c>
      <c r="I110" s="231"/>
      <c r="J110" s="232">
        <f>ROUND(I110*H110,2)</f>
        <v>0</v>
      </c>
      <c r="K110" s="228" t="s">
        <v>19</v>
      </c>
      <c r="L110" s="233"/>
      <c r="M110" s="234" t="s">
        <v>19</v>
      </c>
      <c r="N110" s="235" t="s">
        <v>43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829</v>
      </c>
      <c r="AT110" s="191" t="s">
        <v>370</v>
      </c>
      <c r="AU110" s="191" t="s">
        <v>82</v>
      </c>
      <c r="AY110" s="19" t="s">
        <v>208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82</v>
      </c>
      <c r="BK110" s="192">
        <f>ROUND(I110*H110,2)</f>
        <v>0</v>
      </c>
      <c r="BL110" s="19" t="s">
        <v>1034</v>
      </c>
      <c r="BM110" s="191" t="s">
        <v>2161</v>
      </c>
    </row>
    <row r="111" spans="1:65" s="13" customFormat="1" ht="11.25">
      <c r="B111" s="193"/>
      <c r="C111" s="194"/>
      <c r="D111" s="195" t="s">
        <v>217</v>
      </c>
      <c r="E111" s="196" t="s">
        <v>19</v>
      </c>
      <c r="F111" s="197" t="s">
        <v>2285</v>
      </c>
      <c r="G111" s="194"/>
      <c r="H111" s="198">
        <v>31.2</v>
      </c>
      <c r="I111" s="199"/>
      <c r="J111" s="194"/>
      <c r="K111" s="194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217</v>
      </c>
      <c r="AU111" s="204" t="s">
        <v>82</v>
      </c>
      <c r="AV111" s="13" t="s">
        <v>82</v>
      </c>
      <c r="AW111" s="13" t="s">
        <v>33</v>
      </c>
      <c r="AX111" s="13" t="s">
        <v>71</v>
      </c>
      <c r="AY111" s="204" t="s">
        <v>208</v>
      </c>
    </row>
    <row r="112" spans="1:65" s="14" customFormat="1" ht="11.25">
      <c r="B112" s="205"/>
      <c r="C112" s="206"/>
      <c r="D112" s="195" t="s">
        <v>217</v>
      </c>
      <c r="E112" s="207" t="s">
        <v>19</v>
      </c>
      <c r="F112" s="208" t="s">
        <v>221</v>
      </c>
      <c r="G112" s="206"/>
      <c r="H112" s="209">
        <v>31.2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217</v>
      </c>
      <c r="AU112" s="215" t="s">
        <v>82</v>
      </c>
      <c r="AV112" s="14" t="s">
        <v>215</v>
      </c>
      <c r="AW112" s="14" t="s">
        <v>33</v>
      </c>
      <c r="AX112" s="14" t="s">
        <v>78</v>
      </c>
      <c r="AY112" s="215" t="s">
        <v>208</v>
      </c>
    </row>
    <row r="113" spans="1:65" s="2" customFormat="1" ht="14.45" customHeight="1">
      <c r="A113" s="36"/>
      <c r="B113" s="37"/>
      <c r="C113" s="226" t="s">
        <v>250</v>
      </c>
      <c r="D113" s="226" t="s">
        <v>370</v>
      </c>
      <c r="E113" s="227" t="s">
        <v>2286</v>
      </c>
      <c r="F113" s="228" t="s">
        <v>2287</v>
      </c>
      <c r="G113" s="229" t="s">
        <v>2288</v>
      </c>
      <c r="H113" s="230">
        <v>150</v>
      </c>
      <c r="I113" s="231"/>
      <c r="J113" s="232">
        <f>ROUND(I113*H113,2)</f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82</v>
      </c>
      <c r="BK113" s="192">
        <f>ROUND(I113*H113,2)</f>
        <v>0</v>
      </c>
      <c r="BL113" s="19" t="s">
        <v>1034</v>
      </c>
      <c r="BM113" s="191" t="s">
        <v>739</v>
      </c>
    </row>
    <row r="114" spans="1:65" s="2" customFormat="1" ht="14.45" customHeight="1">
      <c r="A114" s="36"/>
      <c r="B114" s="37"/>
      <c r="C114" s="180" t="s">
        <v>373</v>
      </c>
      <c r="D114" s="180" t="s">
        <v>210</v>
      </c>
      <c r="E114" s="181" t="s">
        <v>2289</v>
      </c>
      <c r="F114" s="182" t="s">
        <v>2290</v>
      </c>
      <c r="G114" s="183" t="s">
        <v>395</v>
      </c>
      <c r="H114" s="184">
        <v>1279.2</v>
      </c>
      <c r="I114" s="185"/>
      <c r="J114" s="186">
        <f>ROUND(I114*H114,2)</f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1034</v>
      </c>
      <c r="AT114" s="191" t="s">
        <v>210</v>
      </c>
      <c r="AU114" s="191" t="s">
        <v>82</v>
      </c>
      <c r="AY114" s="19" t="s">
        <v>208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82</v>
      </c>
      <c r="BK114" s="192">
        <f>ROUND(I114*H114,2)</f>
        <v>0</v>
      </c>
      <c r="BL114" s="19" t="s">
        <v>1034</v>
      </c>
      <c r="BM114" s="191" t="s">
        <v>1034</v>
      </c>
    </row>
    <row r="115" spans="1:65" s="13" customFormat="1" ht="11.25">
      <c r="B115" s="193"/>
      <c r="C115" s="194"/>
      <c r="D115" s="195" t="s">
        <v>217</v>
      </c>
      <c r="E115" s="196" t="s">
        <v>19</v>
      </c>
      <c r="F115" s="197" t="s">
        <v>2291</v>
      </c>
      <c r="G115" s="194"/>
      <c r="H115" s="198">
        <v>1279.2</v>
      </c>
      <c r="I115" s="199"/>
      <c r="J115" s="194"/>
      <c r="K115" s="194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217</v>
      </c>
      <c r="AU115" s="204" t="s">
        <v>82</v>
      </c>
      <c r="AV115" s="13" t="s">
        <v>82</v>
      </c>
      <c r="AW115" s="13" t="s">
        <v>33</v>
      </c>
      <c r="AX115" s="13" t="s">
        <v>71</v>
      </c>
      <c r="AY115" s="204" t="s">
        <v>208</v>
      </c>
    </row>
    <row r="116" spans="1:65" s="14" customFormat="1" ht="11.25">
      <c r="B116" s="205"/>
      <c r="C116" s="206"/>
      <c r="D116" s="195" t="s">
        <v>217</v>
      </c>
      <c r="E116" s="207" t="s">
        <v>19</v>
      </c>
      <c r="F116" s="208" t="s">
        <v>221</v>
      </c>
      <c r="G116" s="206"/>
      <c r="H116" s="209">
        <v>1279.2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217</v>
      </c>
      <c r="AU116" s="215" t="s">
        <v>82</v>
      </c>
      <c r="AV116" s="14" t="s">
        <v>215</v>
      </c>
      <c r="AW116" s="14" t="s">
        <v>33</v>
      </c>
      <c r="AX116" s="14" t="s">
        <v>78</v>
      </c>
      <c r="AY116" s="215" t="s">
        <v>208</v>
      </c>
    </row>
    <row r="117" spans="1:65" s="2" customFormat="1" ht="14.45" customHeight="1">
      <c r="A117" s="36"/>
      <c r="B117" s="37"/>
      <c r="C117" s="226" t="s">
        <v>732</v>
      </c>
      <c r="D117" s="226" t="s">
        <v>370</v>
      </c>
      <c r="E117" s="227" t="s">
        <v>2292</v>
      </c>
      <c r="F117" s="228" t="s">
        <v>2293</v>
      </c>
      <c r="G117" s="229" t="s">
        <v>395</v>
      </c>
      <c r="H117" s="230">
        <v>468</v>
      </c>
      <c r="I117" s="231"/>
      <c r="J117" s="232">
        <f>ROUND(I117*H117,2)</f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82</v>
      </c>
      <c r="BK117" s="192">
        <f>ROUND(I117*H117,2)</f>
        <v>0</v>
      </c>
      <c r="BL117" s="19" t="s">
        <v>1034</v>
      </c>
      <c r="BM117" s="191" t="s">
        <v>2170</v>
      </c>
    </row>
    <row r="118" spans="1:65" s="13" customFormat="1" ht="11.25">
      <c r="B118" s="193"/>
      <c r="C118" s="194"/>
      <c r="D118" s="195" t="s">
        <v>217</v>
      </c>
      <c r="E118" s="196" t="s">
        <v>19</v>
      </c>
      <c r="F118" s="197" t="s">
        <v>2294</v>
      </c>
      <c r="G118" s="194"/>
      <c r="H118" s="198">
        <v>468</v>
      </c>
      <c r="I118" s="199"/>
      <c r="J118" s="194"/>
      <c r="K118" s="194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217</v>
      </c>
      <c r="AU118" s="204" t="s">
        <v>82</v>
      </c>
      <c r="AV118" s="13" t="s">
        <v>82</v>
      </c>
      <c r="AW118" s="13" t="s">
        <v>33</v>
      </c>
      <c r="AX118" s="13" t="s">
        <v>71</v>
      </c>
      <c r="AY118" s="204" t="s">
        <v>208</v>
      </c>
    </row>
    <row r="119" spans="1:65" s="14" customFormat="1" ht="11.25">
      <c r="B119" s="205"/>
      <c r="C119" s="206"/>
      <c r="D119" s="195" t="s">
        <v>217</v>
      </c>
      <c r="E119" s="207" t="s">
        <v>19</v>
      </c>
      <c r="F119" s="208" t="s">
        <v>221</v>
      </c>
      <c r="G119" s="206"/>
      <c r="H119" s="209">
        <v>468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217</v>
      </c>
      <c r="AU119" s="215" t="s">
        <v>82</v>
      </c>
      <c r="AV119" s="14" t="s">
        <v>215</v>
      </c>
      <c r="AW119" s="14" t="s">
        <v>33</v>
      </c>
      <c r="AX119" s="14" t="s">
        <v>78</v>
      </c>
      <c r="AY119" s="215" t="s">
        <v>208</v>
      </c>
    </row>
    <row r="120" spans="1:65" s="2" customFormat="1" ht="14.45" customHeight="1">
      <c r="A120" s="36"/>
      <c r="B120" s="37"/>
      <c r="C120" s="226" t="s">
        <v>2157</v>
      </c>
      <c r="D120" s="226" t="s">
        <v>370</v>
      </c>
      <c r="E120" s="227" t="s">
        <v>2295</v>
      </c>
      <c r="F120" s="228" t="s">
        <v>2296</v>
      </c>
      <c r="G120" s="229" t="s">
        <v>395</v>
      </c>
      <c r="H120" s="230">
        <v>117</v>
      </c>
      <c r="I120" s="231"/>
      <c r="J120" s="232">
        <f>ROUND(I120*H120,2)</f>
        <v>0</v>
      </c>
      <c r="K120" s="228" t="s">
        <v>19</v>
      </c>
      <c r="L120" s="233"/>
      <c r="M120" s="234" t="s">
        <v>19</v>
      </c>
      <c r="N120" s="235" t="s">
        <v>43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829</v>
      </c>
      <c r="AT120" s="191" t="s">
        <v>370</v>
      </c>
      <c r="AU120" s="191" t="s">
        <v>82</v>
      </c>
      <c r="AY120" s="19" t="s">
        <v>208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82</v>
      </c>
      <c r="BK120" s="192">
        <f>ROUND(I120*H120,2)</f>
        <v>0</v>
      </c>
      <c r="BL120" s="19" t="s">
        <v>1034</v>
      </c>
      <c r="BM120" s="191" t="s">
        <v>765</v>
      </c>
    </row>
    <row r="121" spans="1:65" s="13" customFormat="1" ht="11.25">
      <c r="B121" s="193"/>
      <c r="C121" s="194"/>
      <c r="D121" s="195" t="s">
        <v>217</v>
      </c>
      <c r="E121" s="196" t="s">
        <v>19</v>
      </c>
      <c r="F121" s="197" t="s">
        <v>2297</v>
      </c>
      <c r="G121" s="194"/>
      <c r="H121" s="198">
        <v>117</v>
      </c>
      <c r="I121" s="199"/>
      <c r="J121" s="194"/>
      <c r="K121" s="194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217</v>
      </c>
      <c r="AU121" s="204" t="s">
        <v>82</v>
      </c>
      <c r="AV121" s="13" t="s">
        <v>82</v>
      </c>
      <c r="AW121" s="13" t="s">
        <v>33</v>
      </c>
      <c r="AX121" s="13" t="s">
        <v>71</v>
      </c>
      <c r="AY121" s="204" t="s">
        <v>208</v>
      </c>
    </row>
    <row r="122" spans="1:65" s="14" customFormat="1" ht="11.25">
      <c r="B122" s="205"/>
      <c r="C122" s="206"/>
      <c r="D122" s="195" t="s">
        <v>217</v>
      </c>
      <c r="E122" s="207" t="s">
        <v>19</v>
      </c>
      <c r="F122" s="208" t="s">
        <v>221</v>
      </c>
      <c r="G122" s="206"/>
      <c r="H122" s="209">
        <v>117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217</v>
      </c>
      <c r="AU122" s="215" t="s">
        <v>82</v>
      </c>
      <c r="AV122" s="14" t="s">
        <v>215</v>
      </c>
      <c r="AW122" s="14" t="s">
        <v>33</v>
      </c>
      <c r="AX122" s="14" t="s">
        <v>78</v>
      </c>
      <c r="AY122" s="215" t="s">
        <v>208</v>
      </c>
    </row>
    <row r="123" spans="1:65" s="2" customFormat="1" ht="14.45" customHeight="1">
      <c r="A123" s="36"/>
      <c r="B123" s="37"/>
      <c r="C123" s="226" t="s">
        <v>2174</v>
      </c>
      <c r="D123" s="226" t="s">
        <v>370</v>
      </c>
      <c r="E123" s="227" t="s">
        <v>2298</v>
      </c>
      <c r="F123" s="228" t="s">
        <v>2299</v>
      </c>
      <c r="G123" s="229" t="s">
        <v>395</v>
      </c>
      <c r="H123" s="230">
        <v>429</v>
      </c>
      <c r="I123" s="231"/>
      <c r="J123" s="232">
        <f>ROUND(I123*H123,2)</f>
        <v>0</v>
      </c>
      <c r="K123" s="228" t="s">
        <v>19</v>
      </c>
      <c r="L123" s="233"/>
      <c r="M123" s="234" t="s">
        <v>19</v>
      </c>
      <c r="N123" s="235" t="s">
        <v>43</v>
      </c>
      <c r="O123" s="66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829</v>
      </c>
      <c r="AT123" s="191" t="s">
        <v>370</v>
      </c>
      <c r="AU123" s="191" t="s">
        <v>82</v>
      </c>
      <c r="AY123" s="19" t="s">
        <v>208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82</v>
      </c>
      <c r="BK123" s="192">
        <f>ROUND(I123*H123,2)</f>
        <v>0</v>
      </c>
      <c r="BL123" s="19" t="s">
        <v>1034</v>
      </c>
      <c r="BM123" s="191" t="s">
        <v>2177</v>
      </c>
    </row>
    <row r="124" spans="1:65" s="13" customFormat="1" ht="11.25">
      <c r="B124" s="193"/>
      <c r="C124" s="194"/>
      <c r="D124" s="195" t="s">
        <v>217</v>
      </c>
      <c r="E124" s="196" t="s">
        <v>19</v>
      </c>
      <c r="F124" s="197" t="s">
        <v>2300</v>
      </c>
      <c r="G124" s="194"/>
      <c r="H124" s="198">
        <v>429</v>
      </c>
      <c r="I124" s="199"/>
      <c r="J124" s="194"/>
      <c r="K124" s="194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217</v>
      </c>
      <c r="AU124" s="204" t="s">
        <v>82</v>
      </c>
      <c r="AV124" s="13" t="s">
        <v>82</v>
      </c>
      <c r="AW124" s="13" t="s">
        <v>33</v>
      </c>
      <c r="AX124" s="13" t="s">
        <v>71</v>
      </c>
      <c r="AY124" s="204" t="s">
        <v>208</v>
      </c>
    </row>
    <row r="125" spans="1:65" s="14" customFormat="1" ht="11.25">
      <c r="B125" s="205"/>
      <c r="C125" s="206"/>
      <c r="D125" s="195" t="s">
        <v>217</v>
      </c>
      <c r="E125" s="207" t="s">
        <v>19</v>
      </c>
      <c r="F125" s="208" t="s">
        <v>221</v>
      </c>
      <c r="G125" s="206"/>
      <c r="H125" s="209">
        <v>429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217</v>
      </c>
      <c r="AU125" s="215" t="s">
        <v>82</v>
      </c>
      <c r="AV125" s="14" t="s">
        <v>215</v>
      </c>
      <c r="AW125" s="14" t="s">
        <v>33</v>
      </c>
      <c r="AX125" s="14" t="s">
        <v>78</v>
      </c>
      <c r="AY125" s="215" t="s">
        <v>208</v>
      </c>
    </row>
    <row r="126" spans="1:65" s="2" customFormat="1" ht="14.45" customHeight="1">
      <c r="A126" s="36"/>
      <c r="B126" s="37"/>
      <c r="C126" s="226" t="s">
        <v>2161</v>
      </c>
      <c r="D126" s="226" t="s">
        <v>370</v>
      </c>
      <c r="E126" s="227" t="s">
        <v>2301</v>
      </c>
      <c r="F126" s="228" t="s">
        <v>2302</v>
      </c>
      <c r="G126" s="229" t="s">
        <v>395</v>
      </c>
      <c r="H126" s="230">
        <v>156</v>
      </c>
      <c r="I126" s="231"/>
      <c r="J126" s="232">
        <f>ROUND(I126*H126,2)</f>
        <v>0</v>
      </c>
      <c r="K126" s="228" t="s">
        <v>19</v>
      </c>
      <c r="L126" s="233"/>
      <c r="M126" s="234" t="s">
        <v>19</v>
      </c>
      <c r="N126" s="235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829</v>
      </c>
      <c r="AT126" s="191" t="s">
        <v>370</v>
      </c>
      <c r="AU126" s="191" t="s">
        <v>82</v>
      </c>
      <c r="AY126" s="19" t="s">
        <v>208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1034</v>
      </c>
      <c r="BM126" s="191" t="s">
        <v>744</v>
      </c>
    </row>
    <row r="127" spans="1:65" s="13" customFormat="1" ht="11.25">
      <c r="B127" s="193"/>
      <c r="C127" s="194"/>
      <c r="D127" s="195" t="s">
        <v>217</v>
      </c>
      <c r="E127" s="196" t="s">
        <v>19</v>
      </c>
      <c r="F127" s="197" t="s">
        <v>2303</v>
      </c>
      <c r="G127" s="194"/>
      <c r="H127" s="198">
        <v>156</v>
      </c>
      <c r="I127" s="199"/>
      <c r="J127" s="194"/>
      <c r="K127" s="194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217</v>
      </c>
      <c r="AU127" s="204" t="s">
        <v>82</v>
      </c>
      <c r="AV127" s="13" t="s">
        <v>82</v>
      </c>
      <c r="AW127" s="13" t="s">
        <v>33</v>
      </c>
      <c r="AX127" s="13" t="s">
        <v>71</v>
      </c>
      <c r="AY127" s="204" t="s">
        <v>208</v>
      </c>
    </row>
    <row r="128" spans="1:65" s="14" customFormat="1" ht="11.25">
      <c r="B128" s="205"/>
      <c r="C128" s="206"/>
      <c r="D128" s="195" t="s">
        <v>217</v>
      </c>
      <c r="E128" s="207" t="s">
        <v>19</v>
      </c>
      <c r="F128" s="208" t="s">
        <v>221</v>
      </c>
      <c r="G128" s="206"/>
      <c r="H128" s="209">
        <v>156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217</v>
      </c>
      <c r="AU128" s="215" t="s">
        <v>82</v>
      </c>
      <c r="AV128" s="14" t="s">
        <v>215</v>
      </c>
      <c r="AW128" s="14" t="s">
        <v>33</v>
      </c>
      <c r="AX128" s="14" t="s">
        <v>78</v>
      </c>
      <c r="AY128" s="215" t="s">
        <v>208</v>
      </c>
    </row>
    <row r="129" spans="1:65" s="2" customFormat="1" ht="14.45" customHeight="1">
      <c r="A129" s="36"/>
      <c r="B129" s="37"/>
      <c r="C129" s="226" t="s">
        <v>734</v>
      </c>
      <c r="D129" s="226" t="s">
        <v>370</v>
      </c>
      <c r="E129" s="227" t="s">
        <v>2304</v>
      </c>
      <c r="F129" s="228" t="s">
        <v>2305</v>
      </c>
      <c r="G129" s="229" t="s">
        <v>395</v>
      </c>
      <c r="H129" s="230">
        <v>39</v>
      </c>
      <c r="I129" s="231"/>
      <c r="J129" s="232">
        <f>ROUND(I129*H129,2)</f>
        <v>0</v>
      </c>
      <c r="K129" s="228" t="s">
        <v>19</v>
      </c>
      <c r="L129" s="233"/>
      <c r="M129" s="234" t="s">
        <v>19</v>
      </c>
      <c r="N129" s="235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829</v>
      </c>
      <c r="AT129" s="191" t="s">
        <v>370</v>
      </c>
      <c r="AU129" s="191" t="s">
        <v>82</v>
      </c>
      <c r="AY129" s="19" t="s">
        <v>208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1034</v>
      </c>
      <c r="BM129" s="191" t="s">
        <v>752</v>
      </c>
    </row>
    <row r="130" spans="1:65" s="13" customFormat="1" ht="11.25">
      <c r="B130" s="193"/>
      <c r="C130" s="194"/>
      <c r="D130" s="195" t="s">
        <v>217</v>
      </c>
      <c r="E130" s="196" t="s">
        <v>19</v>
      </c>
      <c r="F130" s="197" t="s">
        <v>2277</v>
      </c>
      <c r="G130" s="194"/>
      <c r="H130" s="198">
        <v>39</v>
      </c>
      <c r="I130" s="199"/>
      <c r="J130" s="194"/>
      <c r="K130" s="194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217</v>
      </c>
      <c r="AU130" s="204" t="s">
        <v>82</v>
      </c>
      <c r="AV130" s="13" t="s">
        <v>82</v>
      </c>
      <c r="AW130" s="13" t="s">
        <v>33</v>
      </c>
      <c r="AX130" s="13" t="s">
        <v>71</v>
      </c>
      <c r="AY130" s="204" t="s">
        <v>208</v>
      </c>
    </row>
    <row r="131" spans="1:65" s="14" customFormat="1" ht="11.25">
      <c r="B131" s="205"/>
      <c r="C131" s="206"/>
      <c r="D131" s="195" t="s">
        <v>217</v>
      </c>
      <c r="E131" s="207" t="s">
        <v>19</v>
      </c>
      <c r="F131" s="208" t="s">
        <v>221</v>
      </c>
      <c r="G131" s="206"/>
      <c r="H131" s="209">
        <v>39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217</v>
      </c>
      <c r="AU131" s="215" t="s">
        <v>82</v>
      </c>
      <c r="AV131" s="14" t="s">
        <v>215</v>
      </c>
      <c r="AW131" s="14" t="s">
        <v>33</v>
      </c>
      <c r="AX131" s="14" t="s">
        <v>78</v>
      </c>
      <c r="AY131" s="215" t="s">
        <v>208</v>
      </c>
    </row>
    <row r="132" spans="1:65" s="2" customFormat="1" ht="14.45" customHeight="1">
      <c r="A132" s="36"/>
      <c r="B132" s="37"/>
      <c r="C132" s="226" t="s">
        <v>739</v>
      </c>
      <c r="D132" s="226" t="s">
        <v>370</v>
      </c>
      <c r="E132" s="227" t="s">
        <v>2306</v>
      </c>
      <c r="F132" s="228" t="s">
        <v>2307</v>
      </c>
      <c r="G132" s="229" t="s">
        <v>395</v>
      </c>
      <c r="H132" s="230">
        <v>31.2</v>
      </c>
      <c r="I132" s="231"/>
      <c r="J132" s="232">
        <f>ROUND(I132*H132,2)</f>
        <v>0</v>
      </c>
      <c r="K132" s="228" t="s">
        <v>19</v>
      </c>
      <c r="L132" s="233"/>
      <c r="M132" s="234" t="s">
        <v>19</v>
      </c>
      <c r="N132" s="235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829</v>
      </c>
      <c r="AT132" s="191" t="s">
        <v>370</v>
      </c>
      <c r="AU132" s="191" t="s">
        <v>82</v>
      </c>
      <c r="AY132" s="19" t="s">
        <v>208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1034</v>
      </c>
      <c r="BM132" s="191" t="s">
        <v>973</v>
      </c>
    </row>
    <row r="133" spans="1:65" s="13" customFormat="1" ht="11.25">
      <c r="B133" s="193"/>
      <c r="C133" s="194"/>
      <c r="D133" s="195" t="s">
        <v>217</v>
      </c>
      <c r="E133" s="196" t="s">
        <v>19</v>
      </c>
      <c r="F133" s="197" t="s">
        <v>2285</v>
      </c>
      <c r="G133" s="194"/>
      <c r="H133" s="198">
        <v>31.2</v>
      </c>
      <c r="I133" s="199"/>
      <c r="J133" s="194"/>
      <c r="K133" s="194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217</v>
      </c>
      <c r="AU133" s="204" t="s">
        <v>82</v>
      </c>
      <c r="AV133" s="13" t="s">
        <v>82</v>
      </c>
      <c r="AW133" s="13" t="s">
        <v>33</v>
      </c>
      <c r="AX133" s="13" t="s">
        <v>71</v>
      </c>
      <c r="AY133" s="204" t="s">
        <v>208</v>
      </c>
    </row>
    <row r="134" spans="1:65" s="14" customFormat="1" ht="11.25">
      <c r="B134" s="205"/>
      <c r="C134" s="206"/>
      <c r="D134" s="195" t="s">
        <v>217</v>
      </c>
      <c r="E134" s="207" t="s">
        <v>19</v>
      </c>
      <c r="F134" s="208" t="s">
        <v>221</v>
      </c>
      <c r="G134" s="206"/>
      <c r="H134" s="209">
        <v>31.2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217</v>
      </c>
      <c r="AU134" s="215" t="s">
        <v>82</v>
      </c>
      <c r="AV134" s="14" t="s">
        <v>215</v>
      </c>
      <c r="AW134" s="14" t="s">
        <v>33</v>
      </c>
      <c r="AX134" s="14" t="s">
        <v>78</v>
      </c>
      <c r="AY134" s="215" t="s">
        <v>208</v>
      </c>
    </row>
    <row r="135" spans="1:65" s="2" customFormat="1" ht="14.45" customHeight="1">
      <c r="A135" s="36"/>
      <c r="B135" s="37"/>
      <c r="C135" s="226" t="s">
        <v>8</v>
      </c>
      <c r="D135" s="226" t="s">
        <v>370</v>
      </c>
      <c r="E135" s="227" t="s">
        <v>2308</v>
      </c>
      <c r="F135" s="228" t="s">
        <v>2309</v>
      </c>
      <c r="G135" s="229" t="s">
        <v>395</v>
      </c>
      <c r="H135" s="230">
        <v>39</v>
      </c>
      <c r="I135" s="231"/>
      <c r="J135" s="232">
        <f>ROUND(I135*H135,2)</f>
        <v>0</v>
      </c>
      <c r="K135" s="228" t="s">
        <v>19</v>
      </c>
      <c r="L135" s="233"/>
      <c r="M135" s="234" t="s">
        <v>19</v>
      </c>
      <c r="N135" s="235" t="s">
        <v>43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829</v>
      </c>
      <c r="AT135" s="191" t="s">
        <v>370</v>
      </c>
      <c r="AU135" s="191" t="s">
        <v>82</v>
      </c>
      <c r="AY135" s="19" t="s">
        <v>208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82</v>
      </c>
      <c r="BK135" s="192">
        <f>ROUND(I135*H135,2)</f>
        <v>0</v>
      </c>
      <c r="BL135" s="19" t="s">
        <v>1034</v>
      </c>
      <c r="BM135" s="191" t="s">
        <v>998</v>
      </c>
    </row>
    <row r="136" spans="1:65" s="13" customFormat="1" ht="11.25">
      <c r="B136" s="193"/>
      <c r="C136" s="194"/>
      <c r="D136" s="195" t="s">
        <v>217</v>
      </c>
      <c r="E136" s="196" t="s">
        <v>19</v>
      </c>
      <c r="F136" s="197" t="s">
        <v>2277</v>
      </c>
      <c r="G136" s="194"/>
      <c r="H136" s="198">
        <v>39</v>
      </c>
      <c r="I136" s="199"/>
      <c r="J136" s="194"/>
      <c r="K136" s="194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217</v>
      </c>
      <c r="AU136" s="204" t="s">
        <v>82</v>
      </c>
      <c r="AV136" s="13" t="s">
        <v>82</v>
      </c>
      <c r="AW136" s="13" t="s">
        <v>33</v>
      </c>
      <c r="AX136" s="13" t="s">
        <v>71</v>
      </c>
      <c r="AY136" s="204" t="s">
        <v>208</v>
      </c>
    </row>
    <row r="137" spans="1:65" s="14" customFormat="1" ht="11.25">
      <c r="B137" s="205"/>
      <c r="C137" s="206"/>
      <c r="D137" s="195" t="s">
        <v>217</v>
      </c>
      <c r="E137" s="207" t="s">
        <v>19</v>
      </c>
      <c r="F137" s="208" t="s">
        <v>221</v>
      </c>
      <c r="G137" s="206"/>
      <c r="H137" s="209">
        <v>39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217</v>
      </c>
      <c r="AU137" s="215" t="s">
        <v>82</v>
      </c>
      <c r="AV137" s="14" t="s">
        <v>215</v>
      </c>
      <c r="AW137" s="14" t="s">
        <v>33</v>
      </c>
      <c r="AX137" s="14" t="s">
        <v>78</v>
      </c>
      <c r="AY137" s="215" t="s">
        <v>208</v>
      </c>
    </row>
    <row r="138" spans="1:65" s="2" customFormat="1" ht="14.45" customHeight="1">
      <c r="A138" s="36"/>
      <c r="B138" s="37"/>
      <c r="C138" s="226" t="s">
        <v>1034</v>
      </c>
      <c r="D138" s="226" t="s">
        <v>370</v>
      </c>
      <c r="E138" s="227" t="s">
        <v>2310</v>
      </c>
      <c r="F138" s="228" t="s">
        <v>2311</v>
      </c>
      <c r="G138" s="229" t="s">
        <v>367</v>
      </c>
      <c r="H138" s="230">
        <v>1500</v>
      </c>
      <c r="I138" s="231"/>
      <c r="J138" s="232">
        <f>ROUND(I138*H138,2)</f>
        <v>0</v>
      </c>
      <c r="K138" s="228" t="s">
        <v>19</v>
      </c>
      <c r="L138" s="233"/>
      <c r="M138" s="234" t="s">
        <v>19</v>
      </c>
      <c r="N138" s="235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829</v>
      </c>
      <c r="AT138" s="191" t="s">
        <v>370</v>
      </c>
      <c r="AU138" s="191" t="s">
        <v>82</v>
      </c>
      <c r="AY138" s="19" t="s">
        <v>208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1034</v>
      </c>
      <c r="BM138" s="191" t="s">
        <v>829</v>
      </c>
    </row>
    <row r="139" spans="1:65" s="2" customFormat="1" ht="14.45" customHeight="1">
      <c r="A139" s="36"/>
      <c r="B139" s="37"/>
      <c r="C139" s="226" t="s">
        <v>2192</v>
      </c>
      <c r="D139" s="226" t="s">
        <v>370</v>
      </c>
      <c r="E139" s="227" t="s">
        <v>2312</v>
      </c>
      <c r="F139" s="228" t="s">
        <v>2313</v>
      </c>
      <c r="G139" s="229" t="s">
        <v>367</v>
      </c>
      <c r="H139" s="230">
        <v>15</v>
      </c>
      <c r="I139" s="231"/>
      <c r="J139" s="232">
        <f>ROUND(I139*H139,2)</f>
        <v>0</v>
      </c>
      <c r="K139" s="228" t="s">
        <v>19</v>
      </c>
      <c r="L139" s="233"/>
      <c r="M139" s="234" t="s">
        <v>19</v>
      </c>
      <c r="N139" s="235" t="s">
        <v>43</v>
      </c>
      <c r="O139" s="66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829</v>
      </c>
      <c r="AT139" s="191" t="s">
        <v>370</v>
      </c>
      <c r="AU139" s="191" t="s">
        <v>82</v>
      </c>
      <c r="AY139" s="19" t="s">
        <v>208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82</v>
      </c>
      <c r="BK139" s="192">
        <f>ROUND(I139*H139,2)</f>
        <v>0</v>
      </c>
      <c r="BL139" s="19" t="s">
        <v>1034</v>
      </c>
      <c r="BM139" s="191" t="s">
        <v>840</v>
      </c>
    </row>
    <row r="140" spans="1:65" s="2" customFormat="1" ht="14.45" customHeight="1">
      <c r="A140" s="36"/>
      <c r="B140" s="37"/>
      <c r="C140" s="180" t="s">
        <v>2170</v>
      </c>
      <c r="D140" s="180" t="s">
        <v>210</v>
      </c>
      <c r="E140" s="181" t="s">
        <v>2314</v>
      </c>
      <c r="F140" s="182" t="s">
        <v>2315</v>
      </c>
      <c r="G140" s="183" t="s">
        <v>304</v>
      </c>
      <c r="H140" s="184">
        <v>0.42399999999999999</v>
      </c>
      <c r="I140" s="185"/>
      <c r="J140" s="186">
        <f>ROUND(I140*H140,2)</f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1034</v>
      </c>
      <c r="AT140" s="191" t="s">
        <v>210</v>
      </c>
      <c r="AU140" s="191" t="s">
        <v>82</v>
      </c>
      <c r="AY140" s="19" t="s">
        <v>208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82</v>
      </c>
      <c r="BK140" s="192">
        <f>ROUND(I140*H140,2)</f>
        <v>0</v>
      </c>
      <c r="BL140" s="19" t="s">
        <v>1034</v>
      </c>
      <c r="BM140" s="191" t="s">
        <v>854</v>
      </c>
    </row>
    <row r="141" spans="1:65" s="2" customFormat="1" ht="14.45" customHeight="1">
      <c r="A141" s="36"/>
      <c r="B141" s="37"/>
      <c r="C141" s="180" t="s">
        <v>760</v>
      </c>
      <c r="D141" s="180" t="s">
        <v>210</v>
      </c>
      <c r="E141" s="181" t="s">
        <v>2316</v>
      </c>
      <c r="F141" s="182" t="s">
        <v>2317</v>
      </c>
      <c r="G141" s="183" t="s">
        <v>304</v>
      </c>
      <c r="H141" s="184">
        <v>0.42399999999999999</v>
      </c>
      <c r="I141" s="185"/>
      <c r="J141" s="186">
        <f>ROUND(I141*H141,2)</f>
        <v>0</v>
      </c>
      <c r="K141" s="182" t="s">
        <v>19</v>
      </c>
      <c r="L141" s="41"/>
      <c r="M141" s="187" t="s">
        <v>19</v>
      </c>
      <c r="N141" s="188" t="s">
        <v>43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1034</v>
      </c>
      <c r="AT141" s="191" t="s">
        <v>210</v>
      </c>
      <c r="AU141" s="191" t="s">
        <v>82</v>
      </c>
      <c r="AY141" s="19" t="s">
        <v>208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1034</v>
      </c>
      <c r="BM141" s="191" t="s">
        <v>870</v>
      </c>
    </row>
    <row r="142" spans="1:65" s="12" customFormat="1" ht="22.9" customHeight="1">
      <c r="B142" s="164"/>
      <c r="C142" s="165"/>
      <c r="D142" s="166" t="s">
        <v>70</v>
      </c>
      <c r="E142" s="178" t="s">
        <v>2318</v>
      </c>
      <c r="F142" s="178" t="s">
        <v>2319</v>
      </c>
      <c r="G142" s="165"/>
      <c r="H142" s="165"/>
      <c r="I142" s="168"/>
      <c r="J142" s="179">
        <f>BK142</f>
        <v>0</v>
      </c>
      <c r="K142" s="165"/>
      <c r="L142" s="170"/>
      <c r="M142" s="171"/>
      <c r="N142" s="172"/>
      <c r="O142" s="172"/>
      <c r="P142" s="173">
        <f>SUM(P143:P163)</f>
        <v>0</v>
      </c>
      <c r="Q142" s="172"/>
      <c r="R142" s="173">
        <f>SUM(R143:R163)</f>
        <v>0</v>
      </c>
      <c r="S142" s="172"/>
      <c r="T142" s="174">
        <f>SUM(T143:T163)</f>
        <v>0</v>
      </c>
      <c r="AR142" s="175" t="s">
        <v>82</v>
      </c>
      <c r="AT142" s="176" t="s">
        <v>70</v>
      </c>
      <c r="AU142" s="176" t="s">
        <v>78</v>
      </c>
      <c r="AY142" s="175" t="s">
        <v>208</v>
      </c>
      <c r="BK142" s="177">
        <f>SUM(BK143:BK163)</f>
        <v>0</v>
      </c>
    </row>
    <row r="143" spans="1:65" s="2" customFormat="1" ht="14.45" customHeight="1">
      <c r="A143" s="36"/>
      <c r="B143" s="37"/>
      <c r="C143" s="180" t="s">
        <v>765</v>
      </c>
      <c r="D143" s="180" t="s">
        <v>210</v>
      </c>
      <c r="E143" s="181" t="s">
        <v>2320</v>
      </c>
      <c r="F143" s="182" t="s">
        <v>2321</v>
      </c>
      <c r="G143" s="183" t="s">
        <v>367</v>
      </c>
      <c r="H143" s="184">
        <v>2</v>
      </c>
      <c r="I143" s="185"/>
      <c r="J143" s="186">
        <f t="shared" ref="J143:J163" si="0">ROUND(I143*H143,2)</f>
        <v>0</v>
      </c>
      <c r="K143" s="182" t="s">
        <v>19</v>
      </c>
      <c r="L143" s="41"/>
      <c r="M143" s="187" t="s">
        <v>19</v>
      </c>
      <c r="N143" s="188" t="s">
        <v>43</v>
      </c>
      <c r="O143" s="66"/>
      <c r="P143" s="189">
        <f t="shared" ref="P143:P163" si="1">O143*H143</f>
        <v>0</v>
      </c>
      <c r="Q143" s="189">
        <v>0</v>
      </c>
      <c r="R143" s="189">
        <f t="shared" ref="R143:R163" si="2">Q143*H143</f>
        <v>0</v>
      </c>
      <c r="S143" s="189">
        <v>0</v>
      </c>
      <c r="T143" s="190">
        <f t="shared" ref="T143:T163" si="3"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1034</v>
      </c>
      <c r="AT143" s="191" t="s">
        <v>210</v>
      </c>
      <c r="AU143" s="191" t="s">
        <v>82</v>
      </c>
      <c r="AY143" s="19" t="s">
        <v>208</v>
      </c>
      <c r="BE143" s="192">
        <f t="shared" ref="BE143:BE163" si="4">IF(N143="základní",J143,0)</f>
        <v>0</v>
      </c>
      <c r="BF143" s="192">
        <f t="shared" ref="BF143:BF163" si="5">IF(N143="snížená",J143,0)</f>
        <v>0</v>
      </c>
      <c r="BG143" s="192">
        <f t="shared" ref="BG143:BG163" si="6">IF(N143="zákl. přenesená",J143,0)</f>
        <v>0</v>
      </c>
      <c r="BH143" s="192">
        <f t="shared" ref="BH143:BH163" si="7">IF(N143="sníž. přenesená",J143,0)</f>
        <v>0</v>
      </c>
      <c r="BI143" s="192">
        <f t="shared" ref="BI143:BI163" si="8">IF(N143="nulová",J143,0)</f>
        <v>0</v>
      </c>
      <c r="BJ143" s="19" t="s">
        <v>82</v>
      </c>
      <c r="BK143" s="192">
        <f t="shared" ref="BK143:BK163" si="9">ROUND(I143*H143,2)</f>
        <v>0</v>
      </c>
      <c r="BL143" s="19" t="s">
        <v>1034</v>
      </c>
      <c r="BM143" s="191" t="s">
        <v>2202</v>
      </c>
    </row>
    <row r="144" spans="1:65" s="2" customFormat="1" ht="24.2" customHeight="1">
      <c r="A144" s="36"/>
      <c r="B144" s="37"/>
      <c r="C144" s="226" t="s">
        <v>7</v>
      </c>
      <c r="D144" s="226" t="s">
        <v>370</v>
      </c>
      <c r="E144" s="227" t="s">
        <v>2322</v>
      </c>
      <c r="F144" s="228" t="s">
        <v>2323</v>
      </c>
      <c r="G144" s="229" t="s">
        <v>367</v>
      </c>
      <c r="H144" s="230">
        <v>2</v>
      </c>
      <c r="I144" s="231"/>
      <c r="J144" s="232">
        <f t="shared" si="0"/>
        <v>0</v>
      </c>
      <c r="K144" s="228" t="s">
        <v>19</v>
      </c>
      <c r="L144" s="233"/>
      <c r="M144" s="234" t="s">
        <v>19</v>
      </c>
      <c r="N144" s="235" t="s">
        <v>43</v>
      </c>
      <c r="O144" s="66"/>
      <c r="P144" s="189">
        <f t="shared" si="1"/>
        <v>0</v>
      </c>
      <c r="Q144" s="189">
        <v>0</v>
      </c>
      <c r="R144" s="189">
        <f t="shared" si="2"/>
        <v>0</v>
      </c>
      <c r="S144" s="189">
        <v>0</v>
      </c>
      <c r="T144" s="190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829</v>
      </c>
      <c r="AT144" s="191" t="s">
        <v>370</v>
      </c>
      <c r="AU144" s="191" t="s">
        <v>82</v>
      </c>
      <c r="AY144" s="19" t="s">
        <v>208</v>
      </c>
      <c r="BE144" s="192">
        <f t="shared" si="4"/>
        <v>0</v>
      </c>
      <c r="BF144" s="192">
        <f t="shared" si="5"/>
        <v>0</v>
      </c>
      <c r="BG144" s="192">
        <f t="shared" si="6"/>
        <v>0</v>
      </c>
      <c r="BH144" s="192">
        <f t="shared" si="7"/>
        <v>0</v>
      </c>
      <c r="BI144" s="192">
        <f t="shared" si="8"/>
        <v>0</v>
      </c>
      <c r="BJ144" s="19" t="s">
        <v>82</v>
      </c>
      <c r="BK144" s="192">
        <f t="shared" si="9"/>
        <v>0</v>
      </c>
      <c r="BL144" s="19" t="s">
        <v>1034</v>
      </c>
      <c r="BM144" s="191" t="s">
        <v>895</v>
      </c>
    </row>
    <row r="145" spans="1:65" s="2" customFormat="1" ht="24.2" customHeight="1">
      <c r="A145" s="36"/>
      <c r="B145" s="37"/>
      <c r="C145" s="226" t="s">
        <v>2177</v>
      </c>
      <c r="D145" s="226" t="s">
        <v>370</v>
      </c>
      <c r="E145" s="227" t="s">
        <v>2324</v>
      </c>
      <c r="F145" s="228" t="s">
        <v>2325</v>
      </c>
      <c r="G145" s="229" t="s">
        <v>367</v>
      </c>
      <c r="H145" s="230">
        <v>1</v>
      </c>
      <c r="I145" s="231"/>
      <c r="J145" s="232">
        <f t="shared" si="0"/>
        <v>0</v>
      </c>
      <c r="K145" s="228" t="s">
        <v>19</v>
      </c>
      <c r="L145" s="233"/>
      <c r="M145" s="234" t="s">
        <v>19</v>
      </c>
      <c r="N145" s="235" t="s">
        <v>43</v>
      </c>
      <c r="O145" s="66"/>
      <c r="P145" s="189">
        <f t="shared" si="1"/>
        <v>0</v>
      </c>
      <c r="Q145" s="189">
        <v>0</v>
      </c>
      <c r="R145" s="189">
        <f t="shared" si="2"/>
        <v>0</v>
      </c>
      <c r="S145" s="189">
        <v>0</v>
      </c>
      <c r="T145" s="190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829</v>
      </c>
      <c r="AT145" s="191" t="s">
        <v>370</v>
      </c>
      <c r="AU145" s="191" t="s">
        <v>82</v>
      </c>
      <c r="AY145" s="19" t="s">
        <v>208</v>
      </c>
      <c r="BE145" s="192">
        <f t="shared" si="4"/>
        <v>0</v>
      </c>
      <c r="BF145" s="192">
        <f t="shared" si="5"/>
        <v>0</v>
      </c>
      <c r="BG145" s="192">
        <f t="shared" si="6"/>
        <v>0</v>
      </c>
      <c r="BH145" s="192">
        <f t="shared" si="7"/>
        <v>0</v>
      </c>
      <c r="BI145" s="192">
        <f t="shared" si="8"/>
        <v>0</v>
      </c>
      <c r="BJ145" s="19" t="s">
        <v>82</v>
      </c>
      <c r="BK145" s="192">
        <f t="shared" si="9"/>
        <v>0</v>
      </c>
      <c r="BL145" s="19" t="s">
        <v>1034</v>
      </c>
      <c r="BM145" s="191" t="s">
        <v>901</v>
      </c>
    </row>
    <row r="146" spans="1:65" s="2" customFormat="1" ht="14.45" customHeight="1">
      <c r="A146" s="36"/>
      <c r="B146" s="37"/>
      <c r="C146" s="226" t="s">
        <v>770</v>
      </c>
      <c r="D146" s="226" t="s">
        <v>370</v>
      </c>
      <c r="E146" s="227" t="s">
        <v>2326</v>
      </c>
      <c r="F146" s="228" t="s">
        <v>2327</v>
      </c>
      <c r="G146" s="229" t="s">
        <v>367</v>
      </c>
      <c r="H146" s="230">
        <v>1</v>
      </c>
      <c r="I146" s="231"/>
      <c r="J146" s="232">
        <f t="shared" si="0"/>
        <v>0</v>
      </c>
      <c r="K146" s="228" t="s">
        <v>19</v>
      </c>
      <c r="L146" s="233"/>
      <c r="M146" s="234" t="s">
        <v>19</v>
      </c>
      <c r="N146" s="235" t="s">
        <v>43</v>
      </c>
      <c r="O146" s="66"/>
      <c r="P146" s="189">
        <f t="shared" si="1"/>
        <v>0</v>
      </c>
      <c r="Q146" s="189">
        <v>0</v>
      </c>
      <c r="R146" s="189">
        <f t="shared" si="2"/>
        <v>0</v>
      </c>
      <c r="S146" s="189">
        <v>0</v>
      </c>
      <c r="T146" s="190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829</v>
      </c>
      <c r="AT146" s="191" t="s">
        <v>370</v>
      </c>
      <c r="AU146" s="191" t="s">
        <v>82</v>
      </c>
      <c r="AY146" s="19" t="s">
        <v>208</v>
      </c>
      <c r="BE146" s="192">
        <f t="shared" si="4"/>
        <v>0</v>
      </c>
      <c r="BF146" s="192">
        <f t="shared" si="5"/>
        <v>0</v>
      </c>
      <c r="BG146" s="192">
        <f t="shared" si="6"/>
        <v>0</v>
      </c>
      <c r="BH146" s="192">
        <f t="shared" si="7"/>
        <v>0</v>
      </c>
      <c r="BI146" s="192">
        <f t="shared" si="8"/>
        <v>0</v>
      </c>
      <c r="BJ146" s="19" t="s">
        <v>82</v>
      </c>
      <c r="BK146" s="192">
        <f t="shared" si="9"/>
        <v>0</v>
      </c>
      <c r="BL146" s="19" t="s">
        <v>1034</v>
      </c>
      <c r="BM146" s="191" t="s">
        <v>1003</v>
      </c>
    </row>
    <row r="147" spans="1:65" s="2" customFormat="1" ht="14.45" customHeight="1">
      <c r="A147" s="36"/>
      <c r="B147" s="37"/>
      <c r="C147" s="226" t="s">
        <v>744</v>
      </c>
      <c r="D147" s="226" t="s">
        <v>370</v>
      </c>
      <c r="E147" s="227" t="s">
        <v>2328</v>
      </c>
      <c r="F147" s="228" t="s">
        <v>2329</v>
      </c>
      <c r="G147" s="229" t="s">
        <v>367</v>
      </c>
      <c r="H147" s="230">
        <v>2</v>
      </c>
      <c r="I147" s="231"/>
      <c r="J147" s="232">
        <f t="shared" si="0"/>
        <v>0</v>
      </c>
      <c r="K147" s="228" t="s">
        <v>19</v>
      </c>
      <c r="L147" s="233"/>
      <c r="M147" s="234" t="s">
        <v>19</v>
      </c>
      <c r="N147" s="235" t="s">
        <v>43</v>
      </c>
      <c r="O147" s="66"/>
      <c r="P147" s="189">
        <f t="shared" si="1"/>
        <v>0</v>
      </c>
      <c r="Q147" s="189">
        <v>0</v>
      </c>
      <c r="R147" s="189">
        <f t="shared" si="2"/>
        <v>0</v>
      </c>
      <c r="S147" s="189">
        <v>0</v>
      </c>
      <c r="T147" s="190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829</v>
      </c>
      <c r="AT147" s="191" t="s">
        <v>370</v>
      </c>
      <c r="AU147" s="191" t="s">
        <v>82</v>
      </c>
      <c r="AY147" s="19" t="s">
        <v>208</v>
      </c>
      <c r="BE147" s="192">
        <f t="shared" si="4"/>
        <v>0</v>
      </c>
      <c r="BF147" s="192">
        <f t="shared" si="5"/>
        <v>0</v>
      </c>
      <c r="BG147" s="192">
        <f t="shared" si="6"/>
        <v>0</v>
      </c>
      <c r="BH147" s="192">
        <f t="shared" si="7"/>
        <v>0</v>
      </c>
      <c r="BI147" s="192">
        <f t="shared" si="8"/>
        <v>0</v>
      </c>
      <c r="BJ147" s="19" t="s">
        <v>82</v>
      </c>
      <c r="BK147" s="192">
        <f t="shared" si="9"/>
        <v>0</v>
      </c>
      <c r="BL147" s="19" t="s">
        <v>1034</v>
      </c>
      <c r="BM147" s="191" t="s">
        <v>1007</v>
      </c>
    </row>
    <row r="148" spans="1:65" s="2" customFormat="1" ht="24.2" customHeight="1">
      <c r="A148" s="36"/>
      <c r="B148" s="37"/>
      <c r="C148" s="226" t="s">
        <v>748</v>
      </c>
      <c r="D148" s="226" t="s">
        <v>370</v>
      </c>
      <c r="E148" s="227" t="s">
        <v>2330</v>
      </c>
      <c r="F148" s="228" t="s">
        <v>2331</v>
      </c>
      <c r="G148" s="229" t="s">
        <v>367</v>
      </c>
      <c r="H148" s="230">
        <v>1</v>
      </c>
      <c r="I148" s="231"/>
      <c r="J148" s="232">
        <f t="shared" si="0"/>
        <v>0</v>
      </c>
      <c r="K148" s="228" t="s">
        <v>19</v>
      </c>
      <c r="L148" s="233"/>
      <c r="M148" s="234" t="s">
        <v>19</v>
      </c>
      <c r="N148" s="235" t="s">
        <v>43</v>
      </c>
      <c r="O148" s="66"/>
      <c r="P148" s="189">
        <f t="shared" si="1"/>
        <v>0</v>
      </c>
      <c r="Q148" s="189">
        <v>0</v>
      </c>
      <c r="R148" s="189">
        <f t="shared" si="2"/>
        <v>0</v>
      </c>
      <c r="S148" s="189">
        <v>0</v>
      </c>
      <c r="T148" s="190">
        <f t="shared" si="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829</v>
      </c>
      <c r="AT148" s="191" t="s">
        <v>370</v>
      </c>
      <c r="AU148" s="191" t="s">
        <v>82</v>
      </c>
      <c r="AY148" s="19" t="s">
        <v>208</v>
      </c>
      <c r="BE148" s="192">
        <f t="shared" si="4"/>
        <v>0</v>
      </c>
      <c r="BF148" s="192">
        <f t="shared" si="5"/>
        <v>0</v>
      </c>
      <c r="BG148" s="192">
        <f t="shared" si="6"/>
        <v>0</v>
      </c>
      <c r="BH148" s="192">
        <f t="shared" si="7"/>
        <v>0</v>
      </c>
      <c r="BI148" s="192">
        <f t="shared" si="8"/>
        <v>0</v>
      </c>
      <c r="BJ148" s="19" t="s">
        <v>82</v>
      </c>
      <c r="BK148" s="192">
        <f t="shared" si="9"/>
        <v>0</v>
      </c>
      <c r="BL148" s="19" t="s">
        <v>1034</v>
      </c>
      <c r="BM148" s="191" t="s">
        <v>1016</v>
      </c>
    </row>
    <row r="149" spans="1:65" s="2" customFormat="1" ht="14.45" customHeight="1">
      <c r="A149" s="36"/>
      <c r="B149" s="37"/>
      <c r="C149" s="226" t="s">
        <v>752</v>
      </c>
      <c r="D149" s="226" t="s">
        <v>370</v>
      </c>
      <c r="E149" s="227" t="s">
        <v>2332</v>
      </c>
      <c r="F149" s="228" t="s">
        <v>2333</v>
      </c>
      <c r="G149" s="229" t="s">
        <v>367</v>
      </c>
      <c r="H149" s="230">
        <v>2</v>
      </c>
      <c r="I149" s="231"/>
      <c r="J149" s="232">
        <f t="shared" si="0"/>
        <v>0</v>
      </c>
      <c r="K149" s="228" t="s">
        <v>19</v>
      </c>
      <c r="L149" s="233"/>
      <c r="M149" s="234" t="s">
        <v>19</v>
      </c>
      <c r="N149" s="235" t="s">
        <v>43</v>
      </c>
      <c r="O149" s="66"/>
      <c r="P149" s="189">
        <f t="shared" si="1"/>
        <v>0</v>
      </c>
      <c r="Q149" s="189">
        <v>0</v>
      </c>
      <c r="R149" s="189">
        <f t="shared" si="2"/>
        <v>0</v>
      </c>
      <c r="S149" s="189">
        <v>0</v>
      </c>
      <c r="T149" s="190">
        <f t="shared" si="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829</v>
      </c>
      <c r="AT149" s="191" t="s">
        <v>370</v>
      </c>
      <c r="AU149" s="191" t="s">
        <v>82</v>
      </c>
      <c r="AY149" s="19" t="s">
        <v>208</v>
      </c>
      <c r="BE149" s="192">
        <f t="shared" si="4"/>
        <v>0</v>
      </c>
      <c r="BF149" s="192">
        <f t="shared" si="5"/>
        <v>0</v>
      </c>
      <c r="BG149" s="192">
        <f t="shared" si="6"/>
        <v>0</v>
      </c>
      <c r="BH149" s="192">
        <f t="shared" si="7"/>
        <v>0</v>
      </c>
      <c r="BI149" s="192">
        <f t="shared" si="8"/>
        <v>0</v>
      </c>
      <c r="BJ149" s="19" t="s">
        <v>82</v>
      </c>
      <c r="BK149" s="192">
        <f t="shared" si="9"/>
        <v>0</v>
      </c>
      <c r="BL149" s="19" t="s">
        <v>1034</v>
      </c>
      <c r="BM149" s="191" t="s">
        <v>456</v>
      </c>
    </row>
    <row r="150" spans="1:65" s="2" customFormat="1" ht="14.45" customHeight="1">
      <c r="A150" s="36"/>
      <c r="B150" s="37"/>
      <c r="C150" s="226" t="s">
        <v>756</v>
      </c>
      <c r="D150" s="226" t="s">
        <v>370</v>
      </c>
      <c r="E150" s="227" t="s">
        <v>2334</v>
      </c>
      <c r="F150" s="228" t="s">
        <v>2335</v>
      </c>
      <c r="G150" s="229" t="s">
        <v>367</v>
      </c>
      <c r="H150" s="230">
        <v>8</v>
      </c>
      <c r="I150" s="231"/>
      <c r="J150" s="232">
        <f t="shared" si="0"/>
        <v>0</v>
      </c>
      <c r="K150" s="228" t="s">
        <v>19</v>
      </c>
      <c r="L150" s="233"/>
      <c r="M150" s="234" t="s">
        <v>19</v>
      </c>
      <c r="N150" s="235" t="s">
        <v>43</v>
      </c>
      <c r="O150" s="66"/>
      <c r="P150" s="189">
        <f t="shared" si="1"/>
        <v>0</v>
      </c>
      <c r="Q150" s="189">
        <v>0</v>
      </c>
      <c r="R150" s="189">
        <f t="shared" si="2"/>
        <v>0</v>
      </c>
      <c r="S150" s="189">
        <v>0</v>
      </c>
      <c r="T150" s="190">
        <f t="shared" si="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829</v>
      </c>
      <c r="AT150" s="191" t="s">
        <v>370</v>
      </c>
      <c r="AU150" s="191" t="s">
        <v>82</v>
      </c>
      <c r="AY150" s="19" t="s">
        <v>208</v>
      </c>
      <c r="BE150" s="192">
        <f t="shared" si="4"/>
        <v>0</v>
      </c>
      <c r="BF150" s="192">
        <f t="shared" si="5"/>
        <v>0</v>
      </c>
      <c r="BG150" s="192">
        <f t="shared" si="6"/>
        <v>0</v>
      </c>
      <c r="BH150" s="192">
        <f t="shared" si="7"/>
        <v>0</v>
      </c>
      <c r="BI150" s="192">
        <f t="shared" si="8"/>
        <v>0</v>
      </c>
      <c r="BJ150" s="19" t="s">
        <v>82</v>
      </c>
      <c r="BK150" s="192">
        <f t="shared" si="9"/>
        <v>0</v>
      </c>
      <c r="BL150" s="19" t="s">
        <v>1034</v>
      </c>
      <c r="BM150" s="191" t="s">
        <v>514</v>
      </c>
    </row>
    <row r="151" spans="1:65" s="2" customFormat="1" ht="14.45" customHeight="1">
      <c r="A151" s="36"/>
      <c r="B151" s="37"/>
      <c r="C151" s="226" t="s">
        <v>973</v>
      </c>
      <c r="D151" s="226" t="s">
        <v>370</v>
      </c>
      <c r="E151" s="227" t="s">
        <v>2336</v>
      </c>
      <c r="F151" s="228" t="s">
        <v>2337</v>
      </c>
      <c r="G151" s="229" t="s">
        <v>367</v>
      </c>
      <c r="H151" s="230">
        <v>1</v>
      </c>
      <c r="I151" s="231"/>
      <c r="J151" s="232">
        <f t="shared" si="0"/>
        <v>0</v>
      </c>
      <c r="K151" s="228" t="s">
        <v>19</v>
      </c>
      <c r="L151" s="233"/>
      <c r="M151" s="234" t="s">
        <v>19</v>
      </c>
      <c r="N151" s="235" t="s">
        <v>43</v>
      </c>
      <c r="O151" s="66"/>
      <c r="P151" s="189">
        <f t="shared" si="1"/>
        <v>0</v>
      </c>
      <c r="Q151" s="189">
        <v>0</v>
      </c>
      <c r="R151" s="189">
        <f t="shared" si="2"/>
        <v>0</v>
      </c>
      <c r="S151" s="189">
        <v>0</v>
      </c>
      <c r="T151" s="190">
        <f t="shared" si="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829</v>
      </c>
      <c r="AT151" s="191" t="s">
        <v>370</v>
      </c>
      <c r="AU151" s="191" t="s">
        <v>82</v>
      </c>
      <c r="AY151" s="19" t="s">
        <v>208</v>
      </c>
      <c r="BE151" s="192">
        <f t="shared" si="4"/>
        <v>0</v>
      </c>
      <c r="BF151" s="192">
        <f t="shared" si="5"/>
        <v>0</v>
      </c>
      <c r="BG151" s="192">
        <f t="shared" si="6"/>
        <v>0</v>
      </c>
      <c r="BH151" s="192">
        <f t="shared" si="7"/>
        <v>0</v>
      </c>
      <c r="BI151" s="192">
        <f t="shared" si="8"/>
        <v>0</v>
      </c>
      <c r="BJ151" s="19" t="s">
        <v>82</v>
      </c>
      <c r="BK151" s="192">
        <f t="shared" si="9"/>
        <v>0</v>
      </c>
      <c r="BL151" s="19" t="s">
        <v>1034</v>
      </c>
      <c r="BM151" s="191" t="s">
        <v>2221</v>
      </c>
    </row>
    <row r="152" spans="1:65" s="2" customFormat="1" ht="14.45" customHeight="1">
      <c r="A152" s="36"/>
      <c r="B152" s="37"/>
      <c r="C152" s="226" t="s">
        <v>994</v>
      </c>
      <c r="D152" s="226" t="s">
        <v>370</v>
      </c>
      <c r="E152" s="227" t="s">
        <v>2338</v>
      </c>
      <c r="F152" s="228" t="s">
        <v>2339</v>
      </c>
      <c r="G152" s="229" t="s">
        <v>367</v>
      </c>
      <c r="H152" s="230">
        <v>1</v>
      </c>
      <c r="I152" s="231"/>
      <c r="J152" s="232">
        <f t="shared" si="0"/>
        <v>0</v>
      </c>
      <c r="K152" s="228" t="s">
        <v>19</v>
      </c>
      <c r="L152" s="233"/>
      <c r="M152" s="234" t="s">
        <v>19</v>
      </c>
      <c r="N152" s="235" t="s">
        <v>43</v>
      </c>
      <c r="O152" s="66"/>
      <c r="P152" s="189">
        <f t="shared" si="1"/>
        <v>0</v>
      </c>
      <c r="Q152" s="189">
        <v>0</v>
      </c>
      <c r="R152" s="189">
        <f t="shared" si="2"/>
        <v>0</v>
      </c>
      <c r="S152" s="189">
        <v>0</v>
      </c>
      <c r="T152" s="190">
        <f t="shared" si="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829</v>
      </c>
      <c r="AT152" s="191" t="s">
        <v>370</v>
      </c>
      <c r="AU152" s="191" t="s">
        <v>82</v>
      </c>
      <c r="AY152" s="19" t="s">
        <v>208</v>
      </c>
      <c r="BE152" s="192">
        <f t="shared" si="4"/>
        <v>0</v>
      </c>
      <c r="BF152" s="192">
        <f t="shared" si="5"/>
        <v>0</v>
      </c>
      <c r="BG152" s="192">
        <f t="shared" si="6"/>
        <v>0</v>
      </c>
      <c r="BH152" s="192">
        <f t="shared" si="7"/>
        <v>0</v>
      </c>
      <c r="BI152" s="192">
        <f t="shared" si="8"/>
        <v>0</v>
      </c>
      <c r="BJ152" s="19" t="s">
        <v>82</v>
      </c>
      <c r="BK152" s="192">
        <f t="shared" si="9"/>
        <v>0</v>
      </c>
      <c r="BL152" s="19" t="s">
        <v>1034</v>
      </c>
      <c r="BM152" s="191" t="s">
        <v>670</v>
      </c>
    </row>
    <row r="153" spans="1:65" s="2" customFormat="1" ht="14.45" customHeight="1">
      <c r="A153" s="36"/>
      <c r="B153" s="37"/>
      <c r="C153" s="180" t="s">
        <v>998</v>
      </c>
      <c r="D153" s="180" t="s">
        <v>210</v>
      </c>
      <c r="E153" s="181" t="s">
        <v>2340</v>
      </c>
      <c r="F153" s="182" t="s">
        <v>2341</v>
      </c>
      <c r="G153" s="183" t="s">
        <v>367</v>
      </c>
      <c r="H153" s="184">
        <v>1</v>
      </c>
      <c r="I153" s="185"/>
      <c r="J153" s="186">
        <f t="shared" si="0"/>
        <v>0</v>
      </c>
      <c r="K153" s="182" t="s">
        <v>19</v>
      </c>
      <c r="L153" s="41"/>
      <c r="M153" s="187" t="s">
        <v>19</v>
      </c>
      <c r="N153" s="188" t="s">
        <v>43</v>
      </c>
      <c r="O153" s="66"/>
      <c r="P153" s="189">
        <f t="shared" si="1"/>
        <v>0</v>
      </c>
      <c r="Q153" s="189">
        <v>0</v>
      </c>
      <c r="R153" s="189">
        <f t="shared" si="2"/>
        <v>0</v>
      </c>
      <c r="S153" s="189">
        <v>0</v>
      </c>
      <c r="T153" s="190">
        <f t="shared" si="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1034</v>
      </c>
      <c r="AT153" s="191" t="s">
        <v>210</v>
      </c>
      <c r="AU153" s="191" t="s">
        <v>82</v>
      </c>
      <c r="AY153" s="19" t="s">
        <v>208</v>
      </c>
      <c r="BE153" s="192">
        <f t="shared" si="4"/>
        <v>0</v>
      </c>
      <c r="BF153" s="192">
        <f t="shared" si="5"/>
        <v>0</v>
      </c>
      <c r="BG153" s="192">
        <f t="shared" si="6"/>
        <v>0</v>
      </c>
      <c r="BH153" s="192">
        <f t="shared" si="7"/>
        <v>0</v>
      </c>
      <c r="BI153" s="192">
        <f t="shared" si="8"/>
        <v>0</v>
      </c>
      <c r="BJ153" s="19" t="s">
        <v>82</v>
      </c>
      <c r="BK153" s="192">
        <f t="shared" si="9"/>
        <v>0</v>
      </c>
      <c r="BL153" s="19" t="s">
        <v>1034</v>
      </c>
      <c r="BM153" s="191" t="s">
        <v>965</v>
      </c>
    </row>
    <row r="154" spans="1:65" s="2" customFormat="1" ht="14.45" customHeight="1">
      <c r="A154" s="36"/>
      <c r="B154" s="37"/>
      <c r="C154" s="180" t="s">
        <v>2226</v>
      </c>
      <c r="D154" s="180" t="s">
        <v>210</v>
      </c>
      <c r="E154" s="181" t="s">
        <v>2342</v>
      </c>
      <c r="F154" s="182" t="s">
        <v>2343</v>
      </c>
      <c r="G154" s="183" t="s">
        <v>367</v>
      </c>
      <c r="H154" s="184">
        <v>1</v>
      </c>
      <c r="I154" s="185"/>
      <c r="J154" s="186">
        <f t="shared" si="0"/>
        <v>0</v>
      </c>
      <c r="K154" s="182" t="s">
        <v>19</v>
      </c>
      <c r="L154" s="41"/>
      <c r="M154" s="187" t="s">
        <v>19</v>
      </c>
      <c r="N154" s="188" t="s">
        <v>43</v>
      </c>
      <c r="O154" s="66"/>
      <c r="P154" s="189">
        <f t="shared" si="1"/>
        <v>0</v>
      </c>
      <c r="Q154" s="189">
        <v>0</v>
      </c>
      <c r="R154" s="189">
        <f t="shared" si="2"/>
        <v>0</v>
      </c>
      <c r="S154" s="189">
        <v>0</v>
      </c>
      <c r="T154" s="190">
        <f t="shared" si="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1034</v>
      </c>
      <c r="AT154" s="191" t="s">
        <v>210</v>
      </c>
      <c r="AU154" s="191" t="s">
        <v>82</v>
      </c>
      <c r="AY154" s="19" t="s">
        <v>208</v>
      </c>
      <c r="BE154" s="192">
        <f t="shared" si="4"/>
        <v>0</v>
      </c>
      <c r="BF154" s="192">
        <f t="shared" si="5"/>
        <v>0</v>
      </c>
      <c r="BG154" s="192">
        <f t="shared" si="6"/>
        <v>0</v>
      </c>
      <c r="BH154" s="192">
        <f t="shared" si="7"/>
        <v>0</v>
      </c>
      <c r="BI154" s="192">
        <f t="shared" si="8"/>
        <v>0</v>
      </c>
      <c r="BJ154" s="19" t="s">
        <v>82</v>
      </c>
      <c r="BK154" s="192">
        <f t="shared" si="9"/>
        <v>0</v>
      </c>
      <c r="BL154" s="19" t="s">
        <v>1034</v>
      </c>
      <c r="BM154" s="191" t="s">
        <v>2229</v>
      </c>
    </row>
    <row r="155" spans="1:65" s="2" customFormat="1" ht="14.45" customHeight="1">
      <c r="A155" s="36"/>
      <c r="B155" s="37"/>
      <c r="C155" s="180" t="s">
        <v>829</v>
      </c>
      <c r="D155" s="180" t="s">
        <v>210</v>
      </c>
      <c r="E155" s="181" t="s">
        <v>2344</v>
      </c>
      <c r="F155" s="182" t="s">
        <v>2345</v>
      </c>
      <c r="G155" s="183" t="s">
        <v>367</v>
      </c>
      <c r="H155" s="184">
        <v>2</v>
      </c>
      <c r="I155" s="185"/>
      <c r="J155" s="186">
        <f t="shared" si="0"/>
        <v>0</v>
      </c>
      <c r="K155" s="182" t="s">
        <v>19</v>
      </c>
      <c r="L155" s="41"/>
      <c r="M155" s="187" t="s">
        <v>19</v>
      </c>
      <c r="N155" s="188" t="s">
        <v>43</v>
      </c>
      <c r="O155" s="66"/>
      <c r="P155" s="189">
        <f t="shared" si="1"/>
        <v>0</v>
      </c>
      <c r="Q155" s="189">
        <v>0</v>
      </c>
      <c r="R155" s="189">
        <f t="shared" si="2"/>
        <v>0</v>
      </c>
      <c r="S155" s="189">
        <v>0</v>
      </c>
      <c r="T155" s="190">
        <f t="shared" si="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1034</v>
      </c>
      <c r="AT155" s="191" t="s">
        <v>210</v>
      </c>
      <c r="AU155" s="191" t="s">
        <v>82</v>
      </c>
      <c r="AY155" s="19" t="s">
        <v>208</v>
      </c>
      <c r="BE155" s="192">
        <f t="shared" si="4"/>
        <v>0</v>
      </c>
      <c r="BF155" s="192">
        <f t="shared" si="5"/>
        <v>0</v>
      </c>
      <c r="BG155" s="192">
        <f t="shared" si="6"/>
        <v>0</v>
      </c>
      <c r="BH155" s="192">
        <f t="shared" si="7"/>
        <v>0</v>
      </c>
      <c r="BI155" s="192">
        <f t="shared" si="8"/>
        <v>0</v>
      </c>
      <c r="BJ155" s="19" t="s">
        <v>82</v>
      </c>
      <c r="BK155" s="192">
        <f t="shared" si="9"/>
        <v>0</v>
      </c>
      <c r="BL155" s="19" t="s">
        <v>1034</v>
      </c>
      <c r="BM155" s="191" t="s">
        <v>2096</v>
      </c>
    </row>
    <row r="156" spans="1:65" s="2" customFormat="1" ht="14.45" customHeight="1">
      <c r="A156" s="36"/>
      <c r="B156" s="37"/>
      <c r="C156" s="180" t="s">
        <v>835</v>
      </c>
      <c r="D156" s="180" t="s">
        <v>210</v>
      </c>
      <c r="E156" s="181" t="s">
        <v>2346</v>
      </c>
      <c r="F156" s="182" t="s">
        <v>2347</v>
      </c>
      <c r="G156" s="183" t="s">
        <v>367</v>
      </c>
      <c r="H156" s="184">
        <v>1</v>
      </c>
      <c r="I156" s="185"/>
      <c r="J156" s="186">
        <f t="shared" si="0"/>
        <v>0</v>
      </c>
      <c r="K156" s="182" t="s">
        <v>19</v>
      </c>
      <c r="L156" s="41"/>
      <c r="M156" s="187" t="s">
        <v>19</v>
      </c>
      <c r="N156" s="188" t="s">
        <v>43</v>
      </c>
      <c r="O156" s="66"/>
      <c r="P156" s="189">
        <f t="shared" si="1"/>
        <v>0</v>
      </c>
      <c r="Q156" s="189">
        <v>0</v>
      </c>
      <c r="R156" s="189">
        <f t="shared" si="2"/>
        <v>0</v>
      </c>
      <c r="S156" s="189">
        <v>0</v>
      </c>
      <c r="T156" s="190">
        <f t="shared" si="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1034</v>
      </c>
      <c r="AT156" s="191" t="s">
        <v>210</v>
      </c>
      <c r="AU156" s="191" t="s">
        <v>82</v>
      </c>
      <c r="AY156" s="19" t="s">
        <v>208</v>
      </c>
      <c r="BE156" s="192">
        <f t="shared" si="4"/>
        <v>0</v>
      </c>
      <c r="BF156" s="192">
        <f t="shared" si="5"/>
        <v>0</v>
      </c>
      <c r="BG156" s="192">
        <f t="shared" si="6"/>
        <v>0</v>
      </c>
      <c r="BH156" s="192">
        <f t="shared" si="7"/>
        <v>0</v>
      </c>
      <c r="BI156" s="192">
        <f t="shared" si="8"/>
        <v>0</v>
      </c>
      <c r="BJ156" s="19" t="s">
        <v>82</v>
      </c>
      <c r="BK156" s="192">
        <f t="shared" si="9"/>
        <v>0</v>
      </c>
      <c r="BL156" s="19" t="s">
        <v>1034</v>
      </c>
      <c r="BM156" s="191" t="s">
        <v>2234</v>
      </c>
    </row>
    <row r="157" spans="1:65" s="2" customFormat="1" ht="14.45" customHeight="1">
      <c r="A157" s="36"/>
      <c r="B157" s="37"/>
      <c r="C157" s="226" t="s">
        <v>840</v>
      </c>
      <c r="D157" s="226" t="s">
        <v>370</v>
      </c>
      <c r="E157" s="227" t="s">
        <v>2348</v>
      </c>
      <c r="F157" s="228" t="s">
        <v>2349</v>
      </c>
      <c r="G157" s="229" t="s">
        <v>367</v>
      </c>
      <c r="H157" s="230">
        <v>2</v>
      </c>
      <c r="I157" s="231"/>
      <c r="J157" s="232">
        <f t="shared" si="0"/>
        <v>0</v>
      </c>
      <c r="K157" s="228" t="s">
        <v>19</v>
      </c>
      <c r="L157" s="233"/>
      <c r="M157" s="234" t="s">
        <v>19</v>
      </c>
      <c r="N157" s="235" t="s">
        <v>43</v>
      </c>
      <c r="O157" s="66"/>
      <c r="P157" s="189">
        <f t="shared" si="1"/>
        <v>0</v>
      </c>
      <c r="Q157" s="189">
        <v>0</v>
      </c>
      <c r="R157" s="189">
        <f t="shared" si="2"/>
        <v>0</v>
      </c>
      <c r="S157" s="189">
        <v>0</v>
      </c>
      <c r="T157" s="190">
        <f t="shared" si="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829</v>
      </c>
      <c r="AT157" s="191" t="s">
        <v>370</v>
      </c>
      <c r="AU157" s="191" t="s">
        <v>82</v>
      </c>
      <c r="AY157" s="19" t="s">
        <v>208</v>
      </c>
      <c r="BE157" s="192">
        <f t="shared" si="4"/>
        <v>0</v>
      </c>
      <c r="BF157" s="192">
        <f t="shared" si="5"/>
        <v>0</v>
      </c>
      <c r="BG157" s="192">
        <f t="shared" si="6"/>
        <v>0</v>
      </c>
      <c r="BH157" s="192">
        <f t="shared" si="7"/>
        <v>0</v>
      </c>
      <c r="BI157" s="192">
        <f t="shared" si="8"/>
        <v>0</v>
      </c>
      <c r="BJ157" s="19" t="s">
        <v>82</v>
      </c>
      <c r="BK157" s="192">
        <f t="shared" si="9"/>
        <v>0</v>
      </c>
      <c r="BL157" s="19" t="s">
        <v>1034</v>
      </c>
      <c r="BM157" s="191" t="s">
        <v>2046</v>
      </c>
    </row>
    <row r="158" spans="1:65" s="2" customFormat="1" ht="14.45" customHeight="1">
      <c r="A158" s="36"/>
      <c r="B158" s="37"/>
      <c r="C158" s="226" t="s">
        <v>850</v>
      </c>
      <c r="D158" s="226" t="s">
        <v>370</v>
      </c>
      <c r="E158" s="227" t="s">
        <v>2350</v>
      </c>
      <c r="F158" s="228" t="s">
        <v>2351</v>
      </c>
      <c r="G158" s="229" t="s">
        <v>367</v>
      </c>
      <c r="H158" s="230">
        <v>2</v>
      </c>
      <c r="I158" s="231"/>
      <c r="J158" s="232">
        <f t="shared" si="0"/>
        <v>0</v>
      </c>
      <c r="K158" s="228" t="s">
        <v>19</v>
      </c>
      <c r="L158" s="233"/>
      <c r="M158" s="234" t="s">
        <v>19</v>
      </c>
      <c r="N158" s="235" t="s">
        <v>43</v>
      </c>
      <c r="O158" s="66"/>
      <c r="P158" s="189">
        <f t="shared" si="1"/>
        <v>0</v>
      </c>
      <c r="Q158" s="189">
        <v>0</v>
      </c>
      <c r="R158" s="189">
        <f t="shared" si="2"/>
        <v>0</v>
      </c>
      <c r="S158" s="189">
        <v>0</v>
      </c>
      <c r="T158" s="190">
        <f t="shared" si="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829</v>
      </c>
      <c r="AT158" s="191" t="s">
        <v>370</v>
      </c>
      <c r="AU158" s="191" t="s">
        <v>82</v>
      </c>
      <c r="AY158" s="19" t="s">
        <v>208</v>
      </c>
      <c r="BE158" s="192">
        <f t="shared" si="4"/>
        <v>0</v>
      </c>
      <c r="BF158" s="192">
        <f t="shared" si="5"/>
        <v>0</v>
      </c>
      <c r="BG158" s="192">
        <f t="shared" si="6"/>
        <v>0</v>
      </c>
      <c r="BH158" s="192">
        <f t="shared" si="7"/>
        <v>0</v>
      </c>
      <c r="BI158" s="192">
        <f t="shared" si="8"/>
        <v>0</v>
      </c>
      <c r="BJ158" s="19" t="s">
        <v>82</v>
      </c>
      <c r="BK158" s="192">
        <f t="shared" si="9"/>
        <v>0</v>
      </c>
      <c r="BL158" s="19" t="s">
        <v>1034</v>
      </c>
      <c r="BM158" s="191" t="s">
        <v>1315</v>
      </c>
    </row>
    <row r="159" spans="1:65" s="2" customFormat="1" ht="14.45" customHeight="1">
      <c r="A159" s="36"/>
      <c r="B159" s="37"/>
      <c r="C159" s="226" t="s">
        <v>854</v>
      </c>
      <c r="D159" s="226" t="s">
        <v>370</v>
      </c>
      <c r="E159" s="227" t="s">
        <v>2352</v>
      </c>
      <c r="F159" s="228" t="s">
        <v>2353</v>
      </c>
      <c r="G159" s="229" t="s">
        <v>367</v>
      </c>
      <c r="H159" s="230">
        <v>7</v>
      </c>
      <c r="I159" s="231"/>
      <c r="J159" s="232">
        <f t="shared" si="0"/>
        <v>0</v>
      </c>
      <c r="K159" s="228" t="s">
        <v>19</v>
      </c>
      <c r="L159" s="233"/>
      <c r="M159" s="234" t="s">
        <v>19</v>
      </c>
      <c r="N159" s="235" t="s">
        <v>43</v>
      </c>
      <c r="O159" s="66"/>
      <c r="P159" s="189">
        <f t="shared" si="1"/>
        <v>0</v>
      </c>
      <c r="Q159" s="189">
        <v>0</v>
      </c>
      <c r="R159" s="189">
        <f t="shared" si="2"/>
        <v>0</v>
      </c>
      <c r="S159" s="189">
        <v>0</v>
      </c>
      <c r="T159" s="190">
        <f t="shared" si="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829</v>
      </c>
      <c r="AT159" s="191" t="s">
        <v>370</v>
      </c>
      <c r="AU159" s="191" t="s">
        <v>82</v>
      </c>
      <c r="AY159" s="19" t="s">
        <v>208</v>
      </c>
      <c r="BE159" s="192">
        <f t="shared" si="4"/>
        <v>0</v>
      </c>
      <c r="BF159" s="192">
        <f t="shared" si="5"/>
        <v>0</v>
      </c>
      <c r="BG159" s="192">
        <f t="shared" si="6"/>
        <v>0</v>
      </c>
      <c r="BH159" s="192">
        <f t="shared" si="7"/>
        <v>0</v>
      </c>
      <c r="BI159" s="192">
        <f t="shared" si="8"/>
        <v>0</v>
      </c>
      <c r="BJ159" s="19" t="s">
        <v>82</v>
      </c>
      <c r="BK159" s="192">
        <f t="shared" si="9"/>
        <v>0</v>
      </c>
      <c r="BL159" s="19" t="s">
        <v>1034</v>
      </c>
      <c r="BM159" s="191" t="s">
        <v>1482</v>
      </c>
    </row>
    <row r="160" spans="1:65" s="2" customFormat="1" ht="14.45" customHeight="1">
      <c r="A160" s="36"/>
      <c r="B160" s="37"/>
      <c r="C160" s="226" t="s">
        <v>865</v>
      </c>
      <c r="D160" s="226" t="s">
        <v>370</v>
      </c>
      <c r="E160" s="227" t="s">
        <v>2354</v>
      </c>
      <c r="F160" s="228" t="s">
        <v>2355</v>
      </c>
      <c r="G160" s="229" t="s">
        <v>367</v>
      </c>
      <c r="H160" s="230">
        <v>4</v>
      </c>
      <c r="I160" s="231"/>
      <c r="J160" s="232">
        <f t="shared" si="0"/>
        <v>0</v>
      </c>
      <c r="K160" s="228" t="s">
        <v>19</v>
      </c>
      <c r="L160" s="233"/>
      <c r="M160" s="234" t="s">
        <v>19</v>
      </c>
      <c r="N160" s="235" t="s">
        <v>43</v>
      </c>
      <c r="O160" s="66"/>
      <c r="P160" s="189">
        <f t="shared" si="1"/>
        <v>0</v>
      </c>
      <c r="Q160" s="189">
        <v>0</v>
      </c>
      <c r="R160" s="189">
        <f t="shared" si="2"/>
        <v>0</v>
      </c>
      <c r="S160" s="189">
        <v>0</v>
      </c>
      <c r="T160" s="190">
        <f t="shared" si="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829</v>
      </c>
      <c r="AT160" s="191" t="s">
        <v>370</v>
      </c>
      <c r="AU160" s="191" t="s">
        <v>82</v>
      </c>
      <c r="AY160" s="19" t="s">
        <v>208</v>
      </c>
      <c r="BE160" s="192">
        <f t="shared" si="4"/>
        <v>0</v>
      </c>
      <c r="BF160" s="192">
        <f t="shared" si="5"/>
        <v>0</v>
      </c>
      <c r="BG160" s="192">
        <f t="shared" si="6"/>
        <v>0</v>
      </c>
      <c r="BH160" s="192">
        <f t="shared" si="7"/>
        <v>0</v>
      </c>
      <c r="BI160" s="192">
        <f t="shared" si="8"/>
        <v>0</v>
      </c>
      <c r="BJ160" s="19" t="s">
        <v>82</v>
      </c>
      <c r="BK160" s="192">
        <f t="shared" si="9"/>
        <v>0</v>
      </c>
      <c r="BL160" s="19" t="s">
        <v>1034</v>
      </c>
      <c r="BM160" s="191" t="s">
        <v>1495</v>
      </c>
    </row>
    <row r="161" spans="1:65" s="2" customFormat="1" ht="14.45" customHeight="1">
      <c r="A161" s="36"/>
      <c r="B161" s="37"/>
      <c r="C161" s="226" t="s">
        <v>870</v>
      </c>
      <c r="D161" s="226" t="s">
        <v>370</v>
      </c>
      <c r="E161" s="227" t="s">
        <v>2356</v>
      </c>
      <c r="F161" s="228" t="s">
        <v>2357</v>
      </c>
      <c r="G161" s="229" t="s">
        <v>367</v>
      </c>
      <c r="H161" s="230">
        <v>2</v>
      </c>
      <c r="I161" s="231"/>
      <c r="J161" s="232">
        <f t="shared" si="0"/>
        <v>0</v>
      </c>
      <c r="K161" s="228" t="s">
        <v>19</v>
      </c>
      <c r="L161" s="233"/>
      <c r="M161" s="234" t="s">
        <v>19</v>
      </c>
      <c r="N161" s="235" t="s">
        <v>43</v>
      </c>
      <c r="O161" s="66"/>
      <c r="P161" s="189">
        <f t="shared" si="1"/>
        <v>0</v>
      </c>
      <c r="Q161" s="189">
        <v>0</v>
      </c>
      <c r="R161" s="189">
        <f t="shared" si="2"/>
        <v>0</v>
      </c>
      <c r="S161" s="189">
        <v>0</v>
      </c>
      <c r="T161" s="190">
        <f t="shared" si="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829</v>
      </c>
      <c r="AT161" s="191" t="s">
        <v>370</v>
      </c>
      <c r="AU161" s="191" t="s">
        <v>82</v>
      </c>
      <c r="AY161" s="19" t="s">
        <v>208</v>
      </c>
      <c r="BE161" s="192">
        <f t="shared" si="4"/>
        <v>0</v>
      </c>
      <c r="BF161" s="192">
        <f t="shared" si="5"/>
        <v>0</v>
      </c>
      <c r="BG161" s="192">
        <f t="shared" si="6"/>
        <v>0</v>
      </c>
      <c r="BH161" s="192">
        <f t="shared" si="7"/>
        <v>0</v>
      </c>
      <c r="BI161" s="192">
        <f t="shared" si="8"/>
        <v>0</v>
      </c>
      <c r="BJ161" s="19" t="s">
        <v>82</v>
      </c>
      <c r="BK161" s="192">
        <f t="shared" si="9"/>
        <v>0</v>
      </c>
      <c r="BL161" s="19" t="s">
        <v>1034</v>
      </c>
      <c r="BM161" s="191" t="s">
        <v>2245</v>
      </c>
    </row>
    <row r="162" spans="1:65" s="2" customFormat="1" ht="14.45" customHeight="1">
      <c r="A162" s="36"/>
      <c r="B162" s="37"/>
      <c r="C162" s="180" t="s">
        <v>2246</v>
      </c>
      <c r="D162" s="180" t="s">
        <v>210</v>
      </c>
      <c r="E162" s="181" t="s">
        <v>2358</v>
      </c>
      <c r="F162" s="182" t="s">
        <v>2359</v>
      </c>
      <c r="G162" s="183" t="s">
        <v>304</v>
      </c>
      <c r="H162" s="184">
        <v>0.52300000000000002</v>
      </c>
      <c r="I162" s="185"/>
      <c r="J162" s="186">
        <f t="shared" si="0"/>
        <v>0</v>
      </c>
      <c r="K162" s="182" t="s">
        <v>19</v>
      </c>
      <c r="L162" s="41"/>
      <c r="M162" s="187" t="s">
        <v>19</v>
      </c>
      <c r="N162" s="188" t="s">
        <v>43</v>
      </c>
      <c r="O162" s="66"/>
      <c r="P162" s="189">
        <f t="shared" si="1"/>
        <v>0</v>
      </c>
      <c r="Q162" s="189">
        <v>0</v>
      </c>
      <c r="R162" s="189">
        <f t="shared" si="2"/>
        <v>0</v>
      </c>
      <c r="S162" s="189">
        <v>0</v>
      </c>
      <c r="T162" s="190">
        <f t="shared" si="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1034</v>
      </c>
      <c r="AT162" s="191" t="s">
        <v>210</v>
      </c>
      <c r="AU162" s="191" t="s">
        <v>82</v>
      </c>
      <c r="AY162" s="19" t="s">
        <v>208</v>
      </c>
      <c r="BE162" s="192">
        <f t="shared" si="4"/>
        <v>0</v>
      </c>
      <c r="BF162" s="192">
        <f t="shared" si="5"/>
        <v>0</v>
      </c>
      <c r="BG162" s="192">
        <f t="shared" si="6"/>
        <v>0</v>
      </c>
      <c r="BH162" s="192">
        <f t="shared" si="7"/>
        <v>0</v>
      </c>
      <c r="BI162" s="192">
        <f t="shared" si="8"/>
        <v>0</v>
      </c>
      <c r="BJ162" s="19" t="s">
        <v>82</v>
      </c>
      <c r="BK162" s="192">
        <f t="shared" si="9"/>
        <v>0</v>
      </c>
      <c r="BL162" s="19" t="s">
        <v>1034</v>
      </c>
      <c r="BM162" s="191" t="s">
        <v>1298</v>
      </c>
    </row>
    <row r="163" spans="1:65" s="2" customFormat="1" ht="14.45" customHeight="1">
      <c r="A163" s="36"/>
      <c r="B163" s="37"/>
      <c r="C163" s="180" t="s">
        <v>2202</v>
      </c>
      <c r="D163" s="180" t="s">
        <v>210</v>
      </c>
      <c r="E163" s="181" t="s">
        <v>2360</v>
      </c>
      <c r="F163" s="182" t="s">
        <v>2361</v>
      </c>
      <c r="G163" s="183" t="s">
        <v>304</v>
      </c>
      <c r="H163" s="184">
        <v>0.52300000000000002</v>
      </c>
      <c r="I163" s="185"/>
      <c r="J163" s="186">
        <f t="shared" si="0"/>
        <v>0</v>
      </c>
      <c r="K163" s="182" t="s">
        <v>19</v>
      </c>
      <c r="L163" s="41"/>
      <c r="M163" s="187" t="s">
        <v>19</v>
      </c>
      <c r="N163" s="188" t="s">
        <v>43</v>
      </c>
      <c r="O163" s="66"/>
      <c r="P163" s="189">
        <f t="shared" si="1"/>
        <v>0</v>
      </c>
      <c r="Q163" s="189">
        <v>0</v>
      </c>
      <c r="R163" s="189">
        <f t="shared" si="2"/>
        <v>0</v>
      </c>
      <c r="S163" s="189">
        <v>0</v>
      </c>
      <c r="T163" s="190">
        <f t="shared" si="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1034</v>
      </c>
      <c r="AT163" s="191" t="s">
        <v>210</v>
      </c>
      <c r="AU163" s="191" t="s">
        <v>82</v>
      </c>
      <c r="AY163" s="19" t="s">
        <v>208</v>
      </c>
      <c r="BE163" s="192">
        <f t="shared" si="4"/>
        <v>0</v>
      </c>
      <c r="BF163" s="192">
        <f t="shared" si="5"/>
        <v>0</v>
      </c>
      <c r="BG163" s="192">
        <f t="shared" si="6"/>
        <v>0</v>
      </c>
      <c r="BH163" s="192">
        <f t="shared" si="7"/>
        <v>0</v>
      </c>
      <c r="BI163" s="192">
        <f t="shared" si="8"/>
        <v>0</v>
      </c>
      <c r="BJ163" s="19" t="s">
        <v>82</v>
      </c>
      <c r="BK163" s="192">
        <f t="shared" si="9"/>
        <v>0</v>
      </c>
      <c r="BL163" s="19" t="s">
        <v>1034</v>
      </c>
      <c r="BM163" s="191" t="s">
        <v>936</v>
      </c>
    </row>
    <row r="164" spans="1:65" s="12" customFormat="1" ht="22.9" customHeight="1">
      <c r="B164" s="164"/>
      <c r="C164" s="165"/>
      <c r="D164" s="166" t="s">
        <v>70</v>
      </c>
      <c r="E164" s="178" t="s">
        <v>2362</v>
      </c>
      <c r="F164" s="178" t="s">
        <v>2363</v>
      </c>
      <c r="G164" s="165"/>
      <c r="H164" s="165"/>
      <c r="I164" s="168"/>
      <c r="J164" s="179">
        <f>BK164</f>
        <v>0</v>
      </c>
      <c r="K164" s="165"/>
      <c r="L164" s="170"/>
      <c r="M164" s="171"/>
      <c r="N164" s="172"/>
      <c r="O164" s="172"/>
      <c r="P164" s="173">
        <f>SUM(P165:P174)</f>
        <v>0</v>
      </c>
      <c r="Q164" s="172"/>
      <c r="R164" s="173">
        <f>SUM(R165:R174)</f>
        <v>0</v>
      </c>
      <c r="S164" s="172"/>
      <c r="T164" s="174">
        <f>SUM(T165:T174)</f>
        <v>0</v>
      </c>
      <c r="AR164" s="175" t="s">
        <v>82</v>
      </c>
      <c r="AT164" s="176" t="s">
        <v>70</v>
      </c>
      <c r="AU164" s="176" t="s">
        <v>78</v>
      </c>
      <c r="AY164" s="175" t="s">
        <v>208</v>
      </c>
      <c r="BK164" s="177">
        <f>SUM(BK165:BK174)</f>
        <v>0</v>
      </c>
    </row>
    <row r="165" spans="1:65" s="2" customFormat="1" ht="14.45" customHeight="1">
      <c r="A165" s="36"/>
      <c r="B165" s="37"/>
      <c r="C165" s="180" t="s">
        <v>878</v>
      </c>
      <c r="D165" s="180" t="s">
        <v>210</v>
      </c>
      <c r="E165" s="181" t="s">
        <v>2364</v>
      </c>
      <c r="F165" s="182" t="s">
        <v>2365</v>
      </c>
      <c r="G165" s="183" t="s">
        <v>367</v>
      </c>
      <c r="H165" s="184">
        <v>40</v>
      </c>
      <c r="I165" s="185"/>
      <c r="J165" s="186">
        <f t="shared" ref="J165:J174" si="10">ROUND(I165*H165,2)</f>
        <v>0</v>
      </c>
      <c r="K165" s="182" t="s">
        <v>19</v>
      </c>
      <c r="L165" s="41"/>
      <c r="M165" s="187" t="s">
        <v>19</v>
      </c>
      <c r="N165" s="188" t="s">
        <v>43</v>
      </c>
      <c r="O165" s="66"/>
      <c r="P165" s="189">
        <f t="shared" ref="P165:P174" si="11">O165*H165</f>
        <v>0</v>
      </c>
      <c r="Q165" s="189">
        <v>0</v>
      </c>
      <c r="R165" s="189">
        <f t="shared" ref="R165:R174" si="12">Q165*H165</f>
        <v>0</v>
      </c>
      <c r="S165" s="189">
        <v>0</v>
      </c>
      <c r="T165" s="190">
        <f t="shared" ref="T165:T174" si="13"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1034</v>
      </c>
      <c r="AT165" s="191" t="s">
        <v>210</v>
      </c>
      <c r="AU165" s="191" t="s">
        <v>82</v>
      </c>
      <c r="AY165" s="19" t="s">
        <v>208</v>
      </c>
      <c r="BE165" s="192">
        <f t="shared" ref="BE165:BE174" si="14">IF(N165="základní",J165,0)</f>
        <v>0</v>
      </c>
      <c r="BF165" s="192">
        <f t="shared" ref="BF165:BF174" si="15">IF(N165="snížená",J165,0)</f>
        <v>0</v>
      </c>
      <c r="BG165" s="192">
        <f t="shared" ref="BG165:BG174" si="16">IF(N165="zákl. přenesená",J165,0)</f>
        <v>0</v>
      </c>
      <c r="BH165" s="192">
        <f t="shared" ref="BH165:BH174" si="17">IF(N165="sníž. přenesená",J165,0)</f>
        <v>0</v>
      </c>
      <c r="BI165" s="192">
        <f t="shared" ref="BI165:BI174" si="18">IF(N165="nulová",J165,0)</f>
        <v>0</v>
      </c>
      <c r="BJ165" s="19" t="s">
        <v>82</v>
      </c>
      <c r="BK165" s="192">
        <f t="shared" ref="BK165:BK174" si="19">ROUND(I165*H165,2)</f>
        <v>0</v>
      </c>
      <c r="BL165" s="19" t="s">
        <v>1034</v>
      </c>
      <c r="BM165" s="191" t="s">
        <v>924</v>
      </c>
    </row>
    <row r="166" spans="1:65" s="2" customFormat="1" ht="24.2" customHeight="1">
      <c r="A166" s="36"/>
      <c r="B166" s="37"/>
      <c r="C166" s="180" t="s">
        <v>895</v>
      </c>
      <c r="D166" s="180" t="s">
        <v>210</v>
      </c>
      <c r="E166" s="181" t="s">
        <v>2366</v>
      </c>
      <c r="F166" s="182" t="s">
        <v>2367</v>
      </c>
      <c r="G166" s="183" t="s">
        <v>367</v>
      </c>
      <c r="H166" s="184">
        <v>1</v>
      </c>
      <c r="I166" s="185"/>
      <c r="J166" s="186">
        <f t="shared" si="10"/>
        <v>0</v>
      </c>
      <c r="K166" s="182" t="s">
        <v>19</v>
      </c>
      <c r="L166" s="41"/>
      <c r="M166" s="187" t="s">
        <v>19</v>
      </c>
      <c r="N166" s="188" t="s">
        <v>43</v>
      </c>
      <c r="O166" s="66"/>
      <c r="P166" s="189">
        <f t="shared" si="11"/>
        <v>0</v>
      </c>
      <c r="Q166" s="189">
        <v>0</v>
      </c>
      <c r="R166" s="189">
        <f t="shared" si="12"/>
        <v>0</v>
      </c>
      <c r="S166" s="189">
        <v>0</v>
      </c>
      <c r="T166" s="190">
        <f t="shared" si="1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1" t="s">
        <v>1034</v>
      </c>
      <c r="AT166" s="191" t="s">
        <v>210</v>
      </c>
      <c r="AU166" s="191" t="s">
        <v>82</v>
      </c>
      <c r="AY166" s="19" t="s">
        <v>208</v>
      </c>
      <c r="BE166" s="192">
        <f t="shared" si="14"/>
        <v>0</v>
      </c>
      <c r="BF166" s="192">
        <f t="shared" si="15"/>
        <v>0</v>
      </c>
      <c r="BG166" s="192">
        <f t="shared" si="16"/>
        <v>0</v>
      </c>
      <c r="BH166" s="192">
        <f t="shared" si="17"/>
        <v>0</v>
      </c>
      <c r="BI166" s="192">
        <f t="shared" si="18"/>
        <v>0</v>
      </c>
      <c r="BJ166" s="19" t="s">
        <v>82</v>
      </c>
      <c r="BK166" s="192">
        <f t="shared" si="19"/>
        <v>0</v>
      </c>
      <c r="BL166" s="19" t="s">
        <v>1034</v>
      </c>
      <c r="BM166" s="191" t="s">
        <v>2256</v>
      </c>
    </row>
    <row r="167" spans="1:65" s="2" customFormat="1" ht="24.2" customHeight="1">
      <c r="A167" s="36"/>
      <c r="B167" s="37"/>
      <c r="C167" s="180" t="s">
        <v>2257</v>
      </c>
      <c r="D167" s="180" t="s">
        <v>210</v>
      </c>
      <c r="E167" s="181" t="s">
        <v>2368</v>
      </c>
      <c r="F167" s="182" t="s">
        <v>2369</v>
      </c>
      <c r="G167" s="183" t="s">
        <v>367</v>
      </c>
      <c r="H167" s="184">
        <v>1</v>
      </c>
      <c r="I167" s="185"/>
      <c r="J167" s="186">
        <f t="shared" si="10"/>
        <v>0</v>
      </c>
      <c r="K167" s="182" t="s">
        <v>19</v>
      </c>
      <c r="L167" s="41"/>
      <c r="M167" s="187" t="s">
        <v>19</v>
      </c>
      <c r="N167" s="188" t="s">
        <v>43</v>
      </c>
      <c r="O167" s="66"/>
      <c r="P167" s="189">
        <f t="shared" si="11"/>
        <v>0</v>
      </c>
      <c r="Q167" s="189">
        <v>0</v>
      </c>
      <c r="R167" s="189">
        <f t="shared" si="12"/>
        <v>0</v>
      </c>
      <c r="S167" s="189">
        <v>0</v>
      </c>
      <c r="T167" s="190">
        <f t="shared" si="1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1034</v>
      </c>
      <c r="AT167" s="191" t="s">
        <v>210</v>
      </c>
      <c r="AU167" s="191" t="s">
        <v>82</v>
      </c>
      <c r="AY167" s="19" t="s">
        <v>208</v>
      </c>
      <c r="BE167" s="192">
        <f t="shared" si="14"/>
        <v>0</v>
      </c>
      <c r="BF167" s="192">
        <f t="shared" si="15"/>
        <v>0</v>
      </c>
      <c r="BG167" s="192">
        <f t="shared" si="16"/>
        <v>0</v>
      </c>
      <c r="BH167" s="192">
        <f t="shared" si="17"/>
        <v>0</v>
      </c>
      <c r="BI167" s="192">
        <f t="shared" si="18"/>
        <v>0</v>
      </c>
      <c r="BJ167" s="19" t="s">
        <v>82</v>
      </c>
      <c r="BK167" s="192">
        <f t="shared" si="19"/>
        <v>0</v>
      </c>
      <c r="BL167" s="19" t="s">
        <v>1034</v>
      </c>
      <c r="BM167" s="191" t="s">
        <v>1213</v>
      </c>
    </row>
    <row r="168" spans="1:65" s="2" customFormat="1" ht="14.45" customHeight="1">
      <c r="A168" s="36"/>
      <c r="B168" s="37"/>
      <c r="C168" s="180" t="s">
        <v>901</v>
      </c>
      <c r="D168" s="180" t="s">
        <v>210</v>
      </c>
      <c r="E168" s="181" t="s">
        <v>2370</v>
      </c>
      <c r="F168" s="182" t="s">
        <v>2371</v>
      </c>
      <c r="G168" s="183" t="s">
        <v>367</v>
      </c>
      <c r="H168" s="184">
        <v>1</v>
      </c>
      <c r="I168" s="185"/>
      <c r="J168" s="186">
        <f t="shared" si="10"/>
        <v>0</v>
      </c>
      <c r="K168" s="182" t="s">
        <v>19</v>
      </c>
      <c r="L168" s="41"/>
      <c r="M168" s="187" t="s">
        <v>19</v>
      </c>
      <c r="N168" s="188" t="s">
        <v>43</v>
      </c>
      <c r="O168" s="66"/>
      <c r="P168" s="189">
        <f t="shared" si="11"/>
        <v>0</v>
      </c>
      <c r="Q168" s="189">
        <v>0</v>
      </c>
      <c r="R168" s="189">
        <f t="shared" si="12"/>
        <v>0</v>
      </c>
      <c r="S168" s="189">
        <v>0</v>
      </c>
      <c r="T168" s="190">
        <f t="shared" si="13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1034</v>
      </c>
      <c r="AT168" s="191" t="s">
        <v>210</v>
      </c>
      <c r="AU168" s="191" t="s">
        <v>82</v>
      </c>
      <c r="AY168" s="19" t="s">
        <v>208</v>
      </c>
      <c r="BE168" s="192">
        <f t="shared" si="14"/>
        <v>0</v>
      </c>
      <c r="BF168" s="192">
        <f t="shared" si="15"/>
        <v>0</v>
      </c>
      <c r="BG168" s="192">
        <f t="shared" si="16"/>
        <v>0</v>
      </c>
      <c r="BH168" s="192">
        <f t="shared" si="17"/>
        <v>0</v>
      </c>
      <c r="BI168" s="192">
        <f t="shared" si="18"/>
        <v>0</v>
      </c>
      <c r="BJ168" s="19" t="s">
        <v>82</v>
      </c>
      <c r="BK168" s="192">
        <f t="shared" si="19"/>
        <v>0</v>
      </c>
      <c r="BL168" s="19" t="s">
        <v>1034</v>
      </c>
      <c r="BM168" s="191" t="s">
        <v>1892</v>
      </c>
    </row>
    <row r="169" spans="1:65" s="2" customFormat="1" ht="14.45" customHeight="1">
      <c r="A169" s="36"/>
      <c r="B169" s="37"/>
      <c r="C169" s="180" t="s">
        <v>907</v>
      </c>
      <c r="D169" s="180" t="s">
        <v>210</v>
      </c>
      <c r="E169" s="181" t="s">
        <v>2372</v>
      </c>
      <c r="F169" s="182" t="s">
        <v>2373</v>
      </c>
      <c r="G169" s="183" t="s">
        <v>367</v>
      </c>
      <c r="H169" s="184">
        <v>1</v>
      </c>
      <c r="I169" s="185"/>
      <c r="J169" s="186">
        <f t="shared" si="10"/>
        <v>0</v>
      </c>
      <c r="K169" s="182" t="s">
        <v>19</v>
      </c>
      <c r="L169" s="41"/>
      <c r="M169" s="187" t="s">
        <v>19</v>
      </c>
      <c r="N169" s="188" t="s">
        <v>43</v>
      </c>
      <c r="O169" s="66"/>
      <c r="P169" s="189">
        <f t="shared" si="11"/>
        <v>0</v>
      </c>
      <c r="Q169" s="189">
        <v>0</v>
      </c>
      <c r="R169" s="189">
        <f t="shared" si="12"/>
        <v>0</v>
      </c>
      <c r="S169" s="189">
        <v>0</v>
      </c>
      <c r="T169" s="190">
        <f t="shared" si="13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1034</v>
      </c>
      <c r="AT169" s="191" t="s">
        <v>210</v>
      </c>
      <c r="AU169" s="191" t="s">
        <v>82</v>
      </c>
      <c r="AY169" s="19" t="s">
        <v>208</v>
      </c>
      <c r="BE169" s="192">
        <f t="shared" si="14"/>
        <v>0</v>
      </c>
      <c r="BF169" s="192">
        <f t="shared" si="15"/>
        <v>0</v>
      </c>
      <c r="BG169" s="192">
        <f t="shared" si="16"/>
        <v>0</v>
      </c>
      <c r="BH169" s="192">
        <f t="shared" si="17"/>
        <v>0</v>
      </c>
      <c r="BI169" s="192">
        <f t="shared" si="18"/>
        <v>0</v>
      </c>
      <c r="BJ169" s="19" t="s">
        <v>82</v>
      </c>
      <c r="BK169" s="192">
        <f t="shared" si="19"/>
        <v>0</v>
      </c>
      <c r="BL169" s="19" t="s">
        <v>1034</v>
      </c>
      <c r="BM169" s="191" t="s">
        <v>1854</v>
      </c>
    </row>
    <row r="170" spans="1:65" s="2" customFormat="1" ht="14.45" customHeight="1">
      <c r="A170" s="36"/>
      <c r="B170" s="37"/>
      <c r="C170" s="180" t="s">
        <v>1003</v>
      </c>
      <c r="D170" s="180" t="s">
        <v>210</v>
      </c>
      <c r="E170" s="181" t="s">
        <v>2374</v>
      </c>
      <c r="F170" s="182" t="s">
        <v>2375</v>
      </c>
      <c r="G170" s="183" t="s">
        <v>367</v>
      </c>
      <c r="H170" s="184">
        <v>1</v>
      </c>
      <c r="I170" s="185"/>
      <c r="J170" s="186">
        <f t="shared" si="10"/>
        <v>0</v>
      </c>
      <c r="K170" s="182" t="s">
        <v>19</v>
      </c>
      <c r="L170" s="41"/>
      <c r="M170" s="187" t="s">
        <v>19</v>
      </c>
      <c r="N170" s="188" t="s">
        <v>43</v>
      </c>
      <c r="O170" s="66"/>
      <c r="P170" s="189">
        <f t="shared" si="11"/>
        <v>0</v>
      </c>
      <c r="Q170" s="189">
        <v>0</v>
      </c>
      <c r="R170" s="189">
        <f t="shared" si="12"/>
        <v>0</v>
      </c>
      <c r="S170" s="189">
        <v>0</v>
      </c>
      <c r="T170" s="190">
        <f t="shared" si="1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1034</v>
      </c>
      <c r="AT170" s="191" t="s">
        <v>210</v>
      </c>
      <c r="AU170" s="191" t="s">
        <v>82</v>
      </c>
      <c r="AY170" s="19" t="s">
        <v>208</v>
      </c>
      <c r="BE170" s="192">
        <f t="shared" si="14"/>
        <v>0</v>
      </c>
      <c r="BF170" s="192">
        <f t="shared" si="15"/>
        <v>0</v>
      </c>
      <c r="BG170" s="192">
        <f t="shared" si="16"/>
        <v>0</v>
      </c>
      <c r="BH170" s="192">
        <f t="shared" si="17"/>
        <v>0</v>
      </c>
      <c r="BI170" s="192">
        <f t="shared" si="18"/>
        <v>0</v>
      </c>
      <c r="BJ170" s="19" t="s">
        <v>82</v>
      </c>
      <c r="BK170" s="192">
        <f t="shared" si="19"/>
        <v>0</v>
      </c>
      <c r="BL170" s="19" t="s">
        <v>1034</v>
      </c>
      <c r="BM170" s="191" t="s">
        <v>1863</v>
      </c>
    </row>
    <row r="171" spans="1:65" s="2" customFormat="1" ht="24.2" customHeight="1">
      <c r="A171" s="36"/>
      <c r="B171" s="37"/>
      <c r="C171" s="180" t="s">
        <v>2376</v>
      </c>
      <c r="D171" s="180" t="s">
        <v>210</v>
      </c>
      <c r="E171" s="181" t="s">
        <v>2377</v>
      </c>
      <c r="F171" s="182" t="s">
        <v>2378</v>
      </c>
      <c r="G171" s="183" t="s">
        <v>367</v>
      </c>
      <c r="H171" s="184">
        <v>1</v>
      </c>
      <c r="I171" s="185"/>
      <c r="J171" s="186">
        <f t="shared" si="10"/>
        <v>0</v>
      </c>
      <c r="K171" s="182" t="s">
        <v>19</v>
      </c>
      <c r="L171" s="41"/>
      <c r="M171" s="187" t="s">
        <v>19</v>
      </c>
      <c r="N171" s="188" t="s">
        <v>43</v>
      </c>
      <c r="O171" s="66"/>
      <c r="P171" s="189">
        <f t="shared" si="11"/>
        <v>0</v>
      </c>
      <c r="Q171" s="189">
        <v>0</v>
      </c>
      <c r="R171" s="189">
        <f t="shared" si="12"/>
        <v>0</v>
      </c>
      <c r="S171" s="189">
        <v>0</v>
      </c>
      <c r="T171" s="190">
        <f t="shared" si="1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1034</v>
      </c>
      <c r="AT171" s="191" t="s">
        <v>210</v>
      </c>
      <c r="AU171" s="191" t="s">
        <v>82</v>
      </c>
      <c r="AY171" s="19" t="s">
        <v>208</v>
      </c>
      <c r="BE171" s="192">
        <f t="shared" si="14"/>
        <v>0</v>
      </c>
      <c r="BF171" s="192">
        <f t="shared" si="15"/>
        <v>0</v>
      </c>
      <c r="BG171" s="192">
        <f t="shared" si="16"/>
        <v>0</v>
      </c>
      <c r="BH171" s="192">
        <f t="shared" si="17"/>
        <v>0</v>
      </c>
      <c r="BI171" s="192">
        <f t="shared" si="18"/>
        <v>0</v>
      </c>
      <c r="BJ171" s="19" t="s">
        <v>82</v>
      </c>
      <c r="BK171" s="192">
        <f t="shared" si="19"/>
        <v>0</v>
      </c>
      <c r="BL171" s="19" t="s">
        <v>1034</v>
      </c>
      <c r="BM171" s="191" t="s">
        <v>1910</v>
      </c>
    </row>
    <row r="172" spans="1:65" s="2" customFormat="1" ht="24.2" customHeight="1">
      <c r="A172" s="36"/>
      <c r="B172" s="37"/>
      <c r="C172" s="180" t="s">
        <v>1007</v>
      </c>
      <c r="D172" s="180" t="s">
        <v>210</v>
      </c>
      <c r="E172" s="181" t="s">
        <v>2379</v>
      </c>
      <c r="F172" s="182" t="s">
        <v>2380</v>
      </c>
      <c r="G172" s="183" t="s">
        <v>367</v>
      </c>
      <c r="H172" s="184">
        <v>1</v>
      </c>
      <c r="I172" s="185"/>
      <c r="J172" s="186">
        <f t="shared" si="10"/>
        <v>0</v>
      </c>
      <c r="K172" s="182" t="s">
        <v>19</v>
      </c>
      <c r="L172" s="41"/>
      <c r="M172" s="187" t="s">
        <v>19</v>
      </c>
      <c r="N172" s="188" t="s">
        <v>43</v>
      </c>
      <c r="O172" s="66"/>
      <c r="P172" s="189">
        <f t="shared" si="11"/>
        <v>0</v>
      </c>
      <c r="Q172" s="189">
        <v>0</v>
      </c>
      <c r="R172" s="189">
        <f t="shared" si="12"/>
        <v>0</v>
      </c>
      <c r="S172" s="189">
        <v>0</v>
      </c>
      <c r="T172" s="190">
        <f t="shared" si="1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1034</v>
      </c>
      <c r="AT172" s="191" t="s">
        <v>210</v>
      </c>
      <c r="AU172" s="191" t="s">
        <v>82</v>
      </c>
      <c r="AY172" s="19" t="s">
        <v>208</v>
      </c>
      <c r="BE172" s="192">
        <f t="shared" si="14"/>
        <v>0</v>
      </c>
      <c r="BF172" s="192">
        <f t="shared" si="15"/>
        <v>0</v>
      </c>
      <c r="BG172" s="192">
        <f t="shared" si="16"/>
        <v>0</v>
      </c>
      <c r="BH172" s="192">
        <f t="shared" si="17"/>
        <v>0</v>
      </c>
      <c r="BI172" s="192">
        <f t="shared" si="18"/>
        <v>0</v>
      </c>
      <c r="BJ172" s="19" t="s">
        <v>82</v>
      </c>
      <c r="BK172" s="192">
        <f t="shared" si="19"/>
        <v>0</v>
      </c>
      <c r="BL172" s="19" t="s">
        <v>1034</v>
      </c>
      <c r="BM172" s="191" t="s">
        <v>1905</v>
      </c>
    </row>
    <row r="173" spans="1:65" s="2" customFormat="1" ht="14.45" customHeight="1">
      <c r="A173" s="36"/>
      <c r="B173" s="37"/>
      <c r="C173" s="180" t="s">
        <v>1011</v>
      </c>
      <c r="D173" s="180" t="s">
        <v>210</v>
      </c>
      <c r="E173" s="181" t="s">
        <v>2381</v>
      </c>
      <c r="F173" s="182" t="s">
        <v>2382</v>
      </c>
      <c r="G173" s="183" t="s">
        <v>304</v>
      </c>
      <c r="H173" s="184">
        <v>0.36499999999999999</v>
      </c>
      <c r="I173" s="185"/>
      <c r="J173" s="186">
        <f t="shared" si="10"/>
        <v>0</v>
      </c>
      <c r="K173" s="182" t="s">
        <v>19</v>
      </c>
      <c r="L173" s="41"/>
      <c r="M173" s="187" t="s">
        <v>19</v>
      </c>
      <c r="N173" s="188" t="s">
        <v>43</v>
      </c>
      <c r="O173" s="66"/>
      <c r="P173" s="189">
        <f t="shared" si="11"/>
        <v>0</v>
      </c>
      <c r="Q173" s="189">
        <v>0</v>
      </c>
      <c r="R173" s="189">
        <f t="shared" si="12"/>
        <v>0</v>
      </c>
      <c r="S173" s="189">
        <v>0</v>
      </c>
      <c r="T173" s="190">
        <f t="shared" si="1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1034</v>
      </c>
      <c r="AT173" s="191" t="s">
        <v>210</v>
      </c>
      <c r="AU173" s="191" t="s">
        <v>82</v>
      </c>
      <c r="AY173" s="19" t="s">
        <v>208</v>
      </c>
      <c r="BE173" s="192">
        <f t="shared" si="14"/>
        <v>0</v>
      </c>
      <c r="BF173" s="192">
        <f t="shared" si="15"/>
        <v>0</v>
      </c>
      <c r="BG173" s="192">
        <f t="shared" si="16"/>
        <v>0</v>
      </c>
      <c r="BH173" s="192">
        <f t="shared" si="17"/>
        <v>0</v>
      </c>
      <c r="BI173" s="192">
        <f t="shared" si="18"/>
        <v>0</v>
      </c>
      <c r="BJ173" s="19" t="s">
        <v>82</v>
      </c>
      <c r="BK173" s="192">
        <f t="shared" si="19"/>
        <v>0</v>
      </c>
      <c r="BL173" s="19" t="s">
        <v>1034</v>
      </c>
      <c r="BM173" s="191" t="s">
        <v>1916</v>
      </c>
    </row>
    <row r="174" spans="1:65" s="2" customFormat="1" ht="14.45" customHeight="1">
      <c r="A174" s="36"/>
      <c r="B174" s="37"/>
      <c r="C174" s="180" t="s">
        <v>1016</v>
      </c>
      <c r="D174" s="180" t="s">
        <v>210</v>
      </c>
      <c r="E174" s="181" t="s">
        <v>2383</v>
      </c>
      <c r="F174" s="182" t="s">
        <v>2384</v>
      </c>
      <c r="G174" s="183" t="s">
        <v>304</v>
      </c>
      <c r="H174" s="184">
        <v>0.36499999999999999</v>
      </c>
      <c r="I174" s="185"/>
      <c r="J174" s="186">
        <f t="shared" si="10"/>
        <v>0</v>
      </c>
      <c r="K174" s="182" t="s">
        <v>19</v>
      </c>
      <c r="L174" s="41"/>
      <c r="M174" s="187" t="s">
        <v>19</v>
      </c>
      <c r="N174" s="188" t="s">
        <v>43</v>
      </c>
      <c r="O174" s="66"/>
      <c r="P174" s="189">
        <f t="shared" si="11"/>
        <v>0</v>
      </c>
      <c r="Q174" s="189">
        <v>0</v>
      </c>
      <c r="R174" s="189">
        <f t="shared" si="12"/>
        <v>0</v>
      </c>
      <c r="S174" s="189">
        <v>0</v>
      </c>
      <c r="T174" s="190">
        <f t="shared" si="1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1034</v>
      </c>
      <c r="AT174" s="191" t="s">
        <v>210</v>
      </c>
      <c r="AU174" s="191" t="s">
        <v>82</v>
      </c>
      <c r="AY174" s="19" t="s">
        <v>208</v>
      </c>
      <c r="BE174" s="192">
        <f t="shared" si="14"/>
        <v>0</v>
      </c>
      <c r="BF174" s="192">
        <f t="shared" si="15"/>
        <v>0</v>
      </c>
      <c r="BG174" s="192">
        <f t="shared" si="16"/>
        <v>0</v>
      </c>
      <c r="BH174" s="192">
        <f t="shared" si="17"/>
        <v>0</v>
      </c>
      <c r="BI174" s="192">
        <f t="shared" si="18"/>
        <v>0</v>
      </c>
      <c r="BJ174" s="19" t="s">
        <v>82</v>
      </c>
      <c r="BK174" s="192">
        <f t="shared" si="19"/>
        <v>0</v>
      </c>
      <c r="BL174" s="19" t="s">
        <v>1034</v>
      </c>
      <c r="BM174" s="191" t="s">
        <v>2385</v>
      </c>
    </row>
    <row r="175" spans="1:65" s="12" customFormat="1" ht="22.9" customHeight="1">
      <c r="B175" s="164"/>
      <c r="C175" s="165"/>
      <c r="D175" s="166" t="s">
        <v>70</v>
      </c>
      <c r="E175" s="178" t="s">
        <v>2386</v>
      </c>
      <c r="F175" s="178" t="s">
        <v>2387</v>
      </c>
      <c r="G175" s="165"/>
      <c r="H175" s="165"/>
      <c r="I175" s="168"/>
      <c r="J175" s="179">
        <f>BK175</f>
        <v>0</v>
      </c>
      <c r="K175" s="165"/>
      <c r="L175" s="170"/>
      <c r="M175" s="171"/>
      <c r="N175" s="172"/>
      <c r="O175" s="172"/>
      <c r="P175" s="173">
        <f>SUM(P176:P229)</f>
        <v>0</v>
      </c>
      <c r="Q175" s="172"/>
      <c r="R175" s="173">
        <f>SUM(R176:R229)</f>
        <v>0</v>
      </c>
      <c r="S175" s="172"/>
      <c r="T175" s="174">
        <f>SUM(T176:T229)</f>
        <v>0</v>
      </c>
      <c r="AR175" s="175" t="s">
        <v>82</v>
      </c>
      <c r="AT175" s="176" t="s">
        <v>70</v>
      </c>
      <c r="AU175" s="176" t="s">
        <v>78</v>
      </c>
      <c r="AY175" s="175" t="s">
        <v>208</v>
      </c>
      <c r="BK175" s="177">
        <f>SUM(BK176:BK229)</f>
        <v>0</v>
      </c>
    </row>
    <row r="176" spans="1:65" s="2" customFormat="1" ht="14.45" customHeight="1">
      <c r="A176" s="36"/>
      <c r="B176" s="37"/>
      <c r="C176" s="180" t="s">
        <v>422</v>
      </c>
      <c r="D176" s="180" t="s">
        <v>210</v>
      </c>
      <c r="E176" s="181" t="s">
        <v>2388</v>
      </c>
      <c r="F176" s="182" t="s">
        <v>2389</v>
      </c>
      <c r="G176" s="183" t="s">
        <v>395</v>
      </c>
      <c r="H176" s="184">
        <v>21.6</v>
      </c>
      <c r="I176" s="185"/>
      <c r="J176" s="186">
        <f>ROUND(I176*H176,2)</f>
        <v>0</v>
      </c>
      <c r="K176" s="182" t="s">
        <v>19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1034</v>
      </c>
      <c r="AT176" s="191" t="s">
        <v>210</v>
      </c>
      <c r="AU176" s="191" t="s">
        <v>82</v>
      </c>
      <c r="AY176" s="19" t="s">
        <v>208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82</v>
      </c>
      <c r="BK176" s="192">
        <f>ROUND(I176*H176,2)</f>
        <v>0</v>
      </c>
      <c r="BL176" s="19" t="s">
        <v>1034</v>
      </c>
      <c r="BM176" s="191" t="s">
        <v>1879</v>
      </c>
    </row>
    <row r="177" spans="1:65" s="13" customFormat="1" ht="11.25">
      <c r="B177" s="193"/>
      <c r="C177" s="194"/>
      <c r="D177" s="195" t="s">
        <v>217</v>
      </c>
      <c r="E177" s="196" t="s">
        <v>19</v>
      </c>
      <c r="F177" s="197" t="s">
        <v>2390</v>
      </c>
      <c r="G177" s="194"/>
      <c r="H177" s="198">
        <v>21.6</v>
      </c>
      <c r="I177" s="199"/>
      <c r="J177" s="194"/>
      <c r="K177" s="194"/>
      <c r="L177" s="200"/>
      <c r="M177" s="201"/>
      <c r="N177" s="202"/>
      <c r="O177" s="202"/>
      <c r="P177" s="202"/>
      <c r="Q177" s="202"/>
      <c r="R177" s="202"/>
      <c r="S177" s="202"/>
      <c r="T177" s="203"/>
      <c r="AT177" s="204" t="s">
        <v>217</v>
      </c>
      <c r="AU177" s="204" t="s">
        <v>82</v>
      </c>
      <c r="AV177" s="13" t="s">
        <v>82</v>
      </c>
      <c r="AW177" s="13" t="s">
        <v>33</v>
      </c>
      <c r="AX177" s="13" t="s">
        <v>71</v>
      </c>
      <c r="AY177" s="204" t="s">
        <v>208</v>
      </c>
    </row>
    <row r="178" spans="1:65" s="14" customFormat="1" ht="11.25">
      <c r="B178" s="205"/>
      <c r="C178" s="206"/>
      <c r="D178" s="195" t="s">
        <v>217</v>
      </c>
      <c r="E178" s="207" t="s">
        <v>19</v>
      </c>
      <c r="F178" s="208" t="s">
        <v>221</v>
      </c>
      <c r="G178" s="206"/>
      <c r="H178" s="209">
        <v>21.6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217</v>
      </c>
      <c r="AU178" s="215" t="s">
        <v>82</v>
      </c>
      <c r="AV178" s="14" t="s">
        <v>215</v>
      </c>
      <c r="AW178" s="14" t="s">
        <v>33</v>
      </c>
      <c r="AX178" s="14" t="s">
        <v>78</v>
      </c>
      <c r="AY178" s="215" t="s">
        <v>208</v>
      </c>
    </row>
    <row r="179" spans="1:65" s="2" customFormat="1" ht="14.45" customHeight="1">
      <c r="A179" s="36"/>
      <c r="B179" s="37"/>
      <c r="C179" s="180" t="s">
        <v>456</v>
      </c>
      <c r="D179" s="180" t="s">
        <v>210</v>
      </c>
      <c r="E179" s="181" t="s">
        <v>2391</v>
      </c>
      <c r="F179" s="182" t="s">
        <v>2392</v>
      </c>
      <c r="G179" s="183" t="s">
        <v>395</v>
      </c>
      <c r="H179" s="184">
        <v>36</v>
      </c>
      <c r="I179" s="185"/>
      <c r="J179" s="186">
        <f>ROUND(I179*H179,2)</f>
        <v>0</v>
      </c>
      <c r="K179" s="182" t="s">
        <v>19</v>
      </c>
      <c r="L179" s="41"/>
      <c r="M179" s="187" t="s">
        <v>19</v>
      </c>
      <c r="N179" s="188" t="s">
        <v>43</v>
      </c>
      <c r="O179" s="66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1034</v>
      </c>
      <c r="AT179" s="191" t="s">
        <v>210</v>
      </c>
      <c r="AU179" s="191" t="s">
        <v>82</v>
      </c>
      <c r="AY179" s="19" t="s">
        <v>208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82</v>
      </c>
      <c r="BK179" s="192">
        <f>ROUND(I179*H179,2)</f>
        <v>0</v>
      </c>
      <c r="BL179" s="19" t="s">
        <v>1034</v>
      </c>
      <c r="BM179" s="191" t="s">
        <v>2393</v>
      </c>
    </row>
    <row r="180" spans="1:65" s="13" customFormat="1" ht="11.25">
      <c r="B180" s="193"/>
      <c r="C180" s="194"/>
      <c r="D180" s="195" t="s">
        <v>217</v>
      </c>
      <c r="E180" s="196" t="s">
        <v>19</v>
      </c>
      <c r="F180" s="197" t="s">
        <v>2394</v>
      </c>
      <c r="G180" s="194"/>
      <c r="H180" s="198">
        <v>36</v>
      </c>
      <c r="I180" s="199"/>
      <c r="J180" s="194"/>
      <c r="K180" s="194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217</v>
      </c>
      <c r="AU180" s="204" t="s">
        <v>82</v>
      </c>
      <c r="AV180" s="13" t="s">
        <v>82</v>
      </c>
      <c r="AW180" s="13" t="s">
        <v>33</v>
      </c>
      <c r="AX180" s="13" t="s">
        <v>71</v>
      </c>
      <c r="AY180" s="204" t="s">
        <v>208</v>
      </c>
    </row>
    <row r="181" spans="1:65" s="14" customFormat="1" ht="11.25">
      <c r="B181" s="205"/>
      <c r="C181" s="206"/>
      <c r="D181" s="195" t="s">
        <v>217</v>
      </c>
      <c r="E181" s="207" t="s">
        <v>19</v>
      </c>
      <c r="F181" s="208" t="s">
        <v>221</v>
      </c>
      <c r="G181" s="206"/>
      <c r="H181" s="209">
        <v>36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217</v>
      </c>
      <c r="AU181" s="215" t="s">
        <v>82</v>
      </c>
      <c r="AV181" s="14" t="s">
        <v>215</v>
      </c>
      <c r="AW181" s="14" t="s">
        <v>33</v>
      </c>
      <c r="AX181" s="14" t="s">
        <v>78</v>
      </c>
      <c r="AY181" s="215" t="s">
        <v>208</v>
      </c>
    </row>
    <row r="182" spans="1:65" s="2" customFormat="1" ht="14.45" customHeight="1">
      <c r="A182" s="36"/>
      <c r="B182" s="37"/>
      <c r="C182" s="180" t="s">
        <v>2395</v>
      </c>
      <c r="D182" s="180" t="s">
        <v>210</v>
      </c>
      <c r="E182" s="181" t="s">
        <v>2396</v>
      </c>
      <c r="F182" s="182" t="s">
        <v>2397</v>
      </c>
      <c r="G182" s="183" t="s">
        <v>395</v>
      </c>
      <c r="H182" s="184">
        <v>14.4</v>
      </c>
      <c r="I182" s="185"/>
      <c r="J182" s="186">
        <f>ROUND(I182*H182,2)</f>
        <v>0</v>
      </c>
      <c r="K182" s="182" t="s">
        <v>19</v>
      </c>
      <c r="L182" s="41"/>
      <c r="M182" s="187" t="s">
        <v>19</v>
      </c>
      <c r="N182" s="188" t="s">
        <v>43</v>
      </c>
      <c r="O182" s="66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1034</v>
      </c>
      <c r="AT182" s="191" t="s">
        <v>210</v>
      </c>
      <c r="AU182" s="191" t="s">
        <v>82</v>
      </c>
      <c r="AY182" s="19" t="s">
        <v>208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1034</v>
      </c>
      <c r="BM182" s="191" t="s">
        <v>1966</v>
      </c>
    </row>
    <row r="183" spans="1:65" s="13" customFormat="1" ht="11.25">
      <c r="B183" s="193"/>
      <c r="C183" s="194"/>
      <c r="D183" s="195" t="s">
        <v>217</v>
      </c>
      <c r="E183" s="196" t="s">
        <v>19</v>
      </c>
      <c r="F183" s="197" t="s">
        <v>2398</v>
      </c>
      <c r="G183" s="194"/>
      <c r="H183" s="198">
        <v>14.4</v>
      </c>
      <c r="I183" s="199"/>
      <c r="J183" s="194"/>
      <c r="K183" s="194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217</v>
      </c>
      <c r="AU183" s="204" t="s">
        <v>82</v>
      </c>
      <c r="AV183" s="13" t="s">
        <v>82</v>
      </c>
      <c r="AW183" s="13" t="s">
        <v>33</v>
      </c>
      <c r="AX183" s="13" t="s">
        <v>71</v>
      </c>
      <c r="AY183" s="204" t="s">
        <v>208</v>
      </c>
    </row>
    <row r="184" spans="1:65" s="14" customFormat="1" ht="11.25">
      <c r="B184" s="205"/>
      <c r="C184" s="206"/>
      <c r="D184" s="195" t="s">
        <v>217</v>
      </c>
      <c r="E184" s="207" t="s">
        <v>19</v>
      </c>
      <c r="F184" s="208" t="s">
        <v>221</v>
      </c>
      <c r="G184" s="206"/>
      <c r="H184" s="209">
        <v>14.4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217</v>
      </c>
      <c r="AU184" s="215" t="s">
        <v>82</v>
      </c>
      <c r="AV184" s="14" t="s">
        <v>215</v>
      </c>
      <c r="AW184" s="14" t="s">
        <v>33</v>
      </c>
      <c r="AX184" s="14" t="s">
        <v>78</v>
      </c>
      <c r="AY184" s="215" t="s">
        <v>208</v>
      </c>
    </row>
    <row r="185" spans="1:65" s="2" customFormat="1" ht="14.45" customHeight="1">
      <c r="A185" s="36"/>
      <c r="B185" s="37"/>
      <c r="C185" s="180" t="s">
        <v>514</v>
      </c>
      <c r="D185" s="180" t="s">
        <v>210</v>
      </c>
      <c r="E185" s="181" t="s">
        <v>2399</v>
      </c>
      <c r="F185" s="182" t="s">
        <v>2400</v>
      </c>
      <c r="G185" s="183" t="s">
        <v>395</v>
      </c>
      <c r="H185" s="184">
        <v>21.6</v>
      </c>
      <c r="I185" s="185"/>
      <c r="J185" s="186">
        <f>ROUND(I185*H185,2)</f>
        <v>0</v>
      </c>
      <c r="K185" s="182" t="s">
        <v>19</v>
      </c>
      <c r="L185" s="41"/>
      <c r="M185" s="187" t="s">
        <v>19</v>
      </c>
      <c r="N185" s="188" t="s">
        <v>43</v>
      </c>
      <c r="O185" s="66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1034</v>
      </c>
      <c r="AT185" s="191" t="s">
        <v>210</v>
      </c>
      <c r="AU185" s="191" t="s">
        <v>82</v>
      </c>
      <c r="AY185" s="19" t="s">
        <v>208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82</v>
      </c>
      <c r="BK185" s="192">
        <f>ROUND(I185*H185,2)</f>
        <v>0</v>
      </c>
      <c r="BL185" s="19" t="s">
        <v>1034</v>
      </c>
      <c r="BM185" s="191" t="s">
        <v>1956</v>
      </c>
    </row>
    <row r="186" spans="1:65" s="13" customFormat="1" ht="11.25">
      <c r="B186" s="193"/>
      <c r="C186" s="194"/>
      <c r="D186" s="195" t="s">
        <v>217</v>
      </c>
      <c r="E186" s="196" t="s">
        <v>19</v>
      </c>
      <c r="F186" s="197" t="s">
        <v>2390</v>
      </c>
      <c r="G186" s="194"/>
      <c r="H186" s="198">
        <v>21.6</v>
      </c>
      <c r="I186" s="199"/>
      <c r="J186" s="194"/>
      <c r="K186" s="194"/>
      <c r="L186" s="200"/>
      <c r="M186" s="201"/>
      <c r="N186" s="202"/>
      <c r="O186" s="202"/>
      <c r="P186" s="202"/>
      <c r="Q186" s="202"/>
      <c r="R186" s="202"/>
      <c r="S186" s="202"/>
      <c r="T186" s="203"/>
      <c r="AT186" s="204" t="s">
        <v>217</v>
      </c>
      <c r="AU186" s="204" t="s">
        <v>82</v>
      </c>
      <c r="AV186" s="13" t="s">
        <v>82</v>
      </c>
      <c r="AW186" s="13" t="s">
        <v>33</v>
      </c>
      <c r="AX186" s="13" t="s">
        <v>71</v>
      </c>
      <c r="AY186" s="204" t="s">
        <v>208</v>
      </c>
    </row>
    <row r="187" spans="1:65" s="14" customFormat="1" ht="11.25">
      <c r="B187" s="205"/>
      <c r="C187" s="206"/>
      <c r="D187" s="195" t="s">
        <v>217</v>
      </c>
      <c r="E187" s="207" t="s">
        <v>19</v>
      </c>
      <c r="F187" s="208" t="s">
        <v>221</v>
      </c>
      <c r="G187" s="206"/>
      <c r="H187" s="209">
        <v>21.6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217</v>
      </c>
      <c r="AU187" s="215" t="s">
        <v>82</v>
      </c>
      <c r="AV187" s="14" t="s">
        <v>215</v>
      </c>
      <c r="AW187" s="14" t="s">
        <v>33</v>
      </c>
      <c r="AX187" s="14" t="s">
        <v>78</v>
      </c>
      <c r="AY187" s="215" t="s">
        <v>208</v>
      </c>
    </row>
    <row r="188" spans="1:65" s="2" customFormat="1" ht="14.45" customHeight="1">
      <c r="A188" s="36"/>
      <c r="B188" s="37"/>
      <c r="C188" s="180" t="s">
        <v>522</v>
      </c>
      <c r="D188" s="180" t="s">
        <v>210</v>
      </c>
      <c r="E188" s="181" t="s">
        <v>2401</v>
      </c>
      <c r="F188" s="182" t="s">
        <v>2402</v>
      </c>
      <c r="G188" s="183" t="s">
        <v>395</v>
      </c>
      <c r="H188" s="184">
        <v>28.8</v>
      </c>
      <c r="I188" s="185"/>
      <c r="J188" s="186">
        <f>ROUND(I188*H188,2)</f>
        <v>0</v>
      </c>
      <c r="K188" s="182" t="s">
        <v>19</v>
      </c>
      <c r="L188" s="41"/>
      <c r="M188" s="187" t="s">
        <v>19</v>
      </c>
      <c r="N188" s="188" t="s">
        <v>43</v>
      </c>
      <c r="O188" s="66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1034</v>
      </c>
      <c r="AT188" s="191" t="s">
        <v>210</v>
      </c>
      <c r="AU188" s="191" t="s">
        <v>82</v>
      </c>
      <c r="AY188" s="19" t="s">
        <v>208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82</v>
      </c>
      <c r="BK188" s="192">
        <f>ROUND(I188*H188,2)</f>
        <v>0</v>
      </c>
      <c r="BL188" s="19" t="s">
        <v>1034</v>
      </c>
      <c r="BM188" s="191" t="s">
        <v>2403</v>
      </c>
    </row>
    <row r="189" spans="1:65" s="13" customFormat="1" ht="11.25">
      <c r="B189" s="193"/>
      <c r="C189" s="194"/>
      <c r="D189" s="195" t="s">
        <v>217</v>
      </c>
      <c r="E189" s="196" t="s">
        <v>19</v>
      </c>
      <c r="F189" s="197" t="s">
        <v>2404</v>
      </c>
      <c r="G189" s="194"/>
      <c r="H189" s="198">
        <v>28.8</v>
      </c>
      <c r="I189" s="199"/>
      <c r="J189" s="194"/>
      <c r="K189" s="194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217</v>
      </c>
      <c r="AU189" s="204" t="s">
        <v>82</v>
      </c>
      <c r="AV189" s="13" t="s">
        <v>82</v>
      </c>
      <c r="AW189" s="13" t="s">
        <v>33</v>
      </c>
      <c r="AX189" s="13" t="s">
        <v>71</v>
      </c>
      <c r="AY189" s="204" t="s">
        <v>208</v>
      </c>
    </row>
    <row r="190" spans="1:65" s="14" customFormat="1" ht="11.25">
      <c r="B190" s="205"/>
      <c r="C190" s="206"/>
      <c r="D190" s="195" t="s">
        <v>217</v>
      </c>
      <c r="E190" s="207" t="s">
        <v>19</v>
      </c>
      <c r="F190" s="208" t="s">
        <v>221</v>
      </c>
      <c r="G190" s="206"/>
      <c r="H190" s="209">
        <v>28.8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217</v>
      </c>
      <c r="AU190" s="215" t="s">
        <v>82</v>
      </c>
      <c r="AV190" s="14" t="s">
        <v>215</v>
      </c>
      <c r="AW190" s="14" t="s">
        <v>33</v>
      </c>
      <c r="AX190" s="14" t="s">
        <v>78</v>
      </c>
      <c r="AY190" s="215" t="s">
        <v>208</v>
      </c>
    </row>
    <row r="191" spans="1:65" s="2" customFormat="1" ht="14.45" customHeight="1">
      <c r="A191" s="36"/>
      <c r="B191" s="37"/>
      <c r="C191" s="180" t="s">
        <v>2221</v>
      </c>
      <c r="D191" s="180" t="s">
        <v>210</v>
      </c>
      <c r="E191" s="181" t="s">
        <v>2405</v>
      </c>
      <c r="F191" s="182" t="s">
        <v>2406</v>
      </c>
      <c r="G191" s="183" t="s">
        <v>395</v>
      </c>
      <c r="H191" s="184">
        <v>122.4</v>
      </c>
      <c r="I191" s="185"/>
      <c r="J191" s="186">
        <f>ROUND(I191*H191,2)</f>
        <v>0</v>
      </c>
      <c r="K191" s="182" t="s">
        <v>19</v>
      </c>
      <c r="L191" s="41"/>
      <c r="M191" s="187" t="s">
        <v>19</v>
      </c>
      <c r="N191" s="188" t="s">
        <v>43</v>
      </c>
      <c r="O191" s="66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1034</v>
      </c>
      <c r="AT191" s="191" t="s">
        <v>210</v>
      </c>
      <c r="AU191" s="191" t="s">
        <v>82</v>
      </c>
      <c r="AY191" s="19" t="s">
        <v>208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82</v>
      </c>
      <c r="BK191" s="192">
        <f>ROUND(I191*H191,2)</f>
        <v>0</v>
      </c>
      <c r="BL191" s="19" t="s">
        <v>1034</v>
      </c>
      <c r="BM191" s="191" t="s">
        <v>1997</v>
      </c>
    </row>
    <row r="192" spans="1:65" s="13" customFormat="1" ht="11.25">
      <c r="B192" s="193"/>
      <c r="C192" s="194"/>
      <c r="D192" s="195" t="s">
        <v>217</v>
      </c>
      <c r="E192" s="196" t="s">
        <v>19</v>
      </c>
      <c r="F192" s="197" t="s">
        <v>2407</v>
      </c>
      <c r="G192" s="194"/>
      <c r="H192" s="198">
        <v>122.4</v>
      </c>
      <c r="I192" s="199"/>
      <c r="J192" s="194"/>
      <c r="K192" s="194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217</v>
      </c>
      <c r="AU192" s="204" t="s">
        <v>82</v>
      </c>
      <c r="AV192" s="13" t="s">
        <v>82</v>
      </c>
      <c r="AW192" s="13" t="s">
        <v>33</v>
      </c>
      <c r="AX192" s="13" t="s">
        <v>71</v>
      </c>
      <c r="AY192" s="204" t="s">
        <v>208</v>
      </c>
    </row>
    <row r="193" spans="1:65" s="14" customFormat="1" ht="11.25">
      <c r="B193" s="205"/>
      <c r="C193" s="206"/>
      <c r="D193" s="195" t="s">
        <v>217</v>
      </c>
      <c r="E193" s="207" t="s">
        <v>19</v>
      </c>
      <c r="F193" s="208" t="s">
        <v>221</v>
      </c>
      <c r="G193" s="206"/>
      <c r="H193" s="209">
        <v>122.4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217</v>
      </c>
      <c r="AU193" s="215" t="s">
        <v>82</v>
      </c>
      <c r="AV193" s="14" t="s">
        <v>215</v>
      </c>
      <c r="AW193" s="14" t="s">
        <v>33</v>
      </c>
      <c r="AX193" s="14" t="s">
        <v>78</v>
      </c>
      <c r="AY193" s="215" t="s">
        <v>208</v>
      </c>
    </row>
    <row r="194" spans="1:65" s="2" customFormat="1" ht="14.45" customHeight="1">
      <c r="A194" s="36"/>
      <c r="B194" s="37"/>
      <c r="C194" s="180" t="s">
        <v>2408</v>
      </c>
      <c r="D194" s="180" t="s">
        <v>210</v>
      </c>
      <c r="E194" s="181" t="s">
        <v>2409</v>
      </c>
      <c r="F194" s="182" t="s">
        <v>2410</v>
      </c>
      <c r="G194" s="183" t="s">
        <v>395</v>
      </c>
      <c r="H194" s="184">
        <v>28.8</v>
      </c>
      <c r="I194" s="185"/>
      <c r="J194" s="186">
        <f>ROUND(I194*H194,2)</f>
        <v>0</v>
      </c>
      <c r="K194" s="182" t="s">
        <v>19</v>
      </c>
      <c r="L194" s="41"/>
      <c r="M194" s="187" t="s">
        <v>19</v>
      </c>
      <c r="N194" s="188" t="s">
        <v>43</v>
      </c>
      <c r="O194" s="66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1034</v>
      </c>
      <c r="AT194" s="191" t="s">
        <v>210</v>
      </c>
      <c r="AU194" s="191" t="s">
        <v>82</v>
      </c>
      <c r="AY194" s="19" t="s">
        <v>208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82</v>
      </c>
      <c r="BK194" s="192">
        <f>ROUND(I194*H194,2)</f>
        <v>0</v>
      </c>
      <c r="BL194" s="19" t="s">
        <v>1034</v>
      </c>
      <c r="BM194" s="191" t="s">
        <v>2007</v>
      </c>
    </row>
    <row r="195" spans="1:65" s="2" customFormat="1" ht="14.45" customHeight="1">
      <c r="A195" s="36"/>
      <c r="B195" s="37"/>
      <c r="C195" s="180" t="s">
        <v>670</v>
      </c>
      <c r="D195" s="180" t="s">
        <v>210</v>
      </c>
      <c r="E195" s="181" t="s">
        <v>2411</v>
      </c>
      <c r="F195" s="182" t="s">
        <v>2412</v>
      </c>
      <c r="G195" s="183" t="s">
        <v>395</v>
      </c>
      <c r="H195" s="184">
        <v>432</v>
      </c>
      <c r="I195" s="185"/>
      <c r="J195" s="186">
        <f>ROUND(I195*H195,2)</f>
        <v>0</v>
      </c>
      <c r="K195" s="182" t="s">
        <v>19</v>
      </c>
      <c r="L195" s="41"/>
      <c r="M195" s="187" t="s">
        <v>19</v>
      </c>
      <c r="N195" s="188" t="s">
        <v>43</v>
      </c>
      <c r="O195" s="66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1034</v>
      </c>
      <c r="AT195" s="191" t="s">
        <v>210</v>
      </c>
      <c r="AU195" s="191" t="s">
        <v>82</v>
      </c>
      <c r="AY195" s="19" t="s">
        <v>208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82</v>
      </c>
      <c r="BK195" s="192">
        <f>ROUND(I195*H195,2)</f>
        <v>0</v>
      </c>
      <c r="BL195" s="19" t="s">
        <v>1034</v>
      </c>
      <c r="BM195" s="191" t="s">
        <v>2413</v>
      </c>
    </row>
    <row r="196" spans="1:65" s="13" customFormat="1" ht="11.25">
      <c r="B196" s="193"/>
      <c r="C196" s="194"/>
      <c r="D196" s="195" t="s">
        <v>217</v>
      </c>
      <c r="E196" s="196" t="s">
        <v>19</v>
      </c>
      <c r="F196" s="197" t="s">
        <v>2414</v>
      </c>
      <c r="G196" s="194"/>
      <c r="H196" s="198">
        <v>432</v>
      </c>
      <c r="I196" s="199"/>
      <c r="J196" s="194"/>
      <c r="K196" s="194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217</v>
      </c>
      <c r="AU196" s="204" t="s">
        <v>82</v>
      </c>
      <c r="AV196" s="13" t="s">
        <v>82</v>
      </c>
      <c r="AW196" s="13" t="s">
        <v>33</v>
      </c>
      <c r="AX196" s="13" t="s">
        <v>71</v>
      </c>
      <c r="AY196" s="204" t="s">
        <v>208</v>
      </c>
    </row>
    <row r="197" spans="1:65" s="14" customFormat="1" ht="11.25">
      <c r="B197" s="205"/>
      <c r="C197" s="206"/>
      <c r="D197" s="195" t="s">
        <v>217</v>
      </c>
      <c r="E197" s="207" t="s">
        <v>19</v>
      </c>
      <c r="F197" s="208" t="s">
        <v>221</v>
      </c>
      <c r="G197" s="206"/>
      <c r="H197" s="209">
        <v>432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217</v>
      </c>
      <c r="AU197" s="215" t="s">
        <v>82</v>
      </c>
      <c r="AV197" s="14" t="s">
        <v>215</v>
      </c>
      <c r="AW197" s="14" t="s">
        <v>33</v>
      </c>
      <c r="AX197" s="14" t="s">
        <v>78</v>
      </c>
      <c r="AY197" s="215" t="s">
        <v>208</v>
      </c>
    </row>
    <row r="198" spans="1:65" s="2" customFormat="1" ht="14.45" customHeight="1">
      <c r="A198" s="36"/>
      <c r="B198" s="37"/>
      <c r="C198" s="180" t="s">
        <v>682</v>
      </c>
      <c r="D198" s="180" t="s">
        <v>210</v>
      </c>
      <c r="E198" s="181" t="s">
        <v>2415</v>
      </c>
      <c r="F198" s="182" t="s">
        <v>2416</v>
      </c>
      <c r="G198" s="183" t="s">
        <v>395</v>
      </c>
      <c r="H198" s="184">
        <v>108</v>
      </c>
      <c r="I198" s="185"/>
      <c r="J198" s="186">
        <f>ROUND(I198*H198,2)</f>
        <v>0</v>
      </c>
      <c r="K198" s="182" t="s">
        <v>19</v>
      </c>
      <c r="L198" s="41"/>
      <c r="M198" s="187" t="s">
        <v>19</v>
      </c>
      <c r="N198" s="188" t="s">
        <v>43</v>
      </c>
      <c r="O198" s="66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1034</v>
      </c>
      <c r="AT198" s="191" t="s">
        <v>210</v>
      </c>
      <c r="AU198" s="191" t="s">
        <v>82</v>
      </c>
      <c r="AY198" s="19" t="s">
        <v>208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82</v>
      </c>
      <c r="BK198" s="192">
        <f>ROUND(I198*H198,2)</f>
        <v>0</v>
      </c>
      <c r="BL198" s="19" t="s">
        <v>1034</v>
      </c>
      <c r="BM198" s="191" t="s">
        <v>2026</v>
      </c>
    </row>
    <row r="199" spans="1:65" s="13" customFormat="1" ht="11.25">
      <c r="B199" s="193"/>
      <c r="C199" s="194"/>
      <c r="D199" s="195" t="s">
        <v>217</v>
      </c>
      <c r="E199" s="196" t="s">
        <v>19</v>
      </c>
      <c r="F199" s="197" t="s">
        <v>2417</v>
      </c>
      <c r="G199" s="194"/>
      <c r="H199" s="198">
        <v>108</v>
      </c>
      <c r="I199" s="199"/>
      <c r="J199" s="194"/>
      <c r="K199" s="194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217</v>
      </c>
      <c r="AU199" s="204" t="s">
        <v>82</v>
      </c>
      <c r="AV199" s="13" t="s">
        <v>82</v>
      </c>
      <c r="AW199" s="13" t="s">
        <v>33</v>
      </c>
      <c r="AX199" s="13" t="s">
        <v>71</v>
      </c>
      <c r="AY199" s="204" t="s">
        <v>208</v>
      </c>
    </row>
    <row r="200" spans="1:65" s="14" customFormat="1" ht="11.25">
      <c r="B200" s="205"/>
      <c r="C200" s="206"/>
      <c r="D200" s="195" t="s">
        <v>217</v>
      </c>
      <c r="E200" s="207" t="s">
        <v>19</v>
      </c>
      <c r="F200" s="208" t="s">
        <v>221</v>
      </c>
      <c r="G200" s="206"/>
      <c r="H200" s="209">
        <v>108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217</v>
      </c>
      <c r="AU200" s="215" t="s">
        <v>82</v>
      </c>
      <c r="AV200" s="14" t="s">
        <v>215</v>
      </c>
      <c r="AW200" s="14" t="s">
        <v>33</v>
      </c>
      <c r="AX200" s="14" t="s">
        <v>78</v>
      </c>
      <c r="AY200" s="215" t="s">
        <v>208</v>
      </c>
    </row>
    <row r="201" spans="1:65" s="2" customFormat="1" ht="14.45" customHeight="1">
      <c r="A201" s="36"/>
      <c r="B201" s="37"/>
      <c r="C201" s="180" t="s">
        <v>965</v>
      </c>
      <c r="D201" s="180" t="s">
        <v>210</v>
      </c>
      <c r="E201" s="181" t="s">
        <v>2418</v>
      </c>
      <c r="F201" s="182" t="s">
        <v>2419</v>
      </c>
      <c r="G201" s="183" t="s">
        <v>395</v>
      </c>
      <c r="H201" s="184">
        <v>396</v>
      </c>
      <c r="I201" s="185"/>
      <c r="J201" s="186">
        <f>ROUND(I201*H201,2)</f>
        <v>0</v>
      </c>
      <c r="K201" s="182" t="s">
        <v>19</v>
      </c>
      <c r="L201" s="41"/>
      <c r="M201" s="187" t="s">
        <v>19</v>
      </c>
      <c r="N201" s="188" t="s">
        <v>43</v>
      </c>
      <c r="O201" s="66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1034</v>
      </c>
      <c r="AT201" s="191" t="s">
        <v>210</v>
      </c>
      <c r="AU201" s="191" t="s">
        <v>82</v>
      </c>
      <c r="AY201" s="19" t="s">
        <v>208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82</v>
      </c>
      <c r="BK201" s="192">
        <f>ROUND(I201*H201,2)</f>
        <v>0</v>
      </c>
      <c r="BL201" s="19" t="s">
        <v>1034</v>
      </c>
      <c r="BM201" s="191" t="s">
        <v>2036</v>
      </c>
    </row>
    <row r="202" spans="1:65" s="13" customFormat="1" ht="11.25">
      <c r="B202" s="193"/>
      <c r="C202" s="194"/>
      <c r="D202" s="195" t="s">
        <v>217</v>
      </c>
      <c r="E202" s="196" t="s">
        <v>19</v>
      </c>
      <c r="F202" s="197" t="s">
        <v>2420</v>
      </c>
      <c r="G202" s="194"/>
      <c r="H202" s="198">
        <v>396</v>
      </c>
      <c r="I202" s="199"/>
      <c r="J202" s="194"/>
      <c r="K202" s="194"/>
      <c r="L202" s="200"/>
      <c r="M202" s="201"/>
      <c r="N202" s="202"/>
      <c r="O202" s="202"/>
      <c r="P202" s="202"/>
      <c r="Q202" s="202"/>
      <c r="R202" s="202"/>
      <c r="S202" s="202"/>
      <c r="T202" s="203"/>
      <c r="AT202" s="204" t="s">
        <v>217</v>
      </c>
      <c r="AU202" s="204" t="s">
        <v>82</v>
      </c>
      <c r="AV202" s="13" t="s">
        <v>82</v>
      </c>
      <c r="AW202" s="13" t="s">
        <v>33</v>
      </c>
      <c r="AX202" s="13" t="s">
        <v>71</v>
      </c>
      <c r="AY202" s="204" t="s">
        <v>208</v>
      </c>
    </row>
    <row r="203" spans="1:65" s="14" customFormat="1" ht="11.25">
      <c r="B203" s="205"/>
      <c r="C203" s="206"/>
      <c r="D203" s="195" t="s">
        <v>217</v>
      </c>
      <c r="E203" s="207" t="s">
        <v>19</v>
      </c>
      <c r="F203" s="208" t="s">
        <v>221</v>
      </c>
      <c r="G203" s="206"/>
      <c r="H203" s="209">
        <v>396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217</v>
      </c>
      <c r="AU203" s="215" t="s">
        <v>82</v>
      </c>
      <c r="AV203" s="14" t="s">
        <v>215</v>
      </c>
      <c r="AW203" s="14" t="s">
        <v>33</v>
      </c>
      <c r="AX203" s="14" t="s">
        <v>78</v>
      </c>
      <c r="AY203" s="215" t="s">
        <v>208</v>
      </c>
    </row>
    <row r="204" spans="1:65" s="2" customFormat="1" ht="14.45" customHeight="1">
      <c r="A204" s="36"/>
      <c r="B204" s="37"/>
      <c r="C204" s="180" t="s">
        <v>1944</v>
      </c>
      <c r="D204" s="180" t="s">
        <v>210</v>
      </c>
      <c r="E204" s="181" t="s">
        <v>2421</v>
      </c>
      <c r="F204" s="182" t="s">
        <v>2422</v>
      </c>
      <c r="G204" s="183" t="s">
        <v>395</v>
      </c>
      <c r="H204" s="184">
        <v>144</v>
      </c>
      <c r="I204" s="185"/>
      <c r="J204" s="186">
        <f>ROUND(I204*H204,2)</f>
        <v>0</v>
      </c>
      <c r="K204" s="182" t="s">
        <v>19</v>
      </c>
      <c r="L204" s="41"/>
      <c r="M204" s="187" t="s">
        <v>19</v>
      </c>
      <c r="N204" s="188" t="s">
        <v>43</v>
      </c>
      <c r="O204" s="66"/>
      <c r="P204" s="189">
        <f>O204*H204</f>
        <v>0</v>
      </c>
      <c r="Q204" s="189">
        <v>0</v>
      </c>
      <c r="R204" s="189">
        <f>Q204*H204</f>
        <v>0</v>
      </c>
      <c r="S204" s="189">
        <v>0</v>
      </c>
      <c r="T204" s="19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1034</v>
      </c>
      <c r="AT204" s="191" t="s">
        <v>210</v>
      </c>
      <c r="AU204" s="191" t="s">
        <v>82</v>
      </c>
      <c r="AY204" s="19" t="s">
        <v>208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82</v>
      </c>
      <c r="BK204" s="192">
        <f>ROUND(I204*H204,2)</f>
        <v>0</v>
      </c>
      <c r="BL204" s="19" t="s">
        <v>1034</v>
      </c>
      <c r="BM204" s="191" t="s">
        <v>806</v>
      </c>
    </row>
    <row r="205" spans="1:65" s="13" customFormat="1" ht="11.25">
      <c r="B205" s="193"/>
      <c r="C205" s="194"/>
      <c r="D205" s="195" t="s">
        <v>217</v>
      </c>
      <c r="E205" s="196" t="s">
        <v>19</v>
      </c>
      <c r="F205" s="197" t="s">
        <v>2423</v>
      </c>
      <c r="G205" s="194"/>
      <c r="H205" s="198">
        <v>144</v>
      </c>
      <c r="I205" s="199"/>
      <c r="J205" s="194"/>
      <c r="K205" s="194"/>
      <c r="L205" s="200"/>
      <c r="M205" s="201"/>
      <c r="N205" s="202"/>
      <c r="O205" s="202"/>
      <c r="P205" s="202"/>
      <c r="Q205" s="202"/>
      <c r="R205" s="202"/>
      <c r="S205" s="202"/>
      <c r="T205" s="203"/>
      <c r="AT205" s="204" t="s">
        <v>217</v>
      </c>
      <c r="AU205" s="204" t="s">
        <v>82</v>
      </c>
      <c r="AV205" s="13" t="s">
        <v>82</v>
      </c>
      <c r="AW205" s="13" t="s">
        <v>33</v>
      </c>
      <c r="AX205" s="13" t="s">
        <v>71</v>
      </c>
      <c r="AY205" s="204" t="s">
        <v>208</v>
      </c>
    </row>
    <row r="206" spans="1:65" s="14" customFormat="1" ht="11.25">
      <c r="B206" s="205"/>
      <c r="C206" s="206"/>
      <c r="D206" s="195" t="s">
        <v>217</v>
      </c>
      <c r="E206" s="207" t="s">
        <v>19</v>
      </c>
      <c r="F206" s="208" t="s">
        <v>221</v>
      </c>
      <c r="G206" s="206"/>
      <c r="H206" s="209">
        <v>144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217</v>
      </c>
      <c r="AU206" s="215" t="s">
        <v>82</v>
      </c>
      <c r="AV206" s="14" t="s">
        <v>215</v>
      </c>
      <c r="AW206" s="14" t="s">
        <v>33</v>
      </c>
      <c r="AX206" s="14" t="s">
        <v>78</v>
      </c>
      <c r="AY206" s="215" t="s">
        <v>208</v>
      </c>
    </row>
    <row r="207" spans="1:65" s="2" customFormat="1" ht="14.45" customHeight="1">
      <c r="A207" s="36"/>
      <c r="B207" s="37"/>
      <c r="C207" s="180" t="s">
        <v>2229</v>
      </c>
      <c r="D207" s="180" t="s">
        <v>210</v>
      </c>
      <c r="E207" s="181" t="s">
        <v>2424</v>
      </c>
      <c r="F207" s="182" t="s">
        <v>2425</v>
      </c>
      <c r="G207" s="183" t="s">
        <v>395</v>
      </c>
      <c r="H207" s="184">
        <v>36</v>
      </c>
      <c r="I207" s="185"/>
      <c r="J207" s="186">
        <f>ROUND(I207*H207,2)</f>
        <v>0</v>
      </c>
      <c r="K207" s="182" t="s">
        <v>19</v>
      </c>
      <c r="L207" s="41"/>
      <c r="M207" s="187" t="s">
        <v>19</v>
      </c>
      <c r="N207" s="188" t="s">
        <v>43</v>
      </c>
      <c r="O207" s="66"/>
      <c r="P207" s="189">
        <f>O207*H207</f>
        <v>0</v>
      </c>
      <c r="Q207" s="189">
        <v>0</v>
      </c>
      <c r="R207" s="189">
        <f>Q207*H207</f>
        <v>0</v>
      </c>
      <c r="S207" s="189">
        <v>0</v>
      </c>
      <c r="T207" s="19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1034</v>
      </c>
      <c r="AT207" s="191" t="s">
        <v>210</v>
      </c>
      <c r="AU207" s="191" t="s">
        <v>82</v>
      </c>
      <c r="AY207" s="19" t="s">
        <v>208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82</v>
      </c>
      <c r="BK207" s="192">
        <f>ROUND(I207*H207,2)</f>
        <v>0</v>
      </c>
      <c r="BL207" s="19" t="s">
        <v>1034</v>
      </c>
      <c r="BM207" s="191" t="s">
        <v>2426</v>
      </c>
    </row>
    <row r="208" spans="1:65" s="13" customFormat="1" ht="11.25">
      <c r="B208" s="193"/>
      <c r="C208" s="194"/>
      <c r="D208" s="195" t="s">
        <v>217</v>
      </c>
      <c r="E208" s="196" t="s">
        <v>19</v>
      </c>
      <c r="F208" s="197" t="s">
        <v>2394</v>
      </c>
      <c r="G208" s="194"/>
      <c r="H208" s="198">
        <v>36</v>
      </c>
      <c r="I208" s="199"/>
      <c r="J208" s="194"/>
      <c r="K208" s="194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217</v>
      </c>
      <c r="AU208" s="204" t="s">
        <v>82</v>
      </c>
      <c r="AV208" s="13" t="s">
        <v>82</v>
      </c>
      <c r="AW208" s="13" t="s">
        <v>33</v>
      </c>
      <c r="AX208" s="13" t="s">
        <v>71</v>
      </c>
      <c r="AY208" s="204" t="s">
        <v>208</v>
      </c>
    </row>
    <row r="209" spans="1:65" s="14" customFormat="1" ht="11.25">
      <c r="B209" s="205"/>
      <c r="C209" s="206"/>
      <c r="D209" s="195" t="s">
        <v>217</v>
      </c>
      <c r="E209" s="207" t="s">
        <v>19</v>
      </c>
      <c r="F209" s="208" t="s">
        <v>221</v>
      </c>
      <c r="G209" s="206"/>
      <c r="H209" s="209">
        <v>36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217</v>
      </c>
      <c r="AU209" s="215" t="s">
        <v>82</v>
      </c>
      <c r="AV209" s="14" t="s">
        <v>215</v>
      </c>
      <c r="AW209" s="14" t="s">
        <v>33</v>
      </c>
      <c r="AX209" s="14" t="s">
        <v>78</v>
      </c>
      <c r="AY209" s="215" t="s">
        <v>208</v>
      </c>
    </row>
    <row r="210" spans="1:65" s="2" customFormat="1" ht="14.45" customHeight="1">
      <c r="A210" s="36"/>
      <c r="B210" s="37"/>
      <c r="C210" s="180" t="s">
        <v>1960</v>
      </c>
      <c r="D210" s="180" t="s">
        <v>210</v>
      </c>
      <c r="E210" s="181" t="s">
        <v>2427</v>
      </c>
      <c r="F210" s="182" t="s">
        <v>2428</v>
      </c>
      <c r="G210" s="183" t="s">
        <v>395</v>
      </c>
      <c r="H210" s="184">
        <v>28.8</v>
      </c>
      <c r="I210" s="185"/>
      <c r="J210" s="186">
        <f>ROUND(I210*H210,2)</f>
        <v>0</v>
      </c>
      <c r="K210" s="182" t="s">
        <v>19</v>
      </c>
      <c r="L210" s="41"/>
      <c r="M210" s="187" t="s">
        <v>19</v>
      </c>
      <c r="N210" s="188" t="s">
        <v>43</v>
      </c>
      <c r="O210" s="66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1034</v>
      </c>
      <c r="AT210" s="191" t="s">
        <v>210</v>
      </c>
      <c r="AU210" s="191" t="s">
        <v>82</v>
      </c>
      <c r="AY210" s="19" t="s">
        <v>208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82</v>
      </c>
      <c r="BK210" s="192">
        <f>ROUND(I210*H210,2)</f>
        <v>0</v>
      </c>
      <c r="BL210" s="19" t="s">
        <v>1034</v>
      </c>
      <c r="BM210" s="191" t="s">
        <v>2429</v>
      </c>
    </row>
    <row r="211" spans="1:65" s="13" customFormat="1" ht="11.25">
      <c r="B211" s="193"/>
      <c r="C211" s="194"/>
      <c r="D211" s="195" t="s">
        <v>217</v>
      </c>
      <c r="E211" s="196" t="s">
        <v>19</v>
      </c>
      <c r="F211" s="197" t="s">
        <v>2404</v>
      </c>
      <c r="G211" s="194"/>
      <c r="H211" s="198">
        <v>28.8</v>
      </c>
      <c r="I211" s="199"/>
      <c r="J211" s="194"/>
      <c r="K211" s="194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217</v>
      </c>
      <c r="AU211" s="204" t="s">
        <v>82</v>
      </c>
      <c r="AV211" s="13" t="s">
        <v>82</v>
      </c>
      <c r="AW211" s="13" t="s">
        <v>33</v>
      </c>
      <c r="AX211" s="13" t="s">
        <v>71</v>
      </c>
      <c r="AY211" s="204" t="s">
        <v>208</v>
      </c>
    </row>
    <row r="212" spans="1:65" s="14" customFormat="1" ht="11.25">
      <c r="B212" s="205"/>
      <c r="C212" s="206"/>
      <c r="D212" s="195" t="s">
        <v>217</v>
      </c>
      <c r="E212" s="207" t="s">
        <v>19</v>
      </c>
      <c r="F212" s="208" t="s">
        <v>221</v>
      </c>
      <c r="G212" s="206"/>
      <c r="H212" s="209">
        <v>28.8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217</v>
      </c>
      <c r="AU212" s="215" t="s">
        <v>82</v>
      </c>
      <c r="AV212" s="14" t="s">
        <v>215</v>
      </c>
      <c r="AW212" s="14" t="s">
        <v>33</v>
      </c>
      <c r="AX212" s="14" t="s">
        <v>78</v>
      </c>
      <c r="AY212" s="215" t="s">
        <v>208</v>
      </c>
    </row>
    <row r="213" spans="1:65" s="2" customFormat="1" ht="14.45" customHeight="1">
      <c r="A213" s="36"/>
      <c r="B213" s="37"/>
      <c r="C213" s="180" t="s">
        <v>2096</v>
      </c>
      <c r="D213" s="180" t="s">
        <v>210</v>
      </c>
      <c r="E213" s="181" t="s">
        <v>2430</v>
      </c>
      <c r="F213" s="182" t="s">
        <v>2431</v>
      </c>
      <c r="G213" s="183" t="s">
        <v>395</v>
      </c>
      <c r="H213" s="184">
        <v>36</v>
      </c>
      <c r="I213" s="185"/>
      <c r="J213" s="186">
        <f>ROUND(I213*H213,2)</f>
        <v>0</v>
      </c>
      <c r="K213" s="182" t="s">
        <v>19</v>
      </c>
      <c r="L213" s="41"/>
      <c r="M213" s="187" t="s">
        <v>19</v>
      </c>
      <c r="N213" s="188" t="s">
        <v>43</v>
      </c>
      <c r="O213" s="66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1034</v>
      </c>
      <c r="AT213" s="191" t="s">
        <v>210</v>
      </c>
      <c r="AU213" s="191" t="s">
        <v>82</v>
      </c>
      <c r="AY213" s="19" t="s">
        <v>208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82</v>
      </c>
      <c r="BK213" s="192">
        <f>ROUND(I213*H213,2)</f>
        <v>0</v>
      </c>
      <c r="BL213" s="19" t="s">
        <v>1034</v>
      </c>
      <c r="BM213" s="191" t="s">
        <v>2432</v>
      </c>
    </row>
    <row r="214" spans="1:65" s="13" customFormat="1" ht="11.25">
      <c r="B214" s="193"/>
      <c r="C214" s="194"/>
      <c r="D214" s="195" t="s">
        <v>217</v>
      </c>
      <c r="E214" s="196" t="s">
        <v>19</v>
      </c>
      <c r="F214" s="197" t="s">
        <v>2394</v>
      </c>
      <c r="G214" s="194"/>
      <c r="H214" s="198">
        <v>36</v>
      </c>
      <c r="I214" s="199"/>
      <c r="J214" s="194"/>
      <c r="K214" s="194"/>
      <c r="L214" s="200"/>
      <c r="M214" s="201"/>
      <c r="N214" s="202"/>
      <c r="O214" s="202"/>
      <c r="P214" s="202"/>
      <c r="Q214" s="202"/>
      <c r="R214" s="202"/>
      <c r="S214" s="202"/>
      <c r="T214" s="203"/>
      <c r="AT214" s="204" t="s">
        <v>217</v>
      </c>
      <c r="AU214" s="204" t="s">
        <v>82</v>
      </c>
      <c r="AV214" s="13" t="s">
        <v>82</v>
      </c>
      <c r="AW214" s="13" t="s">
        <v>33</v>
      </c>
      <c r="AX214" s="13" t="s">
        <v>71</v>
      </c>
      <c r="AY214" s="204" t="s">
        <v>208</v>
      </c>
    </row>
    <row r="215" spans="1:65" s="14" customFormat="1" ht="11.25">
      <c r="B215" s="205"/>
      <c r="C215" s="206"/>
      <c r="D215" s="195" t="s">
        <v>217</v>
      </c>
      <c r="E215" s="207" t="s">
        <v>19</v>
      </c>
      <c r="F215" s="208" t="s">
        <v>221</v>
      </c>
      <c r="G215" s="206"/>
      <c r="H215" s="209">
        <v>36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217</v>
      </c>
      <c r="AU215" s="215" t="s">
        <v>82</v>
      </c>
      <c r="AV215" s="14" t="s">
        <v>215</v>
      </c>
      <c r="AW215" s="14" t="s">
        <v>33</v>
      </c>
      <c r="AX215" s="14" t="s">
        <v>78</v>
      </c>
      <c r="AY215" s="215" t="s">
        <v>208</v>
      </c>
    </row>
    <row r="216" spans="1:65" s="2" customFormat="1" ht="14.45" customHeight="1">
      <c r="A216" s="36"/>
      <c r="B216" s="37"/>
      <c r="C216" s="180" t="s">
        <v>2433</v>
      </c>
      <c r="D216" s="180" t="s">
        <v>210</v>
      </c>
      <c r="E216" s="181" t="s">
        <v>2434</v>
      </c>
      <c r="F216" s="182" t="s">
        <v>2435</v>
      </c>
      <c r="G216" s="183" t="s">
        <v>395</v>
      </c>
      <c r="H216" s="184">
        <v>1080</v>
      </c>
      <c r="I216" s="185"/>
      <c r="J216" s="186">
        <f>ROUND(I216*H216,2)</f>
        <v>0</v>
      </c>
      <c r="K216" s="182" t="s">
        <v>19</v>
      </c>
      <c r="L216" s="41"/>
      <c r="M216" s="187" t="s">
        <v>19</v>
      </c>
      <c r="N216" s="188" t="s">
        <v>43</v>
      </c>
      <c r="O216" s="66"/>
      <c r="P216" s="189">
        <f>O216*H216</f>
        <v>0</v>
      </c>
      <c r="Q216" s="189">
        <v>0</v>
      </c>
      <c r="R216" s="189">
        <f>Q216*H216</f>
        <v>0</v>
      </c>
      <c r="S216" s="189">
        <v>0</v>
      </c>
      <c r="T216" s="19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1034</v>
      </c>
      <c r="AT216" s="191" t="s">
        <v>210</v>
      </c>
      <c r="AU216" s="191" t="s">
        <v>82</v>
      </c>
      <c r="AY216" s="19" t="s">
        <v>208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82</v>
      </c>
      <c r="BK216" s="192">
        <f>ROUND(I216*H216,2)</f>
        <v>0</v>
      </c>
      <c r="BL216" s="19" t="s">
        <v>1034</v>
      </c>
      <c r="BM216" s="191" t="s">
        <v>2081</v>
      </c>
    </row>
    <row r="217" spans="1:65" s="13" customFormat="1" ht="11.25">
      <c r="B217" s="193"/>
      <c r="C217" s="194"/>
      <c r="D217" s="195" t="s">
        <v>217</v>
      </c>
      <c r="E217" s="196" t="s">
        <v>19</v>
      </c>
      <c r="F217" s="197" t="s">
        <v>2436</v>
      </c>
      <c r="G217" s="194"/>
      <c r="H217" s="198">
        <v>1080</v>
      </c>
      <c r="I217" s="199"/>
      <c r="J217" s="194"/>
      <c r="K217" s="194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217</v>
      </c>
      <c r="AU217" s="204" t="s">
        <v>82</v>
      </c>
      <c r="AV217" s="13" t="s">
        <v>82</v>
      </c>
      <c r="AW217" s="13" t="s">
        <v>33</v>
      </c>
      <c r="AX217" s="13" t="s">
        <v>71</v>
      </c>
      <c r="AY217" s="204" t="s">
        <v>208</v>
      </c>
    </row>
    <row r="218" spans="1:65" s="14" customFormat="1" ht="11.25">
      <c r="B218" s="205"/>
      <c r="C218" s="206"/>
      <c r="D218" s="195" t="s">
        <v>217</v>
      </c>
      <c r="E218" s="207" t="s">
        <v>19</v>
      </c>
      <c r="F218" s="208" t="s">
        <v>221</v>
      </c>
      <c r="G218" s="206"/>
      <c r="H218" s="209">
        <v>1080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217</v>
      </c>
      <c r="AU218" s="215" t="s">
        <v>82</v>
      </c>
      <c r="AV218" s="14" t="s">
        <v>215</v>
      </c>
      <c r="AW218" s="14" t="s">
        <v>33</v>
      </c>
      <c r="AX218" s="14" t="s">
        <v>78</v>
      </c>
      <c r="AY218" s="215" t="s">
        <v>208</v>
      </c>
    </row>
    <row r="219" spans="1:65" s="2" customFormat="1" ht="14.45" customHeight="1">
      <c r="A219" s="36"/>
      <c r="B219" s="37"/>
      <c r="C219" s="180" t="s">
        <v>2234</v>
      </c>
      <c r="D219" s="180" t="s">
        <v>210</v>
      </c>
      <c r="E219" s="181" t="s">
        <v>2437</v>
      </c>
      <c r="F219" s="182" t="s">
        <v>2438</v>
      </c>
      <c r="G219" s="183" t="s">
        <v>395</v>
      </c>
      <c r="H219" s="184">
        <v>64.8</v>
      </c>
      <c r="I219" s="185"/>
      <c r="J219" s="186">
        <f>ROUND(I219*H219,2)</f>
        <v>0</v>
      </c>
      <c r="K219" s="182" t="s">
        <v>19</v>
      </c>
      <c r="L219" s="41"/>
      <c r="M219" s="187" t="s">
        <v>19</v>
      </c>
      <c r="N219" s="188" t="s">
        <v>43</v>
      </c>
      <c r="O219" s="66"/>
      <c r="P219" s="189">
        <f>O219*H219</f>
        <v>0</v>
      </c>
      <c r="Q219" s="189">
        <v>0</v>
      </c>
      <c r="R219" s="189">
        <f>Q219*H219</f>
        <v>0</v>
      </c>
      <c r="S219" s="189">
        <v>0</v>
      </c>
      <c r="T219" s="19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1034</v>
      </c>
      <c r="AT219" s="191" t="s">
        <v>210</v>
      </c>
      <c r="AU219" s="191" t="s">
        <v>82</v>
      </c>
      <c r="AY219" s="19" t="s">
        <v>208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82</v>
      </c>
      <c r="BK219" s="192">
        <f>ROUND(I219*H219,2)</f>
        <v>0</v>
      </c>
      <c r="BL219" s="19" t="s">
        <v>1034</v>
      </c>
      <c r="BM219" s="191" t="s">
        <v>2439</v>
      </c>
    </row>
    <row r="220" spans="1:65" s="13" customFormat="1" ht="11.25">
      <c r="B220" s="193"/>
      <c r="C220" s="194"/>
      <c r="D220" s="195" t="s">
        <v>217</v>
      </c>
      <c r="E220" s="196" t="s">
        <v>19</v>
      </c>
      <c r="F220" s="197" t="s">
        <v>2440</v>
      </c>
      <c r="G220" s="194"/>
      <c r="H220" s="198">
        <v>64.8</v>
      </c>
      <c r="I220" s="199"/>
      <c r="J220" s="194"/>
      <c r="K220" s="194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217</v>
      </c>
      <c r="AU220" s="204" t="s">
        <v>82</v>
      </c>
      <c r="AV220" s="13" t="s">
        <v>82</v>
      </c>
      <c r="AW220" s="13" t="s">
        <v>33</v>
      </c>
      <c r="AX220" s="13" t="s">
        <v>71</v>
      </c>
      <c r="AY220" s="204" t="s">
        <v>208</v>
      </c>
    </row>
    <row r="221" spans="1:65" s="14" customFormat="1" ht="11.25">
      <c r="B221" s="205"/>
      <c r="C221" s="206"/>
      <c r="D221" s="195" t="s">
        <v>217</v>
      </c>
      <c r="E221" s="207" t="s">
        <v>19</v>
      </c>
      <c r="F221" s="208" t="s">
        <v>221</v>
      </c>
      <c r="G221" s="206"/>
      <c r="H221" s="209">
        <v>64.8</v>
      </c>
      <c r="I221" s="210"/>
      <c r="J221" s="206"/>
      <c r="K221" s="206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217</v>
      </c>
      <c r="AU221" s="215" t="s">
        <v>82</v>
      </c>
      <c r="AV221" s="14" t="s">
        <v>215</v>
      </c>
      <c r="AW221" s="14" t="s">
        <v>33</v>
      </c>
      <c r="AX221" s="14" t="s">
        <v>78</v>
      </c>
      <c r="AY221" s="215" t="s">
        <v>208</v>
      </c>
    </row>
    <row r="222" spans="1:65" s="2" customFormat="1" ht="14.45" customHeight="1">
      <c r="A222" s="36"/>
      <c r="B222" s="37"/>
      <c r="C222" s="180" t="s">
        <v>2441</v>
      </c>
      <c r="D222" s="180" t="s">
        <v>210</v>
      </c>
      <c r="E222" s="181" t="s">
        <v>2442</v>
      </c>
      <c r="F222" s="182" t="s">
        <v>2443</v>
      </c>
      <c r="G222" s="183" t="s">
        <v>395</v>
      </c>
      <c r="H222" s="184">
        <v>36</v>
      </c>
      <c r="I222" s="185"/>
      <c r="J222" s="186">
        <f t="shared" ref="J222:J229" si="20">ROUND(I222*H222,2)</f>
        <v>0</v>
      </c>
      <c r="K222" s="182" t="s">
        <v>19</v>
      </c>
      <c r="L222" s="41"/>
      <c r="M222" s="187" t="s">
        <v>19</v>
      </c>
      <c r="N222" s="188" t="s">
        <v>43</v>
      </c>
      <c r="O222" s="66"/>
      <c r="P222" s="189">
        <f t="shared" ref="P222:P229" si="21">O222*H222</f>
        <v>0</v>
      </c>
      <c r="Q222" s="189">
        <v>0</v>
      </c>
      <c r="R222" s="189">
        <f t="shared" ref="R222:R229" si="22">Q222*H222</f>
        <v>0</v>
      </c>
      <c r="S222" s="189">
        <v>0</v>
      </c>
      <c r="T222" s="190">
        <f t="shared" ref="T222:T229" si="23"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1" t="s">
        <v>1034</v>
      </c>
      <c r="AT222" s="191" t="s">
        <v>210</v>
      </c>
      <c r="AU222" s="191" t="s">
        <v>82</v>
      </c>
      <c r="AY222" s="19" t="s">
        <v>208</v>
      </c>
      <c r="BE222" s="192">
        <f t="shared" ref="BE222:BE229" si="24">IF(N222="základní",J222,0)</f>
        <v>0</v>
      </c>
      <c r="BF222" s="192">
        <f t="shared" ref="BF222:BF229" si="25">IF(N222="snížená",J222,0)</f>
        <v>0</v>
      </c>
      <c r="BG222" s="192">
        <f t="shared" ref="BG222:BG229" si="26">IF(N222="zákl. přenesená",J222,0)</f>
        <v>0</v>
      </c>
      <c r="BH222" s="192">
        <f t="shared" ref="BH222:BH229" si="27">IF(N222="sníž. přenesená",J222,0)</f>
        <v>0</v>
      </c>
      <c r="BI222" s="192">
        <f t="shared" ref="BI222:BI229" si="28">IF(N222="nulová",J222,0)</f>
        <v>0</v>
      </c>
      <c r="BJ222" s="19" t="s">
        <v>82</v>
      </c>
      <c r="BK222" s="192">
        <f t="shared" ref="BK222:BK229" si="29">ROUND(I222*H222,2)</f>
        <v>0</v>
      </c>
      <c r="BL222" s="19" t="s">
        <v>1034</v>
      </c>
      <c r="BM222" s="191" t="s">
        <v>1767</v>
      </c>
    </row>
    <row r="223" spans="1:65" s="2" customFormat="1" ht="14.45" customHeight="1">
      <c r="A223" s="36"/>
      <c r="B223" s="37"/>
      <c r="C223" s="180" t="s">
        <v>2046</v>
      </c>
      <c r="D223" s="180" t="s">
        <v>210</v>
      </c>
      <c r="E223" s="181" t="s">
        <v>2444</v>
      </c>
      <c r="F223" s="182" t="s">
        <v>2445</v>
      </c>
      <c r="G223" s="183" t="s">
        <v>2253</v>
      </c>
      <c r="H223" s="184">
        <v>24</v>
      </c>
      <c r="I223" s="185"/>
      <c r="J223" s="186">
        <f t="shared" si="20"/>
        <v>0</v>
      </c>
      <c r="K223" s="182" t="s">
        <v>19</v>
      </c>
      <c r="L223" s="41"/>
      <c r="M223" s="187" t="s">
        <v>19</v>
      </c>
      <c r="N223" s="188" t="s">
        <v>43</v>
      </c>
      <c r="O223" s="66"/>
      <c r="P223" s="189">
        <f t="shared" si="21"/>
        <v>0</v>
      </c>
      <c r="Q223" s="189">
        <v>0</v>
      </c>
      <c r="R223" s="189">
        <f t="shared" si="22"/>
        <v>0</v>
      </c>
      <c r="S223" s="189">
        <v>0</v>
      </c>
      <c r="T223" s="190">
        <f t="shared" si="2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1" t="s">
        <v>1034</v>
      </c>
      <c r="AT223" s="191" t="s">
        <v>210</v>
      </c>
      <c r="AU223" s="191" t="s">
        <v>82</v>
      </c>
      <c r="AY223" s="19" t="s">
        <v>208</v>
      </c>
      <c r="BE223" s="192">
        <f t="shared" si="24"/>
        <v>0</v>
      </c>
      <c r="BF223" s="192">
        <f t="shared" si="25"/>
        <v>0</v>
      </c>
      <c r="BG223" s="192">
        <f t="shared" si="26"/>
        <v>0</v>
      </c>
      <c r="BH223" s="192">
        <f t="shared" si="27"/>
        <v>0</v>
      </c>
      <c r="BI223" s="192">
        <f t="shared" si="28"/>
        <v>0</v>
      </c>
      <c r="BJ223" s="19" t="s">
        <v>82</v>
      </c>
      <c r="BK223" s="192">
        <f t="shared" si="29"/>
        <v>0</v>
      </c>
      <c r="BL223" s="19" t="s">
        <v>1034</v>
      </c>
      <c r="BM223" s="191" t="s">
        <v>2446</v>
      </c>
    </row>
    <row r="224" spans="1:65" s="2" customFormat="1" ht="14.45" customHeight="1">
      <c r="A224" s="36"/>
      <c r="B224" s="37"/>
      <c r="C224" s="180" t="s">
        <v>1310</v>
      </c>
      <c r="D224" s="180" t="s">
        <v>210</v>
      </c>
      <c r="E224" s="181" t="s">
        <v>2447</v>
      </c>
      <c r="F224" s="182" t="s">
        <v>2252</v>
      </c>
      <c r="G224" s="183" t="s">
        <v>2253</v>
      </c>
      <c r="H224" s="184">
        <v>40</v>
      </c>
      <c r="I224" s="185"/>
      <c r="J224" s="186">
        <f t="shared" si="20"/>
        <v>0</v>
      </c>
      <c r="K224" s="182" t="s">
        <v>19</v>
      </c>
      <c r="L224" s="41"/>
      <c r="M224" s="187" t="s">
        <v>19</v>
      </c>
      <c r="N224" s="188" t="s">
        <v>43</v>
      </c>
      <c r="O224" s="66"/>
      <c r="P224" s="189">
        <f t="shared" si="21"/>
        <v>0</v>
      </c>
      <c r="Q224" s="189">
        <v>0</v>
      </c>
      <c r="R224" s="189">
        <f t="shared" si="22"/>
        <v>0</v>
      </c>
      <c r="S224" s="189">
        <v>0</v>
      </c>
      <c r="T224" s="190">
        <f t="shared" si="23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1" t="s">
        <v>1034</v>
      </c>
      <c r="AT224" s="191" t="s">
        <v>210</v>
      </c>
      <c r="AU224" s="191" t="s">
        <v>82</v>
      </c>
      <c r="AY224" s="19" t="s">
        <v>208</v>
      </c>
      <c r="BE224" s="192">
        <f t="shared" si="24"/>
        <v>0</v>
      </c>
      <c r="BF224" s="192">
        <f t="shared" si="25"/>
        <v>0</v>
      </c>
      <c r="BG224" s="192">
        <f t="shared" si="26"/>
        <v>0</v>
      </c>
      <c r="BH224" s="192">
        <f t="shared" si="27"/>
        <v>0</v>
      </c>
      <c r="BI224" s="192">
        <f t="shared" si="28"/>
        <v>0</v>
      </c>
      <c r="BJ224" s="19" t="s">
        <v>82</v>
      </c>
      <c r="BK224" s="192">
        <f t="shared" si="29"/>
        <v>0</v>
      </c>
      <c r="BL224" s="19" t="s">
        <v>1034</v>
      </c>
      <c r="BM224" s="191" t="s">
        <v>2448</v>
      </c>
    </row>
    <row r="225" spans="1:65" s="2" customFormat="1" ht="14.45" customHeight="1">
      <c r="A225" s="36"/>
      <c r="B225" s="37"/>
      <c r="C225" s="180" t="s">
        <v>1315</v>
      </c>
      <c r="D225" s="180" t="s">
        <v>210</v>
      </c>
      <c r="E225" s="181" t="s">
        <v>2449</v>
      </c>
      <c r="F225" s="182" t="s">
        <v>2450</v>
      </c>
      <c r="G225" s="183" t="s">
        <v>367</v>
      </c>
      <c r="H225" s="184">
        <v>14</v>
      </c>
      <c r="I225" s="185"/>
      <c r="J225" s="186">
        <f t="shared" si="20"/>
        <v>0</v>
      </c>
      <c r="K225" s="182" t="s">
        <v>19</v>
      </c>
      <c r="L225" s="41"/>
      <c r="M225" s="187" t="s">
        <v>19</v>
      </c>
      <c r="N225" s="188" t="s">
        <v>43</v>
      </c>
      <c r="O225" s="66"/>
      <c r="P225" s="189">
        <f t="shared" si="21"/>
        <v>0</v>
      </c>
      <c r="Q225" s="189">
        <v>0</v>
      </c>
      <c r="R225" s="189">
        <f t="shared" si="22"/>
        <v>0</v>
      </c>
      <c r="S225" s="189">
        <v>0</v>
      </c>
      <c r="T225" s="190">
        <f t="shared" si="23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1034</v>
      </c>
      <c r="AT225" s="191" t="s">
        <v>210</v>
      </c>
      <c r="AU225" s="191" t="s">
        <v>82</v>
      </c>
      <c r="AY225" s="19" t="s">
        <v>208</v>
      </c>
      <c r="BE225" s="192">
        <f t="shared" si="24"/>
        <v>0</v>
      </c>
      <c r="BF225" s="192">
        <f t="shared" si="25"/>
        <v>0</v>
      </c>
      <c r="BG225" s="192">
        <f t="shared" si="26"/>
        <v>0</v>
      </c>
      <c r="BH225" s="192">
        <f t="shared" si="27"/>
        <v>0</v>
      </c>
      <c r="BI225" s="192">
        <f t="shared" si="28"/>
        <v>0</v>
      </c>
      <c r="BJ225" s="19" t="s">
        <v>82</v>
      </c>
      <c r="BK225" s="192">
        <f t="shared" si="29"/>
        <v>0</v>
      </c>
      <c r="BL225" s="19" t="s">
        <v>1034</v>
      </c>
      <c r="BM225" s="191" t="s">
        <v>551</v>
      </c>
    </row>
    <row r="226" spans="1:65" s="2" customFormat="1" ht="24.2" customHeight="1">
      <c r="A226" s="36"/>
      <c r="B226" s="37"/>
      <c r="C226" s="180" t="s">
        <v>1476</v>
      </c>
      <c r="D226" s="180" t="s">
        <v>210</v>
      </c>
      <c r="E226" s="181" t="s">
        <v>2451</v>
      </c>
      <c r="F226" s="182" t="s">
        <v>2452</v>
      </c>
      <c r="G226" s="183" t="s">
        <v>367</v>
      </c>
      <c r="H226" s="184">
        <v>1</v>
      </c>
      <c r="I226" s="185"/>
      <c r="J226" s="186">
        <f t="shared" si="20"/>
        <v>0</v>
      </c>
      <c r="K226" s="182" t="s">
        <v>19</v>
      </c>
      <c r="L226" s="41"/>
      <c r="M226" s="187" t="s">
        <v>19</v>
      </c>
      <c r="N226" s="188" t="s">
        <v>43</v>
      </c>
      <c r="O226" s="66"/>
      <c r="P226" s="189">
        <f t="shared" si="21"/>
        <v>0</v>
      </c>
      <c r="Q226" s="189">
        <v>0</v>
      </c>
      <c r="R226" s="189">
        <f t="shared" si="22"/>
        <v>0</v>
      </c>
      <c r="S226" s="189">
        <v>0</v>
      </c>
      <c r="T226" s="190">
        <f t="shared" si="23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1" t="s">
        <v>1034</v>
      </c>
      <c r="AT226" s="191" t="s">
        <v>210</v>
      </c>
      <c r="AU226" s="191" t="s">
        <v>82</v>
      </c>
      <c r="AY226" s="19" t="s">
        <v>208</v>
      </c>
      <c r="BE226" s="192">
        <f t="shared" si="24"/>
        <v>0</v>
      </c>
      <c r="BF226" s="192">
        <f t="shared" si="25"/>
        <v>0</v>
      </c>
      <c r="BG226" s="192">
        <f t="shared" si="26"/>
        <v>0</v>
      </c>
      <c r="BH226" s="192">
        <f t="shared" si="27"/>
        <v>0</v>
      </c>
      <c r="BI226" s="192">
        <f t="shared" si="28"/>
        <v>0</v>
      </c>
      <c r="BJ226" s="19" t="s">
        <v>82</v>
      </c>
      <c r="BK226" s="192">
        <f t="shared" si="29"/>
        <v>0</v>
      </c>
      <c r="BL226" s="19" t="s">
        <v>1034</v>
      </c>
      <c r="BM226" s="191" t="s">
        <v>575</v>
      </c>
    </row>
    <row r="227" spans="1:65" s="2" customFormat="1" ht="14.45" customHeight="1">
      <c r="A227" s="36"/>
      <c r="B227" s="37"/>
      <c r="C227" s="180" t="s">
        <v>1482</v>
      </c>
      <c r="D227" s="180" t="s">
        <v>210</v>
      </c>
      <c r="E227" s="181" t="s">
        <v>2453</v>
      </c>
      <c r="F227" s="182" t="s">
        <v>2454</v>
      </c>
      <c r="G227" s="183" t="s">
        <v>367</v>
      </c>
      <c r="H227" s="184">
        <v>1</v>
      </c>
      <c r="I227" s="185"/>
      <c r="J227" s="186">
        <f t="shared" si="20"/>
        <v>0</v>
      </c>
      <c r="K227" s="182" t="s">
        <v>19</v>
      </c>
      <c r="L227" s="41"/>
      <c r="M227" s="187" t="s">
        <v>19</v>
      </c>
      <c r="N227" s="188" t="s">
        <v>43</v>
      </c>
      <c r="O227" s="66"/>
      <c r="P227" s="189">
        <f t="shared" si="21"/>
        <v>0</v>
      </c>
      <c r="Q227" s="189">
        <v>0</v>
      </c>
      <c r="R227" s="189">
        <f t="shared" si="22"/>
        <v>0</v>
      </c>
      <c r="S227" s="189">
        <v>0</v>
      </c>
      <c r="T227" s="190">
        <f t="shared" si="23"/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1" t="s">
        <v>1034</v>
      </c>
      <c r="AT227" s="191" t="s">
        <v>210</v>
      </c>
      <c r="AU227" s="191" t="s">
        <v>82</v>
      </c>
      <c r="AY227" s="19" t="s">
        <v>208</v>
      </c>
      <c r="BE227" s="192">
        <f t="shared" si="24"/>
        <v>0</v>
      </c>
      <c r="BF227" s="192">
        <f t="shared" si="25"/>
        <v>0</v>
      </c>
      <c r="BG227" s="192">
        <f t="shared" si="26"/>
        <v>0</v>
      </c>
      <c r="BH227" s="192">
        <f t="shared" si="27"/>
        <v>0</v>
      </c>
      <c r="BI227" s="192">
        <f t="shared" si="28"/>
        <v>0</v>
      </c>
      <c r="BJ227" s="19" t="s">
        <v>82</v>
      </c>
      <c r="BK227" s="192">
        <f t="shared" si="29"/>
        <v>0</v>
      </c>
      <c r="BL227" s="19" t="s">
        <v>1034</v>
      </c>
      <c r="BM227" s="191" t="s">
        <v>587</v>
      </c>
    </row>
    <row r="228" spans="1:65" s="2" customFormat="1" ht="14.45" customHeight="1">
      <c r="A228" s="36"/>
      <c r="B228" s="37"/>
      <c r="C228" s="180" t="s">
        <v>1491</v>
      </c>
      <c r="D228" s="180" t="s">
        <v>210</v>
      </c>
      <c r="E228" s="181" t="s">
        <v>2455</v>
      </c>
      <c r="F228" s="182" t="s">
        <v>2456</v>
      </c>
      <c r="G228" s="183" t="s">
        <v>304</v>
      </c>
      <c r="H228" s="184">
        <v>0.92900000000000005</v>
      </c>
      <c r="I228" s="185"/>
      <c r="J228" s="186">
        <f t="shared" si="20"/>
        <v>0</v>
      </c>
      <c r="K228" s="182" t="s">
        <v>19</v>
      </c>
      <c r="L228" s="41"/>
      <c r="M228" s="187" t="s">
        <v>19</v>
      </c>
      <c r="N228" s="188" t="s">
        <v>43</v>
      </c>
      <c r="O228" s="66"/>
      <c r="P228" s="189">
        <f t="shared" si="21"/>
        <v>0</v>
      </c>
      <c r="Q228" s="189">
        <v>0</v>
      </c>
      <c r="R228" s="189">
        <f t="shared" si="22"/>
        <v>0</v>
      </c>
      <c r="S228" s="189">
        <v>0</v>
      </c>
      <c r="T228" s="190">
        <f t="shared" si="23"/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1" t="s">
        <v>1034</v>
      </c>
      <c r="AT228" s="191" t="s">
        <v>210</v>
      </c>
      <c r="AU228" s="191" t="s">
        <v>82</v>
      </c>
      <c r="AY228" s="19" t="s">
        <v>208</v>
      </c>
      <c r="BE228" s="192">
        <f t="shared" si="24"/>
        <v>0</v>
      </c>
      <c r="BF228" s="192">
        <f t="shared" si="25"/>
        <v>0</v>
      </c>
      <c r="BG228" s="192">
        <f t="shared" si="26"/>
        <v>0</v>
      </c>
      <c r="BH228" s="192">
        <f t="shared" si="27"/>
        <v>0</v>
      </c>
      <c r="BI228" s="192">
        <f t="shared" si="28"/>
        <v>0</v>
      </c>
      <c r="BJ228" s="19" t="s">
        <v>82</v>
      </c>
      <c r="BK228" s="192">
        <f t="shared" si="29"/>
        <v>0</v>
      </c>
      <c r="BL228" s="19" t="s">
        <v>1034</v>
      </c>
      <c r="BM228" s="191" t="s">
        <v>612</v>
      </c>
    </row>
    <row r="229" spans="1:65" s="2" customFormat="1" ht="14.45" customHeight="1">
      <c r="A229" s="36"/>
      <c r="B229" s="37"/>
      <c r="C229" s="180" t="s">
        <v>1495</v>
      </c>
      <c r="D229" s="180" t="s">
        <v>210</v>
      </c>
      <c r="E229" s="181" t="s">
        <v>2457</v>
      </c>
      <c r="F229" s="182" t="s">
        <v>2458</v>
      </c>
      <c r="G229" s="183" t="s">
        <v>304</v>
      </c>
      <c r="H229" s="184">
        <v>0.92900000000000005</v>
      </c>
      <c r="I229" s="185"/>
      <c r="J229" s="186">
        <f t="shared" si="20"/>
        <v>0</v>
      </c>
      <c r="K229" s="182" t="s">
        <v>19</v>
      </c>
      <c r="L229" s="41"/>
      <c r="M229" s="187" t="s">
        <v>19</v>
      </c>
      <c r="N229" s="188" t="s">
        <v>43</v>
      </c>
      <c r="O229" s="66"/>
      <c r="P229" s="189">
        <f t="shared" si="21"/>
        <v>0</v>
      </c>
      <c r="Q229" s="189">
        <v>0</v>
      </c>
      <c r="R229" s="189">
        <f t="shared" si="22"/>
        <v>0</v>
      </c>
      <c r="S229" s="189">
        <v>0</v>
      </c>
      <c r="T229" s="190">
        <f t="shared" si="23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1034</v>
      </c>
      <c r="AT229" s="191" t="s">
        <v>210</v>
      </c>
      <c r="AU229" s="191" t="s">
        <v>82</v>
      </c>
      <c r="AY229" s="19" t="s">
        <v>208</v>
      </c>
      <c r="BE229" s="192">
        <f t="shared" si="24"/>
        <v>0</v>
      </c>
      <c r="BF229" s="192">
        <f t="shared" si="25"/>
        <v>0</v>
      </c>
      <c r="BG229" s="192">
        <f t="shared" si="26"/>
        <v>0</v>
      </c>
      <c r="BH229" s="192">
        <f t="shared" si="27"/>
        <v>0</v>
      </c>
      <c r="BI229" s="192">
        <f t="shared" si="28"/>
        <v>0</v>
      </c>
      <c r="BJ229" s="19" t="s">
        <v>82</v>
      </c>
      <c r="BK229" s="192">
        <f t="shared" si="29"/>
        <v>0</v>
      </c>
      <c r="BL229" s="19" t="s">
        <v>1034</v>
      </c>
      <c r="BM229" s="191" t="s">
        <v>625</v>
      </c>
    </row>
    <row r="230" spans="1:65" s="12" customFormat="1" ht="22.9" customHeight="1">
      <c r="B230" s="164"/>
      <c r="C230" s="165"/>
      <c r="D230" s="166" t="s">
        <v>70</v>
      </c>
      <c r="E230" s="178" t="s">
        <v>2459</v>
      </c>
      <c r="F230" s="178" t="s">
        <v>2460</v>
      </c>
      <c r="G230" s="165"/>
      <c r="H230" s="165"/>
      <c r="I230" s="168"/>
      <c r="J230" s="179">
        <f>BK230</f>
        <v>0</v>
      </c>
      <c r="K230" s="165"/>
      <c r="L230" s="170"/>
      <c r="M230" s="171"/>
      <c r="N230" s="172"/>
      <c r="O230" s="172"/>
      <c r="P230" s="173">
        <f>SUM(P231:P266)</f>
        <v>0</v>
      </c>
      <c r="Q230" s="172"/>
      <c r="R230" s="173">
        <f>SUM(R231:R266)</f>
        <v>0</v>
      </c>
      <c r="S230" s="172"/>
      <c r="T230" s="174">
        <f>SUM(T231:T266)</f>
        <v>0</v>
      </c>
      <c r="AR230" s="175" t="s">
        <v>82</v>
      </c>
      <c r="AT230" s="176" t="s">
        <v>70</v>
      </c>
      <c r="AU230" s="176" t="s">
        <v>78</v>
      </c>
      <c r="AY230" s="175" t="s">
        <v>208</v>
      </c>
      <c r="BK230" s="177">
        <f>SUM(BK231:BK266)</f>
        <v>0</v>
      </c>
    </row>
    <row r="231" spans="1:65" s="2" customFormat="1" ht="14.45" customHeight="1">
      <c r="A231" s="36"/>
      <c r="B231" s="37"/>
      <c r="C231" s="180" t="s">
        <v>1486</v>
      </c>
      <c r="D231" s="180" t="s">
        <v>210</v>
      </c>
      <c r="E231" s="181" t="s">
        <v>2461</v>
      </c>
      <c r="F231" s="182" t="s">
        <v>2462</v>
      </c>
      <c r="G231" s="183" t="s">
        <v>367</v>
      </c>
      <c r="H231" s="184">
        <v>20</v>
      </c>
      <c r="I231" s="185"/>
      <c r="J231" s="186">
        <f t="shared" ref="J231:J253" si="30">ROUND(I231*H231,2)</f>
        <v>0</v>
      </c>
      <c r="K231" s="182" t="s">
        <v>19</v>
      </c>
      <c r="L231" s="41"/>
      <c r="M231" s="187" t="s">
        <v>19</v>
      </c>
      <c r="N231" s="188" t="s">
        <v>43</v>
      </c>
      <c r="O231" s="66"/>
      <c r="P231" s="189">
        <f t="shared" ref="P231:P253" si="31">O231*H231</f>
        <v>0</v>
      </c>
      <c r="Q231" s="189">
        <v>0</v>
      </c>
      <c r="R231" s="189">
        <f t="shared" ref="R231:R253" si="32">Q231*H231</f>
        <v>0</v>
      </c>
      <c r="S231" s="189">
        <v>0</v>
      </c>
      <c r="T231" s="190">
        <f t="shared" ref="T231:T253" si="33"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1034</v>
      </c>
      <c r="AT231" s="191" t="s">
        <v>210</v>
      </c>
      <c r="AU231" s="191" t="s">
        <v>82</v>
      </c>
      <c r="AY231" s="19" t="s">
        <v>208</v>
      </c>
      <c r="BE231" s="192">
        <f t="shared" ref="BE231:BE253" si="34">IF(N231="základní",J231,0)</f>
        <v>0</v>
      </c>
      <c r="BF231" s="192">
        <f t="shared" ref="BF231:BF253" si="35">IF(N231="snížená",J231,0)</f>
        <v>0</v>
      </c>
      <c r="BG231" s="192">
        <f t="shared" ref="BG231:BG253" si="36">IF(N231="zákl. přenesená",J231,0)</f>
        <v>0</v>
      </c>
      <c r="BH231" s="192">
        <f t="shared" ref="BH231:BH253" si="37">IF(N231="sníž. přenesená",J231,0)</f>
        <v>0</v>
      </c>
      <c r="BI231" s="192">
        <f t="shared" ref="BI231:BI253" si="38">IF(N231="nulová",J231,0)</f>
        <v>0</v>
      </c>
      <c r="BJ231" s="19" t="s">
        <v>82</v>
      </c>
      <c r="BK231" s="192">
        <f t="shared" ref="BK231:BK253" si="39">ROUND(I231*H231,2)</f>
        <v>0</v>
      </c>
      <c r="BL231" s="19" t="s">
        <v>1034</v>
      </c>
      <c r="BM231" s="191" t="s">
        <v>655</v>
      </c>
    </row>
    <row r="232" spans="1:65" s="2" customFormat="1" ht="14.45" customHeight="1">
      <c r="A232" s="36"/>
      <c r="B232" s="37"/>
      <c r="C232" s="180" t="s">
        <v>2245</v>
      </c>
      <c r="D232" s="180" t="s">
        <v>210</v>
      </c>
      <c r="E232" s="181" t="s">
        <v>2463</v>
      </c>
      <c r="F232" s="182" t="s">
        <v>2464</v>
      </c>
      <c r="G232" s="183" t="s">
        <v>367</v>
      </c>
      <c r="H232" s="184">
        <v>3</v>
      </c>
      <c r="I232" s="185"/>
      <c r="J232" s="186">
        <f t="shared" si="30"/>
        <v>0</v>
      </c>
      <c r="K232" s="182" t="s">
        <v>19</v>
      </c>
      <c r="L232" s="41"/>
      <c r="M232" s="187" t="s">
        <v>19</v>
      </c>
      <c r="N232" s="188" t="s">
        <v>43</v>
      </c>
      <c r="O232" s="66"/>
      <c r="P232" s="189">
        <f t="shared" si="31"/>
        <v>0</v>
      </c>
      <c r="Q232" s="189">
        <v>0</v>
      </c>
      <c r="R232" s="189">
        <f t="shared" si="32"/>
        <v>0</v>
      </c>
      <c r="S232" s="189">
        <v>0</v>
      </c>
      <c r="T232" s="190">
        <f t="shared" si="33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1" t="s">
        <v>1034</v>
      </c>
      <c r="AT232" s="191" t="s">
        <v>210</v>
      </c>
      <c r="AU232" s="191" t="s">
        <v>82</v>
      </c>
      <c r="AY232" s="19" t="s">
        <v>208</v>
      </c>
      <c r="BE232" s="192">
        <f t="shared" si="34"/>
        <v>0</v>
      </c>
      <c r="BF232" s="192">
        <f t="shared" si="35"/>
        <v>0</v>
      </c>
      <c r="BG232" s="192">
        <f t="shared" si="36"/>
        <v>0</v>
      </c>
      <c r="BH232" s="192">
        <f t="shared" si="37"/>
        <v>0</v>
      </c>
      <c r="BI232" s="192">
        <f t="shared" si="38"/>
        <v>0</v>
      </c>
      <c r="BJ232" s="19" t="s">
        <v>82</v>
      </c>
      <c r="BK232" s="192">
        <f t="shared" si="39"/>
        <v>0</v>
      </c>
      <c r="BL232" s="19" t="s">
        <v>1034</v>
      </c>
      <c r="BM232" s="191" t="s">
        <v>2465</v>
      </c>
    </row>
    <row r="233" spans="1:65" s="2" customFormat="1" ht="14.45" customHeight="1">
      <c r="A233" s="36"/>
      <c r="B233" s="37"/>
      <c r="C233" s="180" t="s">
        <v>1270</v>
      </c>
      <c r="D233" s="180" t="s">
        <v>210</v>
      </c>
      <c r="E233" s="181" t="s">
        <v>2466</v>
      </c>
      <c r="F233" s="182" t="s">
        <v>2467</v>
      </c>
      <c r="G233" s="183" t="s">
        <v>367</v>
      </c>
      <c r="H233" s="184">
        <v>1</v>
      </c>
      <c r="I233" s="185"/>
      <c r="J233" s="186">
        <f t="shared" si="30"/>
        <v>0</v>
      </c>
      <c r="K233" s="182" t="s">
        <v>19</v>
      </c>
      <c r="L233" s="41"/>
      <c r="M233" s="187" t="s">
        <v>19</v>
      </c>
      <c r="N233" s="188" t="s">
        <v>43</v>
      </c>
      <c r="O233" s="66"/>
      <c r="P233" s="189">
        <f t="shared" si="31"/>
        <v>0</v>
      </c>
      <c r="Q233" s="189">
        <v>0</v>
      </c>
      <c r="R233" s="189">
        <f t="shared" si="32"/>
        <v>0</v>
      </c>
      <c r="S233" s="189">
        <v>0</v>
      </c>
      <c r="T233" s="190">
        <f t="shared" si="33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1034</v>
      </c>
      <c r="AT233" s="191" t="s">
        <v>210</v>
      </c>
      <c r="AU233" s="191" t="s">
        <v>82</v>
      </c>
      <c r="AY233" s="19" t="s">
        <v>208</v>
      </c>
      <c r="BE233" s="192">
        <f t="shared" si="34"/>
        <v>0</v>
      </c>
      <c r="BF233" s="192">
        <f t="shared" si="35"/>
        <v>0</v>
      </c>
      <c r="BG233" s="192">
        <f t="shared" si="36"/>
        <v>0</v>
      </c>
      <c r="BH233" s="192">
        <f t="shared" si="37"/>
        <v>0</v>
      </c>
      <c r="BI233" s="192">
        <f t="shared" si="38"/>
        <v>0</v>
      </c>
      <c r="BJ233" s="19" t="s">
        <v>82</v>
      </c>
      <c r="BK233" s="192">
        <f t="shared" si="39"/>
        <v>0</v>
      </c>
      <c r="BL233" s="19" t="s">
        <v>1034</v>
      </c>
      <c r="BM233" s="191" t="s">
        <v>1037</v>
      </c>
    </row>
    <row r="234" spans="1:65" s="2" customFormat="1" ht="14.45" customHeight="1">
      <c r="A234" s="36"/>
      <c r="B234" s="37"/>
      <c r="C234" s="180" t="s">
        <v>1298</v>
      </c>
      <c r="D234" s="180" t="s">
        <v>210</v>
      </c>
      <c r="E234" s="181" t="s">
        <v>2468</v>
      </c>
      <c r="F234" s="182" t="s">
        <v>2469</v>
      </c>
      <c r="G234" s="183" t="s">
        <v>367</v>
      </c>
      <c r="H234" s="184">
        <v>1</v>
      </c>
      <c r="I234" s="185"/>
      <c r="J234" s="186">
        <f t="shared" si="30"/>
        <v>0</v>
      </c>
      <c r="K234" s="182" t="s">
        <v>19</v>
      </c>
      <c r="L234" s="41"/>
      <c r="M234" s="187" t="s">
        <v>19</v>
      </c>
      <c r="N234" s="188" t="s">
        <v>43</v>
      </c>
      <c r="O234" s="66"/>
      <c r="P234" s="189">
        <f t="shared" si="31"/>
        <v>0</v>
      </c>
      <c r="Q234" s="189">
        <v>0</v>
      </c>
      <c r="R234" s="189">
        <f t="shared" si="32"/>
        <v>0</v>
      </c>
      <c r="S234" s="189">
        <v>0</v>
      </c>
      <c r="T234" s="190">
        <f t="shared" si="33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1" t="s">
        <v>1034</v>
      </c>
      <c r="AT234" s="191" t="s">
        <v>210</v>
      </c>
      <c r="AU234" s="191" t="s">
        <v>82</v>
      </c>
      <c r="AY234" s="19" t="s">
        <v>208</v>
      </c>
      <c r="BE234" s="192">
        <f t="shared" si="34"/>
        <v>0</v>
      </c>
      <c r="BF234" s="192">
        <f t="shared" si="35"/>
        <v>0</v>
      </c>
      <c r="BG234" s="192">
        <f t="shared" si="36"/>
        <v>0</v>
      </c>
      <c r="BH234" s="192">
        <f t="shared" si="37"/>
        <v>0</v>
      </c>
      <c r="BI234" s="192">
        <f t="shared" si="38"/>
        <v>0</v>
      </c>
      <c r="BJ234" s="19" t="s">
        <v>82</v>
      </c>
      <c r="BK234" s="192">
        <f t="shared" si="39"/>
        <v>0</v>
      </c>
      <c r="BL234" s="19" t="s">
        <v>1034</v>
      </c>
      <c r="BM234" s="191" t="s">
        <v>2470</v>
      </c>
    </row>
    <row r="235" spans="1:65" s="2" customFormat="1" ht="14.45" customHeight="1">
      <c r="A235" s="36"/>
      <c r="B235" s="37"/>
      <c r="C235" s="180" t="s">
        <v>774</v>
      </c>
      <c r="D235" s="180" t="s">
        <v>210</v>
      </c>
      <c r="E235" s="181" t="s">
        <v>2471</v>
      </c>
      <c r="F235" s="182" t="s">
        <v>2472</v>
      </c>
      <c r="G235" s="183" t="s">
        <v>367</v>
      </c>
      <c r="H235" s="184">
        <v>1</v>
      </c>
      <c r="I235" s="185"/>
      <c r="J235" s="186">
        <f t="shared" si="30"/>
        <v>0</v>
      </c>
      <c r="K235" s="182" t="s">
        <v>19</v>
      </c>
      <c r="L235" s="41"/>
      <c r="M235" s="187" t="s">
        <v>19</v>
      </c>
      <c r="N235" s="188" t="s">
        <v>43</v>
      </c>
      <c r="O235" s="66"/>
      <c r="P235" s="189">
        <f t="shared" si="31"/>
        <v>0</v>
      </c>
      <c r="Q235" s="189">
        <v>0</v>
      </c>
      <c r="R235" s="189">
        <f t="shared" si="32"/>
        <v>0</v>
      </c>
      <c r="S235" s="189">
        <v>0</v>
      </c>
      <c r="T235" s="190">
        <f t="shared" si="33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1034</v>
      </c>
      <c r="AT235" s="191" t="s">
        <v>210</v>
      </c>
      <c r="AU235" s="191" t="s">
        <v>82</v>
      </c>
      <c r="AY235" s="19" t="s">
        <v>208</v>
      </c>
      <c r="BE235" s="192">
        <f t="shared" si="34"/>
        <v>0</v>
      </c>
      <c r="BF235" s="192">
        <f t="shared" si="35"/>
        <v>0</v>
      </c>
      <c r="BG235" s="192">
        <f t="shared" si="36"/>
        <v>0</v>
      </c>
      <c r="BH235" s="192">
        <f t="shared" si="37"/>
        <v>0</v>
      </c>
      <c r="BI235" s="192">
        <f t="shared" si="38"/>
        <v>0</v>
      </c>
      <c r="BJ235" s="19" t="s">
        <v>82</v>
      </c>
      <c r="BK235" s="192">
        <f t="shared" si="39"/>
        <v>0</v>
      </c>
      <c r="BL235" s="19" t="s">
        <v>1034</v>
      </c>
      <c r="BM235" s="191" t="s">
        <v>1058</v>
      </c>
    </row>
    <row r="236" spans="1:65" s="2" customFormat="1" ht="14.45" customHeight="1">
      <c r="A236" s="36"/>
      <c r="B236" s="37"/>
      <c r="C236" s="180" t="s">
        <v>936</v>
      </c>
      <c r="D236" s="180" t="s">
        <v>210</v>
      </c>
      <c r="E236" s="181" t="s">
        <v>2473</v>
      </c>
      <c r="F236" s="182" t="s">
        <v>2474</v>
      </c>
      <c r="G236" s="183" t="s">
        <v>367</v>
      </c>
      <c r="H236" s="184">
        <v>40</v>
      </c>
      <c r="I236" s="185"/>
      <c r="J236" s="186">
        <f t="shared" si="30"/>
        <v>0</v>
      </c>
      <c r="K236" s="182" t="s">
        <v>19</v>
      </c>
      <c r="L236" s="41"/>
      <c r="M236" s="187" t="s">
        <v>19</v>
      </c>
      <c r="N236" s="188" t="s">
        <v>43</v>
      </c>
      <c r="O236" s="66"/>
      <c r="P236" s="189">
        <f t="shared" si="31"/>
        <v>0</v>
      </c>
      <c r="Q236" s="189">
        <v>0</v>
      </c>
      <c r="R236" s="189">
        <f t="shared" si="32"/>
        <v>0</v>
      </c>
      <c r="S236" s="189">
        <v>0</v>
      </c>
      <c r="T236" s="190">
        <f t="shared" si="33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1034</v>
      </c>
      <c r="AT236" s="191" t="s">
        <v>210</v>
      </c>
      <c r="AU236" s="191" t="s">
        <v>82</v>
      </c>
      <c r="AY236" s="19" t="s">
        <v>208</v>
      </c>
      <c r="BE236" s="192">
        <f t="shared" si="34"/>
        <v>0</v>
      </c>
      <c r="BF236" s="192">
        <f t="shared" si="35"/>
        <v>0</v>
      </c>
      <c r="BG236" s="192">
        <f t="shared" si="36"/>
        <v>0</v>
      </c>
      <c r="BH236" s="192">
        <f t="shared" si="37"/>
        <v>0</v>
      </c>
      <c r="BI236" s="192">
        <f t="shared" si="38"/>
        <v>0</v>
      </c>
      <c r="BJ236" s="19" t="s">
        <v>82</v>
      </c>
      <c r="BK236" s="192">
        <f t="shared" si="39"/>
        <v>0</v>
      </c>
      <c r="BL236" s="19" t="s">
        <v>1034</v>
      </c>
      <c r="BM236" s="191" t="s">
        <v>1083</v>
      </c>
    </row>
    <row r="237" spans="1:65" s="2" customFormat="1" ht="14.45" customHeight="1">
      <c r="A237" s="36"/>
      <c r="B237" s="37"/>
      <c r="C237" s="180" t="s">
        <v>931</v>
      </c>
      <c r="D237" s="180" t="s">
        <v>210</v>
      </c>
      <c r="E237" s="181" t="s">
        <v>2475</v>
      </c>
      <c r="F237" s="182" t="s">
        <v>2476</v>
      </c>
      <c r="G237" s="183" t="s">
        <v>367</v>
      </c>
      <c r="H237" s="184">
        <v>1</v>
      </c>
      <c r="I237" s="185"/>
      <c r="J237" s="186">
        <f t="shared" si="30"/>
        <v>0</v>
      </c>
      <c r="K237" s="182" t="s">
        <v>19</v>
      </c>
      <c r="L237" s="41"/>
      <c r="M237" s="187" t="s">
        <v>19</v>
      </c>
      <c r="N237" s="188" t="s">
        <v>43</v>
      </c>
      <c r="O237" s="66"/>
      <c r="P237" s="189">
        <f t="shared" si="31"/>
        <v>0</v>
      </c>
      <c r="Q237" s="189">
        <v>0</v>
      </c>
      <c r="R237" s="189">
        <f t="shared" si="32"/>
        <v>0</v>
      </c>
      <c r="S237" s="189">
        <v>0</v>
      </c>
      <c r="T237" s="190">
        <f t="shared" si="33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1034</v>
      </c>
      <c r="AT237" s="191" t="s">
        <v>210</v>
      </c>
      <c r="AU237" s="191" t="s">
        <v>82</v>
      </c>
      <c r="AY237" s="19" t="s">
        <v>208</v>
      </c>
      <c r="BE237" s="192">
        <f t="shared" si="34"/>
        <v>0</v>
      </c>
      <c r="BF237" s="192">
        <f t="shared" si="35"/>
        <v>0</v>
      </c>
      <c r="BG237" s="192">
        <f t="shared" si="36"/>
        <v>0</v>
      </c>
      <c r="BH237" s="192">
        <f t="shared" si="37"/>
        <v>0</v>
      </c>
      <c r="BI237" s="192">
        <f t="shared" si="38"/>
        <v>0</v>
      </c>
      <c r="BJ237" s="19" t="s">
        <v>82</v>
      </c>
      <c r="BK237" s="192">
        <f t="shared" si="39"/>
        <v>0</v>
      </c>
      <c r="BL237" s="19" t="s">
        <v>1034</v>
      </c>
      <c r="BM237" s="191" t="s">
        <v>2477</v>
      </c>
    </row>
    <row r="238" spans="1:65" s="2" customFormat="1" ht="14.45" customHeight="1">
      <c r="A238" s="36"/>
      <c r="B238" s="37"/>
      <c r="C238" s="180" t="s">
        <v>924</v>
      </c>
      <c r="D238" s="180" t="s">
        <v>210</v>
      </c>
      <c r="E238" s="181" t="s">
        <v>2478</v>
      </c>
      <c r="F238" s="182" t="s">
        <v>2479</v>
      </c>
      <c r="G238" s="183" t="s">
        <v>367</v>
      </c>
      <c r="H238" s="184">
        <v>1</v>
      </c>
      <c r="I238" s="185"/>
      <c r="J238" s="186">
        <f t="shared" si="30"/>
        <v>0</v>
      </c>
      <c r="K238" s="182" t="s">
        <v>19</v>
      </c>
      <c r="L238" s="41"/>
      <c r="M238" s="187" t="s">
        <v>19</v>
      </c>
      <c r="N238" s="188" t="s">
        <v>43</v>
      </c>
      <c r="O238" s="66"/>
      <c r="P238" s="189">
        <f t="shared" si="31"/>
        <v>0</v>
      </c>
      <c r="Q238" s="189">
        <v>0</v>
      </c>
      <c r="R238" s="189">
        <f t="shared" si="32"/>
        <v>0</v>
      </c>
      <c r="S238" s="189">
        <v>0</v>
      </c>
      <c r="T238" s="190">
        <f t="shared" si="33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1" t="s">
        <v>1034</v>
      </c>
      <c r="AT238" s="191" t="s">
        <v>210</v>
      </c>
      <c r="AU238" s="191" t="s">
        <v>82</v>
      </c>
      <c r="AY238" s="19" t="s">
        <v>208</v>
      </c>
      <c r="BE238" s="192">
        <f t="shared" si="34"/>
        <v>0</v>
      </c>
      <c r="BF238" s="192">
        <f t="shared" si="35"/>
        <v>0</v>
      </c>
      <c r="BG238" s="192">
        <f t="shared" si="36"/>
        <v>0</v>
      </c>
      <c r="BH238" s="192">
        <f t="shared" si="37"/>
        <v>0</v>
      </c>
      <c r="BI238" s="192">
        <f t="shared" si="38"/>
        <v>0</v>
      </c>
      <c r="BJ238" s="19" t="s">
        <v>82</v>
      </c>
      <c r="BK238" s="192">
        <f t="shared" si="39"/>
        <v>0</v>
      </c>
      <c r="BL238" s="19" t="s">
        <v>1034</v>
      </c>
      <c r="BM238" s="191" t="s">
        <v>661</v>
      </c>
    </row>
    <row r="239" spans="1:65" s="2" customFormat="1" ht="14.45" customHeight="1">
      <c r="A239" s="36"/>
      <c r="B239" s="37"/>
      <c r="C239" s="180" t="s">
        <v>913</v>
      </c>
      <c r="D239" s="180" t="s">
        <v>210</v>
      </c>
      <c r="E239" s="181" t="s">
        <v>2480</v>
      </c>
      <c r="F239" s="182" t="s">
        <v>2481</v>
      </c>
      <c r="G239" s="183" t="s">
        <v>367</v>
      </c>
      <c r="H239" s="184">
        <v>1</v>
      </c>
      <c r="I239" s="185"/>
      <c r="J239" s="186">
        <f t="shared" si="30"/>
        <v>0</v>
      </c>
      <c r="K239" s="182" t="s">
        <v>19</v>
      </c>
      <c r="L239" s="41"/>
      <c r="M239" s="187" t="s">
        <v>19</v>
      </c>
      <c r="N239" s="188" t="s">
        <v>43</v>
      </c>
      <c r="O239" s="66"/>
      <c r="P239" s="189">
        <f t="shared" si="31"/>
        <v>0</v>
      </c>
      <c r="Q239" s="189">
        <v>0</v>
      </c>
      <c r="R239" s="189">
        <f t="shared" si="32"/>
        <v>0</v>
      </c>
      <c r="S239" s="189">
        <v>0</v>
      </c>
      <c r="T239" s="190">
        <f t="shared" si="33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1" t="s">
        <v>1034</v>
      </c>
      <c r="AT239" s="191" t="s">
        <v>210</v>
      </c>
      <c r="AU239" s="191" t="s">
        <v>82</v>
      </c>
      <c r="AY239" s="19" t="s">
        <v>208</v>
      </c>
      <c r="BE239" s="192">
        <f t="shared" si="34"/>
        <v>0</v>
      </c>
      <c r="BF239" s="192">
        <f t="shared" si="35"/>
        <v>0</v>
      </c>
      <c r="BG239" s="192">
        <f t="shared" si="36"/>
        <v>0</v>
      </c>
      <c r="BH239" s="192">
        <f t="shared" si="37"/>
        <v>0</v>
      </c>
      <c r="BI239" s="192">
        <f t="shared" si="38"/>
        <v>0</v>
      </c>
      <c r="BJ239" s="19" t="s">
        <v>82</v>
      </c>
      <c r="BK239" s="192">
        <f t="shared" si="39"/>
        <v>0</v>
      </c>
      <c r="BL239" s="19" t="s">
        <v>1034</v>
      </c>
      <c r="BM239" s="191" t="s">
        <v>2482</v>
      </c>
    </row>
    <row r="240" spans="1:65" s="2" customFormat="1" ht="14.45" customHeight="1">
      <c r="A240" s="36"/>
      <c r="B240" s="37"/>
      <c r="C240" s="180" t="s">
        <v>2256</v>
      </c>
      <c r="D240" s="180" t="s">
        <v>210</v>
      </c>
      <c r="E240" s="181" t="s">
        <v>2483</v>
      </c>
      <c r="F240" s="182" t="s">
        <v>2484</v>
      </c>
      <c r="G240" s="183" t="s">
        <v>367</v>
      </c>
      <c r="H240" s="184">
        <v>27</v>
      </c>
      <c r="I240" s="185"/>
      <c r="J240" s="186">
        <f t="shared" si="30"/>
        <v>0</v>
      </c>
      <c r="K240" s="182" t="s">
        <v>19</v>
      </c>
      <c r="L240" s="41"/>
      <c r="M240" s="187" t="s">
        <v>19</v>
      </c>
      <c r="N240" s="188" t="s">
        <v>43</v>
      </c>
      <c r="O240" s="66"/>
      <c r="P240" s="189">
        <f t="shared" si="31"/>
        <v>0</v>
      </c>
      <c r="Q240" s="189">
        <v>0</v>
      </c>
      <c r="R240" s="189">
        <f t="shared" si="32"/>
        <v>0</v>
      </c>
      <c r="S240" s="189">
        <v>0</v>
      </c>
      <c r="T240" s="190">
        <f t="shared" si="33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1" t="s">
        <v>1034</v>
      </c>
      <c r="AT240" s="191" t="s">
        <v>210</v>
      </c>
      <c r="AU240" s="191" t="s">
        <v>82</v>
      </c>
      <c r="AY240" s="19" t="s">
        <v>208</v>
      </c>
      <c r="BE240" s="192">
        <f t="shared" si="34"/>
        <v>0</v>
      </c>
      <c r="BF240" s="192">
        <f t="shared" si="35"/>
        <v>0</v>
      </c>
      <c r="BG240" s="192">
        <f t="shared" si="36"/>
        <v>0</v>
      </c>
      <c r="BH240" s="192">
        <f t="shared" si="37"/>
        <v>0</v>
      </c>
      <c r="BI240" s="192">
        <f t="shared" si="38"/>
        <v>0</v>
      </c>
      <c r="BJ240" s="19" t="s">
        <v>82</v>
      </c>
      <c r="BK240" s="192">
        <f t="shared" si="39"/>
        <v>0</v>
      </c>
      <c r="BL240" s="19" t="s">
        <v>1034</v>
      </c>
      <c r="BM240" s="191" t="s">
        <v>1280</v>
      </c>
    </row>
    <row r="241" spans="1:65" s="2" customFormat="1" ht="14.45" customHeight="1">
      <c r="A241" s="36"/>
      <c r="B241" s="37"/>
      <c r="C241" s="180" t="s">
        <v>538</v>
      </c>
      <c r="D241" s="180" t="s">
        <v>210</v>
      </c>
      <c r="E241" s="181" t="s">
        <v>2485</v>
      </c>
      <c r="F241" s="182" t="s">
        <v>2486</v>
      </c>
      <c r="G241" s="183" t="s">
        <v>367</v>
      </c>
      <c r="H241" s="184">
        <v>5</v>
      </c>
      <c r="I241" s="185"/>
      <c r="J241" s="186">
        <f t="shared" si="30"/>
        <v>0</v>
      </c>
      <c r="K241" s="182" t="s">
        <v>19</v>
      </c>
      <c r="L241" s="41"/>
      <c r="M241" s="187" t="s">
        <v>19</v>
      </c>
      <c r="N241" s="188" t="s">
        <v>43</v>
      </c>
      <c r="O241" s="66"/>
      <c r="P241" s="189">
        <f t="shared" si="31"/>
        <v>0</v>
      </c>
      <c r="Q241" s="189">
        <v>0</v>
      </c>
      <c r="R241" s="189">
        <f t="shared" si="32"/>
        <v>0</v>
      </c>
      <c r="S241" s="189">
        <v>0</v>
      </c>
      <c r="T241" s="190">
        <f t="shared" si="33"/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1" t="s">
        <v>1034</v>
      </c>
      <c r="AT241" s="191" t="s">
        <v>210</v>
      </c>
      <c r="AU241" s="191" t="s">
        <v>82</v>
      </c>
      <c r="AY241" s="19" t="s">
        <v>208</v>
      </c>
      <c r="BE241" s="192">
        <f t="shared" si="34"/>
        <v>0</v>
      </c>
      <c r="BF241" s="192">
        <f t="shared" si="35"/>
        <v>0</v>
      </c>
      <c r="BG241" s="192">
        <f t="shared" si="36"/>
        <v>0</v>
      </c>
      <c r="BH241" s="192">
        <f t="shared" si="37"/>
        <v>0</v>
      </c>
      <c r="BI241" s="192">
        <f t="shared" si="38"/>
        <v>0</v>
      </c>
      <c r="BJ241" s="19" t="s">
        <v>82</v>
      </c>
      <c r="BK241" s="192">
        <f t="shared" si="39"/>
        <v>0</v>
      </c>
      <c r="BL241" s="19" t="s">
        <v>1034</v>
      </c>
      <c r="BM241" s="191" t="s">
        <v>1530</v>
      </c>
    </row>
    <row r="242" spans="1:65" s="2" customFormat="1" ht="14.45" customHeight="1">
      <c r="A242" s="36"/>
      <c r="B242" s="37"/>
      <c r="C242" s="180" t="s">
        <v>1213</v>
      </c>
      <c r="D242" s="180" t="s">
        <v>210</v>
      </c>
      <c r="E242" s="181" t="s">
        <v>2487</v>
      </c>
      <c r="F242" s="182" t="s">
        <v>2488</v>
      </c>
      <c r="G242" s="183" t="s">
        <v>367</v>
      </c>
      <c r="H242" s="184">
        <v>2</v>
      </c>
      <c r="I242" s="185"/>
      <c r="J242" s="186">
        <f t="shared" si="30"/>
        <v>0</v>
      </c>
      <c r="K242" s="182" t="s">
        <v>19</v>
      </c>
      <c r="L242" s="41"/>
      <c r="M242" s="187" t="s">
        <v>19</v>
      </c>
      <c r="N242" s="188" t="s">
        <v>43</v>
      </c>
      <c r="O242" s="66"/>
      <c r="P242" s="189">
        <f t="shared" si="31"/>
        <v>0</v>
      </c>
      <c r="Q242" s="189">
        <v>0</v>
      </c>
      <c r="R242" s="189">
        <f t="shared" si="32"/>
        <v>0</v>
      </c>
      <c r="S242" s="189">
        <v>0</v>
      </c>
      <c r="T242" s="190">
        <f t="shared" si="33"/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1" t="s">
        <v>1034</v>
      </c>
      <c r="AT242" s="191" t="s">
        <v>210</v>
      </c>
      <c r="AU242" s="191" t="s">
        <v>82</v>
      </c>
      <c r="AY242" s="19" t="s">
        <v>208</v>
      </c>
      <c r="BE242" s="192">
        <f t="shared" si="34"/>
        <v>0</v>
      </c>
      <c r="BF242" s="192">
        <f t="shared" si="35"/>
        <v>0</v>
      </c>
      <c r="BG242" s="192">
        <f t="shared" si="36"/>
        <v>0</v>
      </c>
      <c r="BH242" s="192">
        <f t="shared" si="37"/>
        <v>0</v>
      </c>
      <c r="BI242" s="192">
        <f t="shared" si="38"/>
        <v>0</v>
      </c>
      <c r="BJ242" s="19" t="s">
        <v>82</v>
      </c>
      <c r="BK242" s="192">
        <f t="shared" si="39"/>
        <v>0</v>
      </c>
      <c r="BL242" s="19" t="s">
        <v>1034</v>
      </c>
      <c r="BM242" s="191" t="s">
        <v>1552</v>
      </c>
    </row>
    <row r="243" spans="1:65" s="2" customFormat="1" ht="14.45" customHeight="1">
      <c r="A243" s="36"/>
      <c r="B243" s="37"/>
      <c r="C243" s="180" t="s">
        <v>1873</v>
      </c>
      <c r="D243" s="180" t="s">
        <v>210</v>
      </c>
      <c r="E243" s="181" t="s">
        <v>2489</v>
      </c>
      <c r="F243" s="182" t="s">
        <v>2490</v>
      </c>
      <c r="G243" s="183" t="s">
        <v>367</v>
      </c>
      <c r="H243" s="184">
        <v>6</v>
      </c>
      <c r="I243" s="185"/>
      <c r="J243" s="186">
        <f t="shared" si="30"/>
        <v>0</v>
      </c>
      <c r="K243" s="182" t="s">
        <v>19</v>
      </c>
      <c r="L243" s="41"/>
      <c r="M243" s="187" t="s">
        <v>19</v>
      </c>
      <c r="N243" s="188" t="s">
        <v>43</v>
      </c>
      <c r="O243" s="66"/>
      <c r="P243" s="189">
        <f t="shared" si="31"/>
        <v>0</v>
      </c>
      <c r="Q243" s="189">
        <v>0</v>
      </c>
      <c r="R243" s="189">
        <f t="shared" si="32"/>
        <v>0</v>
      </c>
      <c r="S243" s="189">
        <v>0</v>
      </c>
      <c r="T243" s="190">
        <f t="shared" si="33"/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1" t="s">
        <v>1034</v>
      </c>
      <c r="AT243" s="191" t="s">
        <v>210</v>
      </c>
      <c r="AU243" s="191" t="s">
        <v>82</v>
      </c>
      <c r="AY243" s="19" t="s">
        <v>208</v>
      </c>
      <c r="BE243" s="192">
        <f t="shared" si="34"/>
        <v>0</v>
      </c>
      <c r="BF243" s="192">
        <f t="shared" si="35"/>
        <v>0</v>
      </c>
      <c r="BG243" s="192">
        <f t="shared" si="36"/>
        <v>0</v>
      </c>
      <c r="BH243" s="192">
        <f t="shared" si="37"/>
        <v>0</v>
      </c>
      <c r="BI243" s="192">
        <f t="shared" si="38"/>
        <v>0</v>
      </c>
      <c r="BJ243" s="19" t="s">
        <v>82</v>
      </c>
      <c r="BK243" s="192">
        <f t="shared" si="39"/>
        <v>0</v>
      </c>
      <c r="BL243" s="19" t="s">
        <v>1034</v>
      </c>
      <c r="BM243" s="191" t="s">
        <v>2491</v>
      </c>
    </row>
    <row r="244" spans="1:65" s="2" customFormat="1" ht="14.45" customHeight="1">
      <c r="A244" s="36"/>
      <c r="B244" s="37"/>
      <c r="C244" s="180" t="s">
        <v>1892</v>
      </c>
      <c r="D244" s="180" t="s">
        <v>210</v>
      </c>
      <c r="E244" s="181" t="s">
        <v>2492</v>
      </c>
      <c r="F244" s="182" t="s">
        <v>2493</v>
      </c>
      <c r="G244" s="183" t="s">
        <v>367</v>
      </c>
      <c r="H244" s="184">
        <v>2</v>
      </c>
      <c r="I244" s="185"/>
      <c r="J244" s="186">
        <f t="shared" si="30"/>
        <v>0</v>
      </c>
      <c r="K244" s="182" t="s">
        <v>19</v>
      </c>
      <c r="L244" s="41"/>
      <c r="M244" s="187" t="s">
        <v>19</v>
      </c>
      <c r="N244" s="188" t="s">
        <v>43</v>
      </c>
      <c r="O244" s="66"/>
      <c r="P244" s="189">
        <f t="shared" si="31"/>
        <v>0</v>
      </c>
      <c r="Q244" s="189">
        <v>0</v>
      </c>
      <c r="R244" s="189">
        <f t="shared" si="32"/>
        <v>0</v>
      </c>
      <c r="S244" s="189">
        <v>0</v>
      </c>
      <c r="T244" s="190">
        <f t="shared" si="33"/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1034</v>
      </c>
      <c r="AT244" s="191" t="s">
        <v>210</v>
      </c>
      <c r="AU244" s="191" t="s">
        <v>82</v>
      </c>
      <c r="AY244" s="19" t="s">
        <v>208</v>
      </c>
      <c r="BE244" s="192">
        <f t="shared" si="34"/>
        <v>0</v>
      </c>
      <c r="BF244" s="192">
        <f t="shared" si="35"/>
        <v>0</v>
      </c>
      <c r="BG244" s="192">
        <f t="shared" si="36"/>
        <v>0</v>
      </c>
      <c r="BH244" s="192">
        <f t="shared" si="37"/>
        <v>0</v>
      </c>
      <c r="BI244" s="192">
        <f t="shared" si="38"/>
        <v>0</v>
      </c>
      <c r="BJ244" s="19" t="s">
        <v>82</v>
      </c>
      <c r="BK244" s="192">
        <f t="shared" si="39"/>
        <v>0</v>
      </c>
      <c r="BL244" s="19" t="s">
        <v>1034</v>
      </c>
      <c r="BM244" s="191" t="s">
        <v>1585</v>
      </c>
    </row>
    <row r="245" spans="1:65" s="2" customFormat="1" ht="14.45" customHeight="1">
      <c r="A245" s="36"/>
      <c r="B245" s="37"/>
      <c r="C245" s="180" t="s">
        <v>1850</v>
      </c>
      <c r="D245" s="180" t="s">
        <v>210</v>
      </c>
      <c r="E245" s="181" t="s">
        <v>2494</v>
      </c>
      <c r="F245" s="182" t="s">
        <v>2495</v>
      </c>
      <c r="G245" s="183" t="s">
        <v>367</v>
      </c>
      <c r="H245" s="184">
        <v>1</v>
      </c>
      <c r="I245" s="185"/>
      <c r="J245" s="186">
        <f t="shared" si="30"/>
        <v>0</v>
      </c>
      <c r="K245" s="182" t="s">
        <v>19</v>
      </c>
      <c r="L245" s="41"/>
      <c r="M245" s="187" t="s">
        <v>19</v>
      </c>
      <c r="N245" s="188" t="s">
        <v>43</v>
      </c>
      <c r="O245" s="66"/>
      <c r="P245" s="189">
        <f t="shared" si="31"/>
        <v>0</v>
      </c>
      <c r="Q245" s="189">
        <v>0</v>
      </c>
      <c r="R245" s="189">
        <f t="shared" si="32"/>
        <v>0</v>
      </c>
      <c r="S245" s="189">
        <v>0</v>
      </c>
      <c r="T245" s="190">
        <f t="shared" si="33"/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1034</v>
      </c>
      <c r="AT245" s="191" t="s">
        <v>210</v>
      </c>
      <c r="AU245" s="191" t="s">
        <v>82</v>
      </c>
      <c r="AY245" s="19" t="s">
        <v>208</v>
      </c>
      <c r="BE245" s="192">
        <f t="shared" si="34"/>
        <v>0</v>
      </c>
      <c r="BF245" s="192">
        <f t="shared" si="35"/>
        <v>0</v>
      </c>
      <c r="BG245" s="192">
        <f t="shared" si="36"/>
        <v>0</v>
      </c>
      <c r="BH245" s="192">
        <f t="shared" si="37"/>
        <v>0</v>
      </c>
      <c r="BI245" s="192">
        <f t="shared" si="38"/>
        <v>0</v>
      </c>
      <c r="BJ245" s="19" t="s">
        <v>82</v>
      </c>
      <c r="BK245" s="192">
        <f t="shared" si="39"/>
        <v>0</v>
      </c>
      <c r="BL245" s="19" t="s">
        <v>1034</v>
      </c>
      <c r="BM245" s="191" t="s">
        <v>2496</v>
      </c>
    </row>
    <row r="246" spans="1:65" s="2" customFormat="1" ht="14.45" customHeight="1">
      <c r="A246" s="36"/>
      <c r="B246" s="37"/>
      <c r="C246" s="180" t="s">
        <v>1854</v>
      </c>
      <c r="D246" s="180" t="s">
        <v>210</v>
      </c>
      <c r="E246" s="181" t="s">
        <v>2497</v>
      </c>
      <c r="F246" s="182" t="s">
        <v>2498</v>
      </c>
      <c r="G246" s="183" t="s">
        <v>367</v>
      </c>
      <c r="H246" s="184">
        <v>8</v>
      </c>
      <c r="I246" s="185"/>
      <c r="J246" s="186">
        <f t="shared" si="30"/>
        <v>0</v>
      </c>
      <c r="K246" s="182" t="s">
        <v>19</v>
      </c>
      <c r="L246" s="41"/>
      <c r="M246" s="187" t="s">
        <v>19</v>
      </c>
      <c r="N246" s="188" t="s">
        <v>43</v>
      </c>
      <c r="O246" s="66"/>
      <c r="P246" s="189">
        <f t="shared" si="31"/>
        <v>0</v>
      </c>
      <c r="Q246" s="189">
        <v>0</v>
      </c>
      <c r="R246" s="189">
        <f t="shared" si="32"/>
        <v>0</v>
      </c>
      <c r="S246" s="189">
        <v>0</v>
      </c>
      <c r="T246" s="190">
        <f t="shared" si="33"/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1" t="s">
        <v>1034</v>
      </c>
      <c r="AT246" s="191" t="s">
        <v>210</v>
      </c>
      <c r="AU246" s="191" t="s">
        <v>82</v>
      </c>
      <c r="AY246" s="19" t="s">
        <v>208</v>
      </c>
      <c r="BE246" s="192">
        <f t="shared" si="34"/>
        <v>0</v>
      </c>
      <c r="BF246" s="192">
        <f t="shared" si="35"/>
        <v>0</v>
      </c>
      <c r="BG246" s="192">
        <f t="shared" si="36"/>
        <v>0</v>
      </c>
      <c r="BH246" s="192">
        <f t="shared" si="37"/>
        <v>0</v>
      </c>
      <c r="BI246" s="192">
        <f t="shared" si="38"/>
        <v>0</v>
      </c>
      <c r="BJ246" s="19" t="s">
        <v>82</v>
      </c>
      <c r="BK246" s="192">
        <f t="shared" si="39"/>
        <v>0</v>
      </c>
      <c r="BL246" s="19" t="s">
        <v>1034</v>
      </c>
      <c r="BM246" s="191" t="s">
        <v>2499</v>
      </c>
    </row>
    <row r="247" spans="1:65" s="2" customFormat="1" ht="24.2" customHeight="1">
      <c r="A247" s="36"/>
      <c r="B247" s="37"/>
      <c r="C247" s="180" t="s">
        <v>2500</v>
      </c>
      <c r="D247" s="180" t="s">
        <v>210</v>
      </c>
      <c r="E247" s="181" t="s">
        <v>2501</v>
      </c>
      <c r="F247" s="182" t="s">
        <v>2502</v>
      </c>
      <c r="G247" s="183" t="s">
        <v>367</v>
      </c>
      <c r="H247" s="184">
        <v>4</v>
      </c>
      <c r="I247" s="185"/>
      <c r="J247" s="186">
        <f t="shared" si="30"/>
        <v>0</v>
      </c>
      <c r="K247" s="182" t="s">
        <v>19</v>
      </c>
      <c r="L247" s="41"/>
      <c r="M247" s="187" t="s">
        <v>19</v>
      </c>
      <c r="N247" s="188" t="s">
        <v>43</v>
      </c>
      <c r="O247" s="66"/>
      <c r="P247" s="189">
        <f t="shared" si="31"/>
        <v>0</v>
      </c>
      <c r="Q247" s="189">
        <v>0</v>
      </c>
      <c r="R247" s="189">
        <f t="shared" si="32"/>
        <v>0</v>
      </c>
      <c r="S247" s="189">
        <v>0</v>
      </c>
      <c r="T247" s="190">
        <f t="shared" si="33"/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91" t="s">
        <v>1034</v>
      </c>
      <c r="AT247" s="191" t="s">
        <v>210</v>
      </c>
      <c r="AU247" s="191" t="s">
        <v>82</v>
      </c>
      <c r="AY247" s="19" t="s">
        <v>208</v>
      </c>
      <c r="BE247" s="192">
        <f t="shared" si="34"/>
        <v>0</v>
      </c>
      <c r="BF247" s="192">
        <f t="shared" si="35"/>
        <v>0</v>
      </c>
      <c r="BG247" s="192">
        <f t="shared" si="36"/>
        <v>0</v>
      </c>
      <c r="BH247" s="192">
        <f t="shared" si="37"/>
        <v>0</v>
      </c>
      <c r="BI247" s="192">
        <f t="shared" si="38"/>
        <v>0</v>
      </c>
      <c r="BJ247" s="19" t="s">
        <v>82</v>
      </c>
      <c r="BK247" s="192">
        <f t="shared" si="39"/>
        <v>0</v>
      </c>
      <c r="BL247" s="19" t="s">
        <v>1034</v>
      </c>
      <c r="BM247" s="191" t="s">
        <v>2503</v>
      </c>
    </row>
    <row r="248" spans="1:65" s="2" customFormat="1" ht="14.45" customHeight="1">
      <c r="A248" s="36"/>
      <c r="B248" s="37"/>
      <c r="C248" s="226" t="s">
        <v>1863</v>
      </c>
      <c r="D248" s="226" t="s">
        <v>370</v>
      </c>
      <c r="E248" s="227" t="s">
        <v>2504</v>
      </c>
      <c r="F248" s="228" t="s">
        <v>2505</v>
      </c>
      <c r="G248" s="229" t="s">
        <v>367</v>
      </c>
      <c r="H248" s="230">
        <v>52</v>
      </c>
      <c r="I248" s="231"/>
      <c r="J248" s="232">
        <f t="shared" si="30"/>
        <v>0</v>
      </c>
      <c r="K248" s="228" t="s">
        <v>19</v>
      </c>
      <c r="L248" s="233"/>
      <c r="M248" s="234" t="s">
        <v>19</v>
      </c>
      <c r="N248" s="235" t="s">
        <v>43</v>
      </c>
      <c r="O248" s="66"/>
      <c r="P248" s="189">
        <f t="shared" si="31"/>
        <v>0</v>
      </c>
      <c r="Q248" s="189">
        <v>0</v>
      </c>
      <c r="R248" s="189">
        <f t="shared" si="32"/>
        <v>0</v>
      </c>
      <c r="S248" s="189">
        <v>0</v>
      </c>
      <c r="T248" s="190">
        <f t="shared" si="33"/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1" t="s">
        <v>829</v>
      </c>
      <c r="AT248" s="191" t="s">
        <v>370</v>
      </c>
      <c r="AU248" s="191" t="s">
        <v>82</v>
      </c>
      <c r="AY248" s="19" t="s">
        <v>208</v>
      </c>
      <c r="BE248" s="192">
        <f t="shared" si="34"/>
        <v>0</v>
      </c>
      <c r="BF248" s="192">
        <f t="shared" si="35"/>
        <v>0</v>
      </c>
      <c r="BG248" s="192">
        <f t="shared" si="36"/>
        <v>0</v>
      </c>
      <c r="BH248" s="192">
        <f t="shared" si="37"/>
        <v>0</v>
      </c>
      <c r="BI248" s="192">
        <f t="shared" si="38"/>
        <v>0</v>
      </c>
      <c r="BJ248" s="19" t="s">
        <v>82</v>
      </c>
      <c r="BK248" s="192">
        <f t="shared" si="39"/>
        <v>0</v>
      </c>
      <c r="BL248" s="19" t="s">
        <v>1034</v>
      </c>
      <c r="BM248" s="191" t="s">
        <v>2506</v>
      </c>
    </row>
    <row r="249" spans="1:65" s="2" customFormat="1" ht="24.2" customHeight="1">
      <c r="A249" s="36"/>
      <c r="B249" s="37"/>
      <c r="C249" s="226" t="s">
        <v>1868</v>
      </c>
      <c r="D249" s="226" t="s">
        <v>370</v>
      </c>
      <c r="E249" s="227" t="s">
        <v>2507</v>
      </c>
      <c r="F249" s="228" t="s">
        <v>2508</v>
      </c>
      <c r="G249" s="229" t="s">
        <v>367</v>
      </c>
      <c r="H249" s="230">
        <v>12</v>
      </c>
      <c r="I249" s="231"/>
      <c r="J249" s="232">
        <f t="shared" si="30"/>
        <v>0</v>
      </c>
      <c r="K249" s="228" t="s">
        <v>19</v>
      </c>
      <c r="L249" s="233"/>
      <c r="M249" s="234" t="s">
        <v>19</v>
      </c>
      <c r="N249" s="235" t="s">
        <v>43</v>
      </c>
      <c r="O249" s="66"/>
      <c r="P249" s="189">
        <f t="shared" si="31"/>
        <v>0</v>
      </c>
      <c r="Q249" s="189">
        <v>0</v>
      </c>
      <c r="R249" s="189">
        <f t="shared" si="32"/>
        <v>0</v>
      </c>
      <c r="S249" s="189">
        <v>0</v>
      </c>
      <c r="T249" s="190">
        <f t="shared" si="33"/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829</v>
      </c>
      <c r="AT249" s="191" t="s">
        <v>370</v>
      </c>
      <c r="AU249" s="191" t="s">
        <v>82</v>
      </c>
      <c r="AY249" s="19" t="s">
        <v>208</v>
      </c>
      <c r="BE249" s="192">
        <f t="shared" si="34"/>
        <v>0</v>
      </c>
      <c r="BF249" s="192">
        <f t="shared" si="35"/>
        <v>0</v>
      </c>
      <c r="BG249" s="192">
        <f t="shared" si="36"/>
        <v>0</v>
      </c>
      <c r="BH249" s="192">
        <f t="shared" si="37"/>
        <v>0</v>
      </c>
      <c r="BI249" s="192">
        <f t="shared" si="38"/>
        <v>0</v>
      </c>
      <c r="BJ249" s="19" t="s">
        <v>82</v>
      </c>
      <c r="BK249" s="192">
        <f t="shared" si="39"/>
        <v>0</v>
      </c>
      <c r="BL249" s="19" t="s">
        <v>1034</v>
      </c>
      <c r="BM249" s="191" t="s">
        <v>1535</v>
      </c>
    </row>
    <row r="250" spans="1:65" s="2" customFormat="1" ht="24.2" customHeight="1">
      <c r="A250" s="36"/>
      <c r="B250" s="37"/>
      <c r="C250" s="226" t="s">
        <v>1910</v>
      </c>
      <c r="D250" s="226" t="s">
        <v>370</v>
      </c>
      <c r="E250" s="227" t="s">
        <v>2509</v>
      </c>
      <c r="F250" s="228" t="s">
        <v>2510</v>
      </c>
      <c r="G250" s="229" t="s">
        <v>367</v>
      </c>
      <c r="H250" s="230">
        <v>12</v>
      </c>
      <c r="I250" s="231"/>
      <c r="J250" s="232">
        <f t="shared" si="30"/>
        <v>0</v>
      </c>
      <c r="K250" s="228" t="s">
        <v>19</v>
      </c>
      <c r="L250" s="233"/>
      <c r="M250" s="234" t="s">
        <v>19</v>
      </c>
      <c r="N250" s="235" t="s">
        <v>43</v>
      </c>
      <c r="O250" s="66"/>
      <c r="P250" s="189">
        <f t="shared" si="31"/>
        <v>0</v>
      </c>
      <c r="Q250" s="189">
        <v>0</v>
      </c>
      <c r="R250" s="189">
        <f t="shared" si="32"/>
        <v>0</v>
      </c>
      <c r="S250" s="189">
        <v>0</v>
      </c>
      <c r="T250" s="190">
        <f t="shared" si="33"/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1" t="s">
        <v>829</v>
      </c>
      <c r="AT250" s="191" t="s">
        <v>370</v>
      </c>
      <c r="AU250" s="191" t="s">
        <v>82</v>
      </c>
      <c r="AY250" s="19" t="s">
        <v>208</v>
      </c>
      <c r="BE250" s="192">
        <f t="shared" si="34"/>
        <v>0</v>
      </c>
      <c r="BF250" s="192">
        <f t="shared" si="35"/>
        <v>0</v>
      </c>
      <c r="BG250" s="192">
        <f t="shared" si="36"/>
        <v>0</v>
      </c>
      <c r="BH250" s="192">
        <f t="shared" si="37"/>
        <v>0</v>
      </c>
      <c r="BI250" s="192">
        <f t="shared" si="38"/>
        <v>0</v>
      </c>
      <c r="BJ250" s="19" t="s">
        <v>82</v>
      </c>
      <c r="BK250" s="192">
        <f t="shared" si="39"/>
        <v>0</v>
      </c>
      <c r="BL250" s="19" t="s">
        <v>1034</v>
      </c>
      <c r="BM250" s="191" t="s">
        <v>1574</v>
      </c>
    </row>
    <row r="251" spans="1:65" s="2" customFormat="1" ht="14.45" customHeight="1">
      <c r="A251" s="36"/>
      <c r="B251" s="37"/>
      <c r="C251" s="226" t="s">
        <v>1898</v>
      </c>
      <c r="D251" s="226" t="s">
        <v>370</v>
      </c>
      <c r="E251" s="227" t="s">
        <v>2511</v>
      </c>
      <c r="F251" s="228" t="s">
        <v>2512</v>
      </c>
      <c r="G251" s="229" t="s">
        <v>367</v>
      </c>
      <c r="H251" s="230">
        <v>59</v>
      </c>
      <c r="I251" s="231"/>
      <c r="J251" s="232">
        <f t="shared" si="30"/>
        <v>0</v>
      </c>
      <c r="K251" s="228" t="s">
        <v>19</v>
      </c>
      <c r="L251" s="233"/>
      <c r="M251" s="234" t="s">
        <v>19</v>
      </c>
      <c r="N251" s="235" t="s">
        <v>43</v>
      </c>
      <c r="O251" s="66"/>
      <c r="P251" s="189">
        <f t="shared" si="31"/>
        <v>0</v>
      </c>
      <c r="Q251" s="189">
        <v>0</v>
      </c>
      <c r="R251" s="189">
        <f t="shared" si="32"/>
        <v>0</v>
      </c>
      <c r="S251" s="189">
        <v>0</v>
      </c>
      <c r="T251" s="190">
        <f t="shared" si="33"/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1" t="s">
        <v>829</v>
      </c>
      <c r="AT251" s="191" t="s">
        <v>370</v>
      </c>
      <c r="AU251" s="191" t="s">
        <v>82</v>
      </c>
      <c r="AY251" s="19" t="s">
        <v>208</v>
      </c>
      <c r="BE251" s="192">
        <f t="shared" si="34"/>
        <v>0</v>
      </c>
      <c r="BF251" s="192">
        <f t="shared" si="35"/>
        <v>0</v>
      </c>
      <c r="BG251" s="192">
        <f t="shared" si="36"/>
        <v>0</v>
      </c>
      <c r="BH251" s="192">
        <f t="shared" si="37"/>
        <v>0</v>
      </c>
      <c r="BI251" s="192">
        <f t="shared" si="38"/>
        <v>0</v>
      </c>
      <c r="BJ251" s="19" t="s">
        <v>82</v>
      </c>
      <c r="BK251" s="192">
        <f t="shared" si="39"/>
        <v>0</v>
      </c>
      <c r="BL251" s="19" t="s">
        <v>1034</v>
      </c>
      <c r="BM251" s="191" t="s">
        <v>1570</v>
      </c>
    </row>
    <row r="252" spans="1:65" s="2" customFormat="1" ht="24.2" customHeight="1">
      <c r="A252" s="36"/>
      <c r="B252" s="37"/>
      <c r="C252" s="226" t="s">
        <v>1905</v>
      </c>
      <c r="D252" s="226" t="s">
        <v>370</v>
      </c>
      <c r="E252" s="227" t="s">
        <v>2513</v>
      </c>
      <c r="F252" s="228" t="s">
        <v>2514</v>
      </c>
      <c r="G252" s="229" t="s">
        <v>367</v>
      </c>
      <c r="H252" s="230">
        <v>5</v>
      </c>
      <c r="I252" s="231"/>
      <c r="J252" s="232">
        <f t="shared" si="30"/>
        <v>0</v>
      </c>
      <c r="K252" s="228" t="s">
        <v>19</v>
      </c>
      <c r="L252" s="233"/>
      <c r="M252" s="234" t="s">
        <v>19</v>
      </c>
      <c r="N252" s="235" t="s">
        <v>43</v>
      </c>
      <c r="O252" s="66"/>
      <c r="P252" s="189">
        <f t="shared" si="31"/>
        <v>0</v>
      </c>
      <c r="Q252" s="189">
        <v>0</v>
      </c>
      <c r="R252" s="189">
        <f t="shared" si="32"/>
        <v>0</v>
      </c>
      <c r="S252" s="189">
        <v>0</v>
      </c>
      <c r="T252" s="190">
        <f t="shared" si="33"/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829</v>
      </c>
      <c r="AT252" s="191" t="s">
        <v>370</v>
      </c>
      <c r="AU252" s="191" t="s">
        <v>82</v>
      </c>
      <c r="AY252" s="19" t="s">
        <v>208</v>
      </c>
      <c r="BE252" s="192">
        <f t="shared" si="34"/>
        <v>0</v>
      </c>
      <c r="BF252" s="192">
        <f t="shared" si="35"/>
        <v>0</v>
      </c>
      <c r="BG252" s="192">
        <f t="shared" si="36"/>
        <v>0</v>
      </c>
      <c r="BH252" s="192">
        <f t="shared" si="37"/>
        <v>0</v>
      </c>
      <c r="BI252" s="192">
        <f t="shared" si="38"/>
        <v>0</v>
      </c>
      <c r="BJ252" s="19" t="s">
        <v>82</v>
      </c>
      <c r="BK252" s="192">
        <f t="shared" si="39"/>
        <v>0</v>
      </c>
      <c r="BL252" s="19" t="s">
        <v>1034</v>
      </c>
      <c r="BM252" s="191" t="s">
        <v>1597</v>
      </c>
    </row>
    <row r="253" spans="1:65" s="2" customFormat="1" ht="14.45" customHeight="1">
      <c r="A253" s="36"/>
      <c r="B253" s="37"/>
      <c r="C253" s="226" t="s">
        <v>2515</v>
      </c>
      <c r="D253" s="226" t="s">
        <v>370</v>
      </c>
      <c r="E253" s="227" t="s">
        <v>2516</v>
      </c>
      <c r="F253" s="228" t="s">
        <v>2517</v>
      </c>
      <c r="G253" s="229" t="s">
        <v>367</v>
      </c>
      <c r="H253" s="230">
        <v>128</v>
      </c>
      <c r="I253" s="231"/>
      <c r="J253" s="232">
        <f t="shared" si="30"/>
        <v>0</v>
      </c>
      <c r="K253" s="228" t="s">
        <v>19</v>
      </c>
      <c r="L253" s="233"/>
      <c r="M253" s="234" t="s">
        <v>19</v>
      </c>
      <c r="N253" s="235" t="s">
        <v>43</v>
      </c>
      <c r="O253" s="66"/>
      <c r="P253" s="189">
        <f t="shared" si="31"/>
        <v>0</v>
      </c>
      <c r="Q253" s="189">
        <v>0</v>
      </c>
      <c r="R253" s="189">
        <f t="shared" si="32"/>
        <v>0</v>
      </c>
      <c r="S253" s="189">
        <v>0</v>
      </c>
      <c r="T253" s="190">
        <f t="shared" si="33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1" t="s">
        <v>829</v>
      </c>
      <c r="AT253" s="191" t="s">
        <v>370</v>
      </c>
      <c r="AU253" s="191" t="s">
        <v>82</v>
      </c>
      <c r="AY253" s="19" t="s">
        <v>208</v>
      </c>
      <c r="BE253" s="192">
        <f t="shared" si="34"/>
        <v>0</v>
      </c>
      <c r="BF253" s="192">
        <f t="shared" si="35"/>
        <v>0</v>
      </c>
      <c r="BG253" s="192">
        <f t="shared" si="36"/>
        <v>0</v>
      </c>
      <c r="BH253" s="192">
        <f t="shared" si="37"/>
        <v>0</v>
      </c>
      <c r="BI253" s="192">
        <f t="shared" si="38"/>
        <v>0</v>
      </c>
      <c r="BJ253" s="19" t="s">
        <v>82</v>
      </c>
      <c r="BK253" s="192">
        <f t="shared" si="39"/>
        <v>0</v>
      </c>
      <c r="BL253" s="19" t="s">
        <v>1034</v>
      </c>
      <c r="BM253" s="191" t="s">
        <v>1799</v>
      </c>
    </row>
    <row r="254" spans="1:65" s="13" customFormat="1" ht="11.25">
      <c r="B254" s="193"/>
      <c r="C254" s="194"/>
      <c r="D254" s="195" t="s">
        <v>217</v>
      </c>
      <c r="E254" s="196" t="s">
        <v>19</v>
      </c>
      <c r="F254" s="197" t="s">
        <v>2518</v>
      </c>
      <c r="G254" s="194"/>
      <c r="H254" s="198">
        <v>128</v>
      </c>
      <c r="I254" s="199"/>
      <c r="J254" s="194"/>
      <c r="K254" s="194"/>
      <c r="L254" s="200"/>
      <c r="M254" s="201"/>
      <c r="N254" s="202"/>
      <c r="O254" s="202"/>
      <c r="P254" s="202"/>
      <c r="Q254" s="202"/>
      <c r="R254" s="202"/>
      <c r="S254" s="202"/>
      <c r="T254" s="203"/>
      <c r="AT254" s="204" t="s">
        <v>217</v>
      </c>
      <c r="AU254" s="204" t="s">
        <v>82</v>
      </c>
      <c r="AV254" s="13" t="s">
        <v>82</v>
      </c>
      <c r="AW254" s="13" t="s">
        <v>33</v>
      </c>
      <c r="AX254" s="13" t="s">
        <v>71</v>
      </c>
      <c r="AY254" s="204" t="s">
        <v>208</v>
      </c>
    </row>
    <row r="255" spans="1:65" s="14" customFormat="1" ht="11.25">
      <c r="B255" s="205"/>
      <c r="C255" s="206"/>
      <c r="D255" s="195" t="s">
        <v>217</v>
      </c>
      <c r="E255" s="207" t="s">
        <v>19</v>
      </c>
      <c r="F255" s="208" t="s">
        <v>221</v>
      </c>
      <c r="G255" s="206"/>
      <c r="H255" s="209">
        <v>128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217</v>
      </c>
      <c r="AU255" s="215" t="s">
        <v>82</v>
      </c>
      <c r="AV255" s="14" t="s">
        <v>215</v>
      </c>
      <c r="AW255" s="14" t="s">
        <v>33</v>
      </c>
      <c r="AX255" s="14" t="s">
        <v>78</v>
      </c>
      <c r="AY255" s="215" t="s">
        <v>208</v>
      </c>
    </row>
    <row r="256" spans="1:65" s="2" customFormat="1" ht="14.45" customHeight="1">
      <c r="A256" s="36"/>
      <c r="B256" s="37"/>
      <c r="C256" s="226" t="s">
        <v>1916</v>
      </c>
      <c r="D256" s="226" t="s">
        <v>370</v>
      </c>
      <c r="E256" s="227" t="s">
        <v>2519</v>
      </c>
      <c r="F256" s="228" t="s">
        <v>2520</v>
      </c>
      <c r="G256" s="229" t="s">
        <v>367</v>
      </c>
      <c r="H256" s="230">
        <v>13</v>
      </c>
      <c r="I256" s="231"/>
      <c r="J256" s="232">
        <f t="shared" ref="J256:J266" si="40">ROUND(I256*H256,2)</f>
        <v>0</v>
      </c>
      <c r="K256" s="228" t="s">
        <v>19</v>
      </c>
      <c r="L256" s="233"/>
      <c r="M256" s="234" t="s">
        <v>19</v>
      </c>
      <c r="N256" s="235" t="s">
        <v>43</v>
      </c>
      <c r="O256" s="66"/>
      <c r="P256" s="189">
        <f t="shared" ref="P256:P266" si="41">O256*H256</f>
        <v>0</v>
      </c>
      <c r="Q256" s="189">
        <v>0</v>
      </c>
      <c r="R256" s="189">
        <f t="shared" ref="R256:R266" si="42">Q256*H256</f>
        <v>0</v>
      </c>
      <c r="S256" s="189">
        <v>0</v>
      </c>
      <c r="T256" s="190">
        <f t="shared" ref="T256:T266" si="43"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1" t="s">
        <v>829</v>
      </c>
      <c r="AT256" s="191" t="s">
        <v>370</v>
      </c>
      <c r="AU256" s="191" t="s">
        <v>82</v>
      </c>
      <c r="AY256" s="19" t="s">
        <v>208</v>
      </c>
      <c r="BE256" s="192">
        <f t="shared" ref="BE256:BE266" si="44">IF(N256="základní",J256,0)</f>
        <v>0</v>
      </c>
      <c r="BF256" s="192">
        <f t="shared" ref="BF256:BF266" si="45">IF(N256="snížená",J256,0)</f>
        <v>0</v>
      </c>
      <c r="BG256" s="192">
        <f t="shared" ref="BG256:BG266" si="46">IF(N256="zákl. přenesená",J256,0)</f>
        <v>0</v>
      </c>
      <c r="BH256" s="192">
        <f t="shared" ref="BH256:BH266" si="47">IF(N256="sníž. přenesená",J256,0)</f>
        <v>0</v>
      </c>
      <c r="BI256" s="192">
        <f t="shared" ref="BI256:BI266" si="48">IF(N256="nulová",J256,0)</f>
        <v>0</v>
      </c>
      <c r="BJ256" s="19" t="s">
        <v>82</v>
      </c>
      <c r="BK256" s="192">
        <f t="shared" ref="BK256:BK266" si="49">ROUND(I256*H256,2)</f>
        <v>0</v>
      </c>
      <c r="BL256" s="19" t="s">
        <v>1034</v>
      </c>
      <c r="BM256" s="191" t="s">
        <v>1789</v>
      </c>
    </row>
    <row r="257" spans="1:65" s="2" customFormat="1" ht="14.45" customHeight="1">
      <c r="A257" s="36"/>
      <c r="B257" s="37"/>
      <c r="C257" s="226" t="s">
        <v>1934</v>
      </c>
      <c r="D257" s="226" t="s">
        <v>370</v>
      </c>
      <c r="E257" s="227" t="s">
        <v>2521</v>
      </c>
      <c r="F257" s="228" t="s">
        <v>2522</v>
      </c>
      <c r="G257" s="229" t="s">
        <v>367</v>
      </c>
      <c r="H257" s="230">
        <v>13</v>
      </c>
      <c r="I257" s="231"/>
      <c r="J257" s="232">
        <f t="shared" si="40"/>
        <v>0</v>
      </c>
      <c r="K257" s="228" t="s">
        <v>19</v>
      </c>
      <c r="L257" s="233"/>
      <c r="M257" s="234" t="s">
        <v>19</v>
      </c>
      <c r="N257" s="235" t="s">
        <v>43</v>
      </c>
      <c r="O257" s="66"/>
      <c r="P257" s="189">
        <f t="shared" si="41"/>
        <v>0</v>
      </c>
      <c r="Q257" s="189">
        <v>0</v>
      </c>
      <c r="R257" s="189">
        <f t="shared" si="42"/>
        <v>0</v>
      </c>
      <c r="S257" s="189">
        <v>0</v>
      </c>
      <c r="T257" s="190">
        <f t="shared" si="43"/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1" t="s">
        <v>829</v>
      </c>
      <c r="AT257" s="191" t="s">
        <v>370</v>
      </c>
      <c r="AU257" s="191" t="s">
        <v>82</v>
      </c>
      <c r="AY257" s="19" t="s">
        <v>208</v>
      </c>
      <c r="BE257" s="192">
        <f t="shared" si="44"/>
        <v>0</v>
      </c>
      <c r="BF257" s="192">
        <f t="shared" si="45"/>
        <v>0</v>
      </c>
      <c r="BG257" s="192">
        <f t="shared" si="46"/>
        <v>0</v>
      </c>
      <c r="BH257" s="192">
        <f t="shared" si="47"/>
        <v>0</v>
      </c>
      <c r="BI257" s="192">
        <f t="shared" si="48"/>
        <v>0</v>
      </c>
      <c r="BJ257" s="19" t="s">
        <v>82</v>
      </c>
      <c r="BK257" s="192">
        <f t="shared" si="49"/>
        <v>0</v>
      </c>
      <c r="BL257" s="19" t="s">
        <v>1034</v>
      </c>
      <c r="BM257" s="191" t="s">
        <v>1844</v>
      </c>
    </row>
    <row r="258" spans="1:65" s="2" customFormat="1" ht="14.45" customHeight="1">
      <c r="A258" s="36"/>
      <c r="B258" s="37"/>
      <c r="C258" s="226" t="s">
        <v>2385</v>
      </c>
      <c r="D258" s="226" t="s">
        <v>370</v>
      </c>
      <c r="E258" s="227" t="s">
        <v>2523</v>
      </c>
      <c r="F258" s="228" t="s">
        <v>2524</v>
      </c>
      <c r="G258" s="229" t="s">
        <v>367</v>
      </c>
      <c r="H258" s="230">
        <v>2</v>
      </c>
      <c r="I258" s="231"/>
      <c r="J258" s="232">
        <f t="shared" si="40"/>
        <v>0</v>
      </c>
      <c r="K258" s="228" t="s">
        <v>19</v>
      </c>
      <c r="L258" s="233"/>
      <c r="M258" s="234" t="s">
        <v>19</v>
      </c>
      <c r="N258" s="235" t="s">
        <v>43</v>
      </c>
      <c r="O258" s="66"/>
      <c r="P258" s="189">
        <f t="shared" si="41"/>
        <v>0</v>
      </c>
      <c r="Q258" s="189">
        <v>0</v>
      </c>
      <c r="R258" s="189">
        <f t="shared" si="42"/>
        <v>0</v>
      </c>
      <c r="S258" s="189">
        <v>0</v>
      </c>
      <c r="T258" s="190">
        <f t="shared" si="43"/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1" t="s">
        <v>829</v>
      </c>
      <c r="AT258" s="191" t="s">
        <v>370</v>
      </c>
      <c r="AU258" s="191" t="s">
        <v>82</v>
      </c>
      <c r="AY258" s="19" t="s">
        <v>208</v>
      </c>
      <c r="BE258" s="192">
        <f t="shared" si="44"/>
        <v>0</v>
      </c>
      <c r="BF258" s="192">
        <f t="shared" si="45"/>
        <v>0</v>
      </c>
      <c r="BG258" s="192">
        <f t="shared" si="46"/>
        <v>0</v>
      </c>
      <c r="BH258" s="192">
        <f t="shared" si="47"/>
        <v>0</v>
      </c>
      <c r="BI258" s="192">
        <f t="shared" si="48"/>
        <v>0</v>
      </c>
      <c r="BJ258" s="19" t="s">
        <v>82</v>
      </c>
      <c r="BK258" s="192">
        <f t="shared" si="49"/>
        <v>0</v>
      </c>
      <c r="BL258" s="19" t="s">
        <v>1034</v>
      </c>
      <c r="BM258" s="191" t="s">
        <v>1224</v>
      </c>
    </row>
    <row r="259" spans="1:65" s="2" customFormat="1" ht="14.45" customHeight="1">
      <c r="A259" s="36"/>
      <c r="B259" s="37"/>
      <c r="C259" s="226" t="s">
        <v>2525</v>
      </c>
      <c r="D259" s="226" t="s">
        <v>370</v>
      </c>
      <c r="E259" s="227" t="s">
        <v>2526</v>
      </c>
      <c r="F259" s="228" t="s">
        <v>2527</v>
      </c>
      <c r="G259" s="229" t="s">
        <v>367</v>
      </c>
      <c r="H259" s="230">
        <v>1</v>
      </c>
      <c r="I259" s="231"/>
      <c r="J259" s="232">
        <f t="shared" si="40"/>
        <v>0</v>
      </c>
      <c r="K259" s="228" t="s">
        <v>19</v>
      </c>
      <c r="L259" s="233"/>
      <c r="M259" s="234" t="s">
        <v>19</v>
      </c>
      <c r="N259" s="235" t="s">
        <v>43</v>
      </c>
      <c r="O259" s="66"/>
      <c r="P259" s="189">
        <f t="shared" si="41"/>
        <v>0</v>
      </c>
      <c r="Q259" s="189">
        <v>0</v>
      </c>
      <c r="R259" s="189">
        <f t="shared" si="42"/>
        <v>0</v>
      </c>
      <c r="S259" s="189">
        <v>0</v>
      </c>
      <c r="T259" s="190">
        <f t="shared" si="43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1" t="s">
        <v>829</v>
      </c>
      <c r="AT259" s="191" t="s">
        <v>370</v>
      </c>
      <c r="AU259" s="191" t="s">
        <v>82</v>
      </c>
      <c r="AY259" s="19" t="s">
        <v>208</v>
      </c>
      <c r="BE259" s="192">
        <f t="shared" si="44"/>
        <v>0</v>
      </c>
      <c r="BF259" s="192">
        <f t="shared" si="45"/>
        <v>0</v>
      </c>
      <c r="BG259" s="192">
        <f t="shared" si="46"/>
        <v>0</v>
      </c>
      <c r="BH259" s="192">
        <f t="shared" si="47"/>
        <v>0</v>
      </c>
      <c r="BI259" s="192">
        <f t="shared" si="48"/>
        <v>0</v>
      </c>
      <c r="BJ259" s="19" t="s">
        <v>82</v>
      </c>
      <c r="BK259" s="192">
        <f t="shared" si="49"/>
        <v>0</v>
      </c>
      <c r="BL259" s="19" t="s">
        <v>1034</v>
      </c>
      <c r="BM259" s="191" t="s">
        <v>2528</v>
      </c>
    </row>
    <row r="260" spans="1:65" s="2" customFormat="1" ht="14.45" customHeight="1">
      <c r="A260" s="36"/>
      <c r="B260" s="37"/>
      <c r="C260" s="226" t="s">
        <v>1879</v>
      </c>
      <c r="D260" s="226" t="s">
        <v>370</v>
      </c>
      <c r="E260" s="227" t="s">
        <v>2529</v>
      </c>
      <c r="F260" s="228" t="s">
        <v>2530</v>
      </c>
      <c r="G260" s="229" t="s">
        <v>367</v>
      </c>
      <c r="H260" s="230">
        <v>1</v>
      </c>
      <c r="I260" s="231"/>
      <c r="J260" s="232">
        <f t="shared" si="40"/>
        <v>0</v>
      </c>
      <c r="K260" s="228" t="s">
        <v>19</v>
      </c>
      <c r="L260" s="233"/>
      <c r="M260" s="234" t="s">
        <v>19</v>
      </c>
      <c r="N260" s="235" t="s">
        <v>43</v>
      </c>
      <c r="O260" s="66"/>
      <c r="P260" s="189">
        <f t="shared" si="41"/>
        <v>0</v>
      </c>
      <c r="Q260" s="189">
        <v>0</v>
      </c>
      <c r="R260" s="189">
        <f t="shared" si="42"/>
        <v>0</v>
      </c>
      <c r="S260" s="189">
        <v>0</v>
      </c>
      <c r="T260" s="190">
        <f t="shared" si="43"/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1" t="s">
        <v>829</v>
      </c>
      <c r="AT260" s="191" t="s">
        <v>370</v>
      </c>
      <c r="AU260" s="191" t="s">
        <v>82</v>
      </c>
      <c r="AY260" s="19" t="s">
        <v>208</v>
      </c>
      <c r="BE260" s="192">
        <f t="shared" si="44"/>
        <v>0</v>
      </c>
      <c r="BF260" s="192">
        <f t="shared" si="45"/>
        <v>0</v>
      </c>
      <c r="BG260" s="192">
        <f t="shared" si="46"/>
        <v>0</v>
      </c>
      <c r="BH260" s="192">
        <f t="shared" si="47"/>
        <v>0</v>
      </c>
      <c r="BI260" s="192">
        <f t="shared" si="48"/>
        <v>0</v>
      </c>
      <c r="BJ260" s="19" t="s">
        <v>82</v>
      </c>
      <c r="BK260" s="192">
        <f t="shared" si="49"/>
        <v>0</v>
      </c>
      <c r="BL260" s="19" t="s">
        <v>1034</v>
      </c>
      <c r="BM260" s="191" t="s">
        <v>1265</v>
      </c>
    </row>
    <row r="261" spans="1:65" s="2" customFormat="1" ht="14.45" customHeight="1">
      <c r="A261" s="36"/>
      <c r="B261" s="37"/>
      <c r="C261" s="226" t="s">
        <v>1887</v>
      </c>
      <c r="D261" s="226" t="s">
        <v>370</v>
      </c>
      <c r="E261" s="227" t="s">
        <v>2531</v>
      </c>
      <c r="F261" s="228" t="s">
        <v>2532</v>
      </c>
      <c r="G261" s="229" t="s">
        <v>367</v>
      </c>
      <c r="H261" s="230">
        <v>1</v>
      </c>
      <c r="I261" s="231"/>
      <c r="J261" s="232">
        <f t="shared" si="40"/>
        <v>0</v>
      </c>
      <c r="K261" s="228" t="s">
        <v>19</v>
      </c>
      <c r="L261" s="233"/>
      <c r="M261" s="234" t="s">
        <v>19</v>
      </c>
      <c r="N261" s="235" t="s">
        <v>43</v>
      </c>
      <c r="O261" s="66"/>
      <c r="P261" s="189">
        <f t="shared" si="41"/>
        <v>0</v>
      </c>
      <c r="Q261" s="189">
        <v>0</v>
      </c>
      <c r="R261" s="189">
        <f t="shared" si="42"/>
        <v>0</v>
      </c>
      <c r="S261" s="189">
        <v>0</v>
      </c>
      <c r="T261" s="190">
        <f t="shared" si="43"/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91" t="s">
        <v>829</v>
      </c>
      <c r="AT261" s="191" t="s">
        <v>370</v>
      </c>
      <c r="AU261" s="191" t="s">
        <v>82</v>
      </c>
      <c r="AY261" s="19" t="s">
        <v>208</v>
      </c>
      <c r="BE261" s="192">
        <f t="shared" si="44"/>
        <v>0</v>
      </c>
      <c r="BF261" s="192">
        <f t="shared" si="45"/>
        <v>0</v>
      </c>
      <c r="BG261" s="192">
        <f t="shared" si="46"/>
        <v>0</v>
      </c>
      <c r="BH261" s="192">
        <f t="shared" si="47"/>
        <v>0</v>
      </c>
      <c r="BI261" s="192">
        <f t="shared" si="48"/>
        <v>0</v>
      </c>
      <c r="BJ261" s="19" t="s">
        <v>82</v>
      </c>
      <c r="BK261" s="192">
        <f t="shared" si="49"/>
        <v>0</v>
      </c>
      <c r="BL261" s="19" t="s">
        <v>1034</v>
      </c>
      <c r="BM261" s="191" t="s">
        <v>2533</v>
      </c>
    </row>
    <row r="262" spans="1:65" s="2" customFormat="1" ht="14.45" customHeight="1">
      <c r="A262" s="36"/>
      <c r="B262" s="37"/>
      <c r="C262" s="226" t="s">
        <v>2393</v>
      </c>
      <c r="D262" s="226" t="s">
        <v>370</v>
      </c>
      <c r="E262" s="227" t="s">
        <v>2534</v>
      </c>
      <c r="F262" s="228" t="s">
        <v>2535</v>
      </c>
      <c r="G262" s="229" t="s">
        <v>783</v>
      </c>
      <c r="H262" s="230">
        <v>1</v>
      </c>
      <c r="I262" s="231"/>
      <c r="J262" s="232">
        <f t="shared" si="40"/>
        <v>0</v>
      </c>
      <c r="K262" s="228" t="s">
        <v>19</v>
      </c>
      <c r="L262" s="233"/>
      <c r="M262" s="234" t="s">
        <v>19</v>
      </c>
      <c r="N262" s="235" t="s">
        <v>43</v>
      </c>
      <c r="O262" s="66"/>
      <c r="P262" s="189">
        <f t="shared" si="41"/>
        <v>0</v>
      </c>
      <c r="Q262" s="189">
        <v>0</v>
      </c>
      <c r="R262" s="189">
        <f t="shared" si="42"/>
        <v>0</v>
      </c>
      <c r="S262" s="189">
        <v>0</v>
      </c>
      <c r="T262" s="190">
        <f t="shared" si="43"/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829</v>
      </c>
      <c r="AT262" s="191" t="s">
        <v>370</v>
      </c>
      <c r="AU262" s="191" t="s">
        <v>82</v>
      </c>
      <c r="AY262" s="19" t="s">
        <v>208</v>
      </c>
      <c r="BE262" s="192">
        <f t="shared" si="44"/>
        <v>0</v>
      </c>
      <c r="BF262" s="192">
        <f t="shared" si="45"/>
        <v>0</v>
      </c>
      <c r="BG262" s="192">
        <f t="shared" si="46"/>
        <v>0</v>
      </c>
      <c r="BH262" s="192">
        <f t="shared" si="47"/>
        <v>0</v>
      </c>
      <c r="BI262" s="192">
        <f t="shared" si="48"/>
        <v>0</v>
      </c>
      <c r="BJ262" s="19" t="s">
        <v>82</v>
      </c>
      <c r="BK262" s="192">
        <f t="shared" si="49"/>
        <v>0</v>
      </c>
      <c r="BL262" s="19" t="s">
        <v>1034</v>
      </c>
      <c r="BM262" s="191" t="s">
        <v>1146</v>
      </c>
    </row>
    <row r="263" spans="1:65" s="2" customFormat="1" ht="14.45" customHeight="1">
      <c r="A263" s="36"/>
      <c r="B263" s="37"/>
      <c r="C263" s="180" t="s">
        <v>1952</v>
      </c>
      <c r="D263" s="180" t="s">
        <v>210</v>
      </c>
      <c r="E263" s="181" t="s">
        <v>2536</v>
      </c>
      <c r="F263" s="182" t="s">
        <v>2537</v>
      </c>
      <c r="G263" s="183" t="s">
        <v>367</v>
      </c>
      <c r="H263" s="184">
        <v>2</v>
      </c>
      <c r="I263" s="185"/>
      <c r="J263" s="186">
        <f t="shared" si="40"/>
        <v>0</v>
      </c>
      <c r="K263" s="182" t="s">
        <v>19</v>
      </c>
      <c r="L263" s="41"/>
      <c r="M263" s="187" t="s">
        <v>19</v>
      </c>
      <c r="N263" s="188" t="s">
        <v>43</v>
      </c>
      <c r="O263" s="66"/>
      <c r="P263" s="189">
        <f t="shared" si="41"/>
        <v>0</v>
      </c>
      <c r="Q263" s="189">
        <v>0</v>
      </c>
      <c r="R263" s="189">
        <f t="shared" si="42"/>
        <v>0</v>
      </c>
      <c r="S263" s="189">
        <v>0</v>
      </c>
      <c r="T263" s="190">
        <f t="shared" si="43"/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1" t="s">
        <v>1034</v>
      </c>
      <c r="AT263" s="191" t="s">
        <v>210</v>
      </c>
      <c r="AU263" s="191" t="s">
        <v>82</v>
      </c>
      <c r="AY263" s="19" t="s">
        <v>208</v>
      </c>
      <c r="BE263" s="192">
        <f t="shared" si="44"/>
        <v>0</v>
      </c>
      <c r="BF263" s="192">
        <f t="shared" si="45"/>
        <v>0</v>
      </c>
      <c r="BG263" s="192">
        <f t="shared" si="46"/>
        <v>0</v>
      </c>
      <c r="BH263" s="192">
        <f t="shared" si="47"/>
        <v>0</v>
      </c>
      <c r="BI263" s="192">
        <f t="shared" si="48"/>
        <v>0</v>
      </c>
      <c r="BJ263" s="19" t="s">
        <v>82</v>
      </c>
      <c r="BK263" s="192">
        <f t="shared" si="49"/>
        <v>0</v>
      </c>
      <c r="BL263" s="19" t="s">
        <v>1034</v>
      </c>
      <c r="BM263" s="191" t="s">
        <v>983</v>
      </c>
    </row>
    <row r="264" spans="1:65" s="2" customFormat="1" ht="14.45" customHeight="1">
      <c r="A264" s="36"/>
      <c r="B264" s="37"/>
      <c r="C264" s="180" t="s">
        <v>1966</v>
      </c>
      <c r="D264" s="180" t="s">
        <v>210</v>
      </c>
      <c r="E264" s="181" t="s">
        <v>2538</v>
      </c>
      <c r="F264" s="182" t="s">
        <v>2539</v>
      </c>
      <c r="G264" s="183" t="s">
        <v>367</v>
      </c>
      <c r="H264" s="184">
        <v>12</v>
      </c>
      <c r="I264" s="185"/>
      <c r="J264" s="186">
        <f t="shared" si="40"/>
        <v>0</v>
      </c>
      <c r="K264" s="182" t="s">
        <v>19</v>
      </c>
      <c r="L264" s="41"/>
      <c r="M264" s="187" t="s">
        <v>19</v>
      </c>
      <c r="N264" s="188" t="s">
        <v>43</v>
      </c>
      <c r="O264" s="66"/>
      <c r="P264" s="189">
        <f t="shared" si="41"/>
        <v>0</v>
      </c>
      <c r="Q264" s="189">
        <v>0</v>
      </c>
      <c r="R264" s="189">
        <f t="shared" si="42"/>
        <v>0</v>
      </c>
      <c r="S264" s="189">
        <v>0</v>
      </c>
      <c r="T264" s="190">
        <f t="shared" si="43"/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1034</v>
      </c>
      <c r="AT264" s="191" t="s">
        <v>210</v>
      </c>
      <c r="AU264" s="191" t="s">
        <v>82</v>
      </c>
      <c r="AY264" s="19" t="s">
        <v>208</v>
      </c>
      <c r="BE264" s="192">
        <f t="shared" si="44"/>
        <v>0</v>
      </c>
      <c r="BF264" s="192">
        <f t="shared" si="45"/>
        <v>0</v>
      </c>
      <c r="BG264" s="192">
        <f t="shared" si="46"/>
        <v>0</v>
      </c>
      <c r="BH264" s="192">
        <f t="shared" si="47"/>
        <v>0</v>
      </c>
      <c r="BI264" s="192">
        <f t="shared" si="48"/>
        <v>0</v>
      </c>
      <c r="BJ264" s="19" t="s">
        <v>82</v>
      </c>
      <c r="BK264" s="192">
        <f t="shared" si="49"/>
        <v>0</v>
      </c>
      <c r="BL264" s="19" t="s">
        <v>1034</v>
      </c>
      <c r="BM264" s="191" t="s">
        <v>2540</v>
      </c>
    </row>
    <row r="265" spans="1:65" s="2" customFormat="1" ht="14.45" customHeight="1">
      <c r="A265" s="36"/>
      <c r="B265" s="37"/>
      <c r="C265" s="180" t="s">
        <v>1972</v>
      </c>
      <c r="D265" s="180" t="s">
        <v>210</v>
      </c>
      <c r="E265" s="181" t="s">
        <v>2541</v>
      </c>
      <c r="F265" s="182" t="s">
        <v>2542</v>
      </c>
      <c r="G265" s="183" t="s">
        <v>304</v>
      </c>
      <c r="H265" s="184">
        <v>0.11700000000000001</v>
      </c>
      <c r="I265" s="185"/>
      <c r="J265" s="186">
        <f t="shared" si="40"/>
        <v>0</v>
      </c>
      <c r="K265" s="182" t="s">
        <v>19</v>
      </c>
      <c r="L265" s="41"/>
      <c r="M265" s="187" t="s">
        <v>19</v>
      </c>
      <c r="N265" s="188" t="s">
        <v>43</v>
      </c>
      <c r="O265" s="66"/>
      <c r="P265" s="189">
        <f t="shared" si="41"/>
        <v>0</v>
      </c>
      <c r="Q265" s="189">
        <v>0</v>
      </c>
      <c r="R265" s="189">
        <f t="shared" si="42"/>
        <v>0</v>
      </c>
      <c r="S265" s="189">
        <v>0</v>
      </c>
      <c r="T265" s="190">
        <f t="shared" si="43"/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1" t="s">
        <v>1034</v>
      </c>
      <c r="AT265" s="191" t="s">
        <v>210</v>
      </c>
      <c r="AU265" s="191" t="s">
        <v>82</v>
      </c>
      <c r="AY265" s="19" t="s">
        <v>208</v>
      </c>
      <c r="BE265" s="192">
        <f t="shared" si="44"/>
        <v>0</v>
      </c>
      <c r="BF265" s="192">
        <f t="shared" si="45"/>
        <v>0</v>
      </c>
      <c r="BG265" s="192">
        <f t="shared" si="46"/>
        <v>0</v>
      </c>
      <c r="BH265" s="192">
        <f t="shared" si="47"/>
        <v>0</v>
      </c>
      <c r="BI265" s="192">
        <f t="shared" si="48"/>
        <v>0</v>
      </c>
      <c r="BJ265" s="19" t="s">
        <v>82</v>
      </c>
      <c r="BK265" s="192">
        <f t="shared" si="49"/>
        <v>0</v>
      </c>
      <c r="BL265" s="19" t="s">
        <v>1034</v>
      </c>
      <c r="BM265" s="191" t="s">
        <v>2543</v>
      </c>
    </row>
    <row r="266" spans="1:65" s="2" customFormat="1" ht="14.45" customHeight="1">
      <c r="A266" s="36"/>
      <c r="B266" s="37"/>
      <c r="C266" s="180" t="s">
        <v>1956</v>
      </c>
      <c r="D266" s="180" t="s">
        <v>210</v>
      </c>
      <c r="E266" s="181" t="s">
        <v>2544</v>
      </c>
      <c r="F266" s="182" t="s">
        <v>2545</v>
      </c>
      <c r="G266" s="183" t="s">
        <v>304</v>
      </c>
      <c r="H266" s="184">
        <v>0.11700000000000001</v>
      </c>
      <c r="I266" s="185"/>
      <c r="J266" s="186">
        <f t="shared" si="40"/>
        <v>0</v>
      </c>
      <c r="K266" s="182" t="s">
        <v>19</v>
      </c>
      <c r="L266" s="41"/>
      <c r="M266" s="187" t="s">
        <v>19</v>
      </c>
      <c r="N266" s="188" t="s">
        <v>43</v>
      </c>
      <c r="O266" s="66"/>
      <c r="P266" s="189">
        <f t="shared" si="41"/>
        <v>0</v>
      </c>
      <c r="Q266" s="189">
        <v>0</v>
      </c>
      <c r="R266" s="189">
        <f t="shared" si="42"/>
        <v>0</v>
      </c>
      <c r="S266" s="189">
        <v>0</v>
      </c>
      <c r="T266" s="190">
        <f t="shared" si="43"/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1" t="s">
        <v>1034</v>
      </c>
      <c r="AT266" s="191" t="s">
        <v>210</v>
      </c>
      <c r="AU266" s="191" t="s">
        <v>82</v>
      </c>
      <c r="AY266" s="19" t="s">
        <v>208</v>
      </c>
      <c r="BE266" s="192">
        <f t="shared" si="44"/>
        <v>0</v>
      </c>
      <c r="BF266" s="192">
        <f t="shared" si="45"/>
        <v>0</v>
      </c>
      <c r="BG266" s="192">
        <f t="shared" si="46"/>
        <v>0</v>
      </c>
      <c r="BH266" s="192">
        <f t="shared" si="47"/>
        <v>0</v>
      </c>
      <c r="BI266" s="192">
        <f t="shared" si="48"/>
        <v>0</v>
      </c>
      <c r="BJ266" s="19" t="s">
        <v>82</v>
      </c>
      <c r="BK266" s="192">
        <f t="shared" si="49"/>
        <v>0</v>
      </c>
      <c r="BL266" s="19" t="s">
        <v>1034</v>
      </c>
      <c r="BM266" s="191" t="s">
        <v>2546</v>
      </c>
    </row>
    <row r="267" spans="1:65" s="12" customFormat="1" ht="22.9" customHeight="1">
      <c r="B267" s="164"/>
      <c r="C267" s="165"/>
      <c r="D267" s="166" t="s">
        <v>70</v>
      </c>
      <c r="E267" s="178" t="s">
        <v>2547</v>
      </c>
      <c r="F267" s="178" t="s">
        <v>2548</v>
      </c>
      <c r="G267" s="165"/>
      <c r="H267" s="165"/>
      <c r="I267" s="168"/>
      <c r="J267" s="179">
        <f>BK267</f>
        <v>0</v>
      </c>
      <c r="K267" s="165"/>
      <c r="L267" s="170"/>
      <c r="M267" s="171"/>
      <c r="N267" s="172"/>
      <c r="O267" s="172"/>
      <c r="P267" s="173">
        <f>SUM(P268:P279)</f>
        <v>0</v>
      </c>
      <c r="Q267" s="172"/>
      <c r="R267" s="173">
        <f>SUM(R268:R279)</f>
        <v>0</v>
      </c>
      <c r="S267" s="172"/>
      <c r="T267" s="174">
        <f>SUM(T268:T279)</f>
        <v>0</v>
      </c>
      <c r="AR267" s="175" t="s">
        <v>82</v>
      </c>
      <c r="AT267" s="176" t="s">
        <v>70</v>
      </c>
      <c r="AU267" s="176" t="s">
        <v>78</v>
      </c>
      <c r="AY267" s="175" t="s">
        <v>208</v>
      </c>
      <c r="BK267" s="177">
        <f>SUM(BK268:BK279)</f>
        <v>0</v>
      </c>
    </row>
    <row r="268" spans="1:65" s="2" customFormat="1" ht="14.45" customHeight="1">
      <c r="A268" s="36"/>
      <c r="B268" s="37"/>
      <c r="C268" s="180" t="s">
        <v>2549</v>
      </c>
      <c r="D268" s="180" t="s">
        <v>210</v>
      </c>
      <c r="E268" s="181" t="s">
        <v>2550</v>
      </c>
      <c r="F268" s="182" t="s">
        <v>2551</v>
      </c>
      <c r="G268" s="183" t="s">
        <v>367</v>
      </c>
      <c r="H268" s="184">
        <v>76</v>
      </c>
      <c r="I268" s="185"/>
      <c r="J268" s="186">
        <f>ROUND(I268*H268,2)</f>
        <v>0</v>
      </c>
      <c r="K268" s="182" t="s">
        <v>19</v>
      </c>
      <c r="L268" s="41"/>
      <c r="M268" s="187" t="s">
        <v>19</v>
      </c>
      <c r="N268" s="188" t="s">
        <v>43</v>
      </c>
      <c r="O268" s="66"/>
      <c r="P268" s="189">
        <f>O268*H268</f>
        <v>0</v>
      </c>
      <c r="Q268" s="189">
        <v>0</v>
      </c>
      <c r="R268" s="189">
        <f>Q268*H268</f>
        <v>0</v>
      </c>
      <c r="S268" s="189">
        <v>0</v>
      </c>
      <c r="T268" s="19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91" t="s">
        <v>1034</v>
      </c>
      <c r="AT268" s="191" t="s">
        <v>210</v>
      </c>
      <c r="AU268" s="191" t="s">
        <v>82</v>
      </c>
      <c r="AY268" s="19" t="s">
        <v>208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82</v>
      </c>
      <c r="BK268" s="192">
        <f>ROUND(I268*H268,2)</f>
        <v>0</v>
      </c>
      <c r="BL268" s="19" t="s">
        <v>1034</v>
      </c>
      <c r="BM268" s="191" t="s">
        <v>2552</v>
      </c>
    </row>
    <row r="269" spans="1:65" s="13" customFormat="1" ht="11.25">
      <c r="B269" s="193"/>
      <c r="C269" s="194"/>
      <c r="D269" s="195" t="s">
        <v>217</v>
      </c>
      <c r="E269" s="196" t="s">
        <v>19</v>
      </c>
      <c r="F269" s="197" t="s">
        <v>2553</v>
      </c>
      <c r="G269" s="194"/>
      <c r="H269" s="198">
        <v>76</v>
      </c>
      <c r="I269" s="199"/>
      <c r="J269" s="194"/>
      <c r="K269" s="194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217</v>
      </c>
      <c r="AU269" s="204" t="s">
        <v>82</v>
      </c>
      <c r="AV269" s="13" t="s">
        <v>82</v>
      </c>
      <c r="AW269" s="13" t="s">
        <v>33</v>
      </c>
      <c r="AX269" s="13" t="s">
        <v>71</v>
      </c>
      <c r="AY269" s="204" t="s">
        <v>208</v>
      </c>
    </row>
    <row r="270" spans="1:65" s="14" customFormat="1" ht="11.25">
      <c r="B270" s="205"/>
      <c r="C270" s="206"/>
      <c r="D270" s="195" t="s">
        <v>217</v>
      </c>
      <c r="E270" s="207" t="s">
        <v>19</v>
      </c>
      <c r="F270" s="208" t="s">
        <v>221</v>
      </c>
      <c r="G270" s="206"/>
      <c r="H270" s="209">
        <v>76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217</v>
      </c>
      <c r="AU270" s="215" t="s">
        <v>82</v>
      </c>
      <c r="AV270" s="14" t="s">
        <v>215</v>
      </c>
      <c r="AW270" s="14" t="s">
        <v>33</v>
      </c>
      <c r="AX270" s="14" t="s">
        <v>78</v>
      </c>
      <c r="AY270" s="215" t="s">
        <v>208</v>
      </c>
    </row>
    <row r="271" spans="1:65" s="2" customFormat="1" ht="14.45" customHeight="1">
      <c r="A271" s="36"/>
      <c r="B271" s="37"/>
      <c r="C271" s="180" t="s">
        <v>2403</v>
      </c>
      <c r="D271" s="180" t="s">
        <v>210</v>
      </c>
      <c r="E271" s="181" t="s">
        <v>2554</v>
      </c>
      <c r="F271" s="182" t="s">
        <v>2555</v>
      </c>
      <c r="G271" s="183" t="s">
        <v>367</v>
      </c>
      <c r="H271" s="184">
        <v>52</v>
      </c>
      <c r="I271" s="185"/>
      <c r="J271" s="186">
        <f>ROUND(I271*H271,2)</f>
        <v>0</v>
      </c>
      <c r="K271" s="182" t="s">
        <v>19</v>
      </c>
      <c r="L271" s="41"/>
      <c r="M271" s="187" t="s">
        <v>19</v>
      </c>
      <c r="N271" s="188" t="s">
        <v>43</v>
      </c>
      <c r="O271" s="66"/>
      <c r="P271" s="189">
        <f>O271*H271</f>
        <v>0</v>
      </c>
      <c r="Q271" s="189">
        <v>0</v>
      </c>
      <c r="R271" s="189">
        <f>Q271*H271</f>
        <v>0</v>
      </c>
      <c r="S271" s="189">
        <v>0</v>
      </c>
      <c r="T271" s="19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1" t="s">
        <v>1034</v>
      </c>
      <c r="AT271" s="191" t="s">
        <v>210</v>
      </c>
      <c r="AU271" s="191" t="s">
        <v>82</v>
      </c>
      <c r="AY271" s="19" t="s">
        <v>208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82</v>
      </c>
      <c r="BK271" s="192">
        <f>ROUND(I271*H271,2)</f>
        <v>0</v>
      </c>
      <c r="BL271" s="19" t="s">
        <v>1034</v>
      </c>
      <c r="BM271" s="191" t="s">
        <v>2556</v>
      </c>
    </row>
    <row r="272" spans="1:65" s="2" customFormat="1" ht="14.45" customHeight="1">
      <c r="A272" s="36"/>
      <c r="B272" s="37"/>
      <c r="C272" s="180" t="s">
        <v>1993</v>
      </c>
      <c r="D272" s="180" t="s">
        <v>210</v>
      </c>
      <c r="E272" s="181" t="s">
        <v>2557</v>
      </c>
      <c r="F272" s="182" t="s">
        <v>2558</v>
      </c>
      <c r="G272" s="183" t="s">
        <v>367</v>
      </c>
      <c r="H272" s="184">
        <v>12</v>
      </c>
      <c r="I272" s="185"/>
      <c r="J272" s="186">
        <f>ROUND(I272*H272,2)</f>
        <v>0</v>
      </c>
      <c r="K272" s="182" t="s">
        <v>19</v>
      </c>
      <c r="L272" s="41"/>
      <c r="M272" s="187" t="s">
        <v>19</v>
      </c>
      <c r="N272" s="188" t="s">
        <v>43</v>
      </c>
      <c r="O272" s="66"/>
      <c r="P272" s="189">
        <f>O272*H272</f>
        <v>0</v>
      </c>
      <c r="Q272" s="189">
        <v>0</v>
      </c>
      <c r="R272" s="189">
        <f>Q272*H272</f>
        <v>0</v>
      </c>
      <c r="S272" s="189">
        <v>0</v>
      </c>
      <c r="T272" s="190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91" t="s">
        <v>1034</v>
      </c>
      <c r="AT272" s="191" t="s">
        <v>210</v>
      </c>
      <c r="AU272" s="191" t="s">
        <v>82</v>
      </c>
      <c r="AY272" s="19" t="s">
        <v>208</v>
      </c>
      <c r="BE272" s="192">
        <f>IF(N272="základní",J272,0)</f>
        <v>0</v>
      </c>
      <c r="BF272" s="192">
        <f>IF(N272="snížená",J272,0)</f>
        <v>0</v>
      </c>
      <c r="BG272" s="192">
        <f>IF(N272="zákl. přenesená",J272,0)</f>
        <v>0</v>
      </c>
      <c r="BH272" s="192">
        <f>IF(N272="sníž. přenesená",J272,0)</f>
        <v>0</v>
      </c>
      <c r="BI272" s="192">
        <f>IF(N272="nulová",J272,0)</f>
        <v>0</v>
      </c>
      <c r="BJ272" s="19" t="s">
        <v>82</v>
      </c>
      <c r="BK272" s="192">
        <f>ROUND(I272*H272,2)</f>
        <v>0</v>
      </c>
      <c r="BL272" s="19" t="s">
        <v>1034</v>
      </c>
      <c r="BM272" s="191" t="s">
        <v>2559</v>
      </c>
    </row>
    <row r="273" spans="1:65" s="2" customFormat="1" ht="14.45" customHeight="1">
      <c r="A273" s="36"/>
      <c r="B273" s="37"/>
      <c r="C273" s="226" t="s">
        <v>1997</v>
      </c>
      <c r="D273" s="226" t="s">
        <v>370</v>
      </c>
      <c r="E273" s="227" t="s">
        <v>2560</v>
      </c>
      <c r="F273" s="228" t="s">
        <v>2561</v>
      </c>
      <c r="G273" s="229" t="s">
        <v>367</v>
      </c>
      <c r="H273" s="230">
        <v>1</v>
      </c>
      <c r="I273" s="231"/>
      <c r="J273" s="232">
        <f>ROUND(I273*H273,2)</f>
        <v>0</v>
      </c>
      <c r="K273" s="228" t="s">
        <v>19</v>
      </c>
      <c r="L273" s="233"/>
      <c r="M273" s="234" t="s">
        <v>19</v>
      </c>
      <c r="N273" s="235" t="s">
        <v>43</v>
      </c>
      <c r="O273" s="66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1" t="s">
        <v>829</v>
      </c>
      <c r="AT273" s="191" t="s">
        <v>370</v>
      </c>
      <c r="AU273" s="191" t="s">
        <v>82</v>
      </c>
      <c r="AY273" s="19" t="s">
        <v>208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82</v>
      </c>
      <c r="BK273" s="192">
        <f>ROUND(I273*H273,2)</f>
        <v>0</v>
      </c>
      <c r="BL273" s="19" t="s">
        <v>1034</v>
      </c>
      <c r="BM273" s="191" t="s">
        <v>2562</v>
      </c>
    </row>
    <row r="274" spans="1:65" s="2" customFormat="1" ht="14.45" customHeight="1">
      <c r="A274" s="36"/>
      <c r="B274" s="37"/>
      <c r="C274" s="180" t="s">
        <v>2563</v>
      </c>
      <c r="D274" s="180" t="s">
        <v>210</v>
      </c>
      <c r="E274" s="181" t="s">
        <v>2564</v>
      </c>
      <c r="F274" s="182" t="s">
        <v>2565</v>
      </c>
      <c r="G274" s="183" t="s">
        <v>367</v>
      </c>
      <c r="H274" s="184">
        <v>64</v>
      </c>
      <c r="I274" s="185"/>
      <c r="J274" s="186">
        <f>ROUND(I274*H274,2)</f>
        <v>0</v>
      </c>
      <c r="K274" s="182" t="s">
        <v>19</v>
      </c>
      <c r="L274" s="41"/>
      <c r="M274" s="187" t="s">
        <v>19</v>
      </c>
      <c r="N274" s="188" t="s">
        <v>43</v>
      </c>
      <c r="O274" s="66"/>
      <c r="P274" s="189">
        <f>O274*H274</f>
        <v>0</v>
      </c>
      <c r="Q274" s="189">
        <v>0</v>
      </c>
      <c r="R274" s="189">
        <f>Q274*H274</f>
        <v>0</v>
      </c>
      <c r="S274" s="189">
        <v>0</v>
      </c>
      <c r="T274" s="19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91" t="s">
        <v>1034</v>
      </c>
      <c r="AT274" s="191" t="s">
        <v>210</v>
      </c>
      <c r="AU274" s="191" t="s">
        <v>82</v>
      </c>
      <c r="AY274" s="19" t="s">
        <v>208</v>
      </c>
      <c r="BE274" s="192">
        <f>IF(N274="základní",J274,0)</f>
        <v>0</v>
      </c>
      <c r="BF274" s="192">
        <f>IF(N274="snížená",J274,0)</f>
        <v>0</v>
      </c>
      <c r="BG274" s="192">
        <f>IF(N274="zákl. přenesená",J274,0)</f>
        <v>0</v>
      </c>
      <c r="BH274" s="192">
        <f>IF(N274="sníž. přenesená",J274,0)</f>
        <v>0</v>
      </c>
      <c r="BI274" s="192">
        <f>IF(N274="nulová",J274,0)</f>
        <v>0</v>
      </c>
      <c r="BJ274" s="19" t="s">
        <v>82</v>
      </c>
      <c r="BK274" s="192">
        <f>ROUND(I274*H274,2)</f>
        <v>0</v>
      </c>
      <c r="BL274" s="19" t="s">
        <v>1034</v>
      </c>
      <c r="BM274" s="191" t="s">
        <v>2566</v>
      </c>
    </row>
    <row r="275" spans="1:65" s="13" customFormat="1" ht="11.25">
      <c r="B275" s="193"/>
      <c r="C275" s="194"/>
      <c r="D275" s="195" t="s">
        <v>217</v>
      </c>
      <c r="E275" s="196" t="s">
        <v>19</v>
      </c>
      <c r="F275" s="197" t="s">
        <v>2567</v>
      </c>
      <c r="G275" s="194"/>
      <c r="H275" s="198">
        <v>64</v>
      </c>
      <c r="I275" s="199"/>
      <c r="J275" s="194"/>
      <c r="K275" s="194"/>
      <c r="L275" s="200"/>
      <c r="M275" s="201"/>
      <c r="N275" s="202"/>
      <c r="O275" s="202"/>
      <c r="P275" s="202"/>
      <c r="Q275" s="202"/>
      <c r="R275" s="202"/>
      <c r="S275" s="202"/>
      <c r="T275" s="203"/>
      <c r="AT275" s="204" t="s">
        <v>217</v>
      </c>
      <c r="AU275" s="204" t="s">
        <v>82</v>
      </c>
      <c r="AV275" s="13" t="s">
        <v>82</v>
      </c>
      <c r="AW275" s="13" t="s">
        <v>33</v>
      </c>
      <c r="AX275" s="13" t="s">
        <v>71</v>
      </c>
      <c r="AY275" s="204" t="s">
        <v>208</v>
      </c>
    </row>
    <row r="276" spans="1:65" s="14" customFormat="1" ht="11.25">
      <c r="B276" s="205"/>
      <c r="C276" s="206"/>
      <c r="D276" s="195" t="s">
        <v>217</v>
      </c>
      <c r="E276" s="207" t="s">
        <v>19</v>
      </c>
      <c r="F276" s="208" t="s">
        <v>221</v>
      </c>
      <c r="G276" s="206"/>
      <c r="H276" s="209">
        <v>64</v>
      </c>
      <c r="I276" s="210"/>
      <c r="J276" s="206"/>
      <c r="K276" s="206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217</v>
      </c>
      <c r="AU276" s="215" t="s">
        <v>82</v>
      </c>
      <c r="AV276" s="14" t="s">
        <v>215</v>
      </c>
      <c r="AW276" s="14" t="s">
        <v>33</v>
      </c>
      <c r="AX276" s="14" t="s">
        <v>78</v>
      </c>
      <c r="AY276" s="215" t="s">
        <v>208</v>
      </c>
    </row>
    <row r="277" spans="1:65" s="2" customFormat="1" ht="14.45" customHeight="1">
      <c r="A277" s="36"/>
      <c r="B277" s="37"/>
      <c r="C277" s="180" t="s">
        <v>2007</v>
      </c>
      <c r="D277" s="180" t="s">
        <v>210</v>
      </c>
      <c r="E277" s="181" t="s">
        <v>2568</v>
      </c>
      <c r="F277" s="182" t="s">
        <v>2569</v>
      </c>
      <c r="G277" s="183" t="s">
        <v>213</v>
      </c>
      <c r="H277" s="184">
        <v>1000</v>
      </c>
      <c r="I277" s="185"/>
      <c r="J277" s="186">
        <f>ROUND(I277*H277,2)</f>
        <v>0</v>
      </c>
      <c r="K277" s="182" t="s">
        <v>19</v>
      </c>
      <c r="L277" s="41"/>
      <c r="M277" s="187" t="s">
        <v>19</v>
      </c>
      <c r="N277" s="188" t="s">
        <v>43</v>
      </c>
      <c r="O277" s="66"/>
      <c r="P277" s="189">
        <f>O277*H277</f>
        <v>0</v>
      </c>
      <c r="Q277" s="189">
        <v>0</v>
      </c>
      <c r="R277" s="189">
        <f>Q277*H277</f>
        <v>0</v>
      </c>
      <c r="S277" s="189">
        <v>0</v>
      </c>
      <c r="T277" s="19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91" t="s">
        <v>1034</v>
      </c>
      <c r="AT277" s="191" t="s">
        <v>210</v>
      </c>
      <c r="AU277" s="191" t="s">
        <v>82</v>
      </c>
      <c r="AY277" s="19" t="s">
        <v>208</v>
      </c>
      <c r="BE277" s="192">
        <f>IF(N277="základní",J277,0)</f>
        <v>0</v>
      </c>
      <c r="BF277" s="192">
        <f>IF(N277="snížená",J277,0)</f>
        <v>0</v>
      </c>
      <c r="BG277" s="192">
        <f>IF(N277="zákl. přenesená",J277,0)</f>
        <v>0</v>
      </c>
      <c r="BH277" s="192">
        <f>IF(N277="sníž. přenesená",J277,0)</f>
        <v>0</v>
      </c>
      <c r="BI277" s="192">
        <f>IF(N277="nulová",J277,0)</f>
        <v>0</v>
      </c>
      <c r="BJ277" s="19" t="s">
        <v>82</v>
      </c>
      <c r="BK277" s="192">
        <f>ROUND(I277*H277,2)</f>
        <v>0</v>
      </c>
      <c r="BL277" s="19" t="s">
        <v>1034</v>
      </c>
      <c r="BM277" s="191" t="s">
        <v>2570</v>
      </c>
    </row>
    <row r="278" spans="1:65" s="2" customFormat="1" ht="14.45" customHeight="1">
      <c r="A278" s="36"/>
      <c r="B278" s="37"/>
      <c r="C278" s="180" t="s">
        <v>2001</v>
      </c>
      <c r="D278" s="180" t="s">
        <v>210</v>
      </c>
      <c r="E278" s="181" t="s">
        <v>2571</v>
      </c>
      <c r="F278" s="182" t="s">
        <v>2572</v>
      </c>
      <c r="G278" s="183" t="s">
        <v>304</v>
      </c>
      <c r="H278" s="184">
        <v>0.02</v>
      </c>
      <c r="I278" s="185"/>
      <c r="J278" s="186">
        <f>ROUND(I278*H278,2)</f>
        <v>0</v>
      </c>
      <c r="K278" s="182" t="s">
        <v>19</v>
      </c>
      <c r="L278" s="41"/>
      <c r="M278" s="187" t="s">
        <v>19</v>
      </c>
      <c r="N278" s="188" t="s">
        <v>43</v>
      </c>
      <c r="O278" s="66"/>
      <c r="P278" s="189">
        <f>O278*H278</f>
        <v>0</v>
      </c>
      <c r="Q278" s="189">
        <v>0</v>
      </c>
      <c r="R278" s="189">
        <f>Q278*H278</f>
        <v>0</v>
      </c>
      <c r="S278" s="189">
        <v>0</v>
      </c>
      <c r="T278" s="19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1" t="s">
        <v>1034</v>
      </c>
      <c r="AT278" s="191" t="s">
        <v>210</v>
      </c>
      <c r="AU278" s="191" t="s">
        <v>82</v>
      </c>
      <c r="AY278" s="19" t="s">
        <v>208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82</v>
      </c>
      <c r="BK278" s="192">
        <f>ROUND(I278*H278,2)</f>
        <v>0</v>
      </c>
      <c r="BL278" s="19" t="s">
        <v>1034</v>
      </c>
      <c r="BM278" s="191" t="s">
        <v>2573</v>
      </c>
    </row>
    <row r="279" spans="1:65" s="2" customFormat="1" ht="14.45" customHeight="1">
      <c r="A279" s="36"/>
      <c r="B279" s="37"/>
      <c r="C279" s="180" t="s">
        <v>2413</v>
      </c>
      <c r="D279" s="180" t="s">
        <v>210</v>
      </c>
      <c r="E279" s="181" t="s">
        <v>2574</v>
      </c>
      <c r="F279" s="182" t="s">
        <v>2575</v>
      </c>
      <c r="G279" s="183" t="s">
        <v>304</v>
      </c>
      <c r="H279" s="184">
        <v>0.02</v>
      </c>
      <c r="I279" s="185"/>
      <c r="J279" s="186">
        <f>ROUND(I279*H279,2)</f>
        <v>0</v>
      </c>
      <c r="K279" s="182" t="s">
        <v>19</v>
      </c>
      <c r="L279" s="41"/>
      <c r="M279" s="252" t="s">
        <v>19</v>
      </c>
      <c r="N279" s="253" t="s">
        <v>43</v>
      </c>
      <c r="O279" s="254"/>
      <c r="P279" s="255">
        <f>O279*H279</f>
        <v>0</v>
      </c>
      <c r="Q279" s="255">
        <v>0</v>
      </c>
      <c r="R279" s="255">
        <f>Q279*H279</f>
        <v>0</v>
      </c>
      <c r="S279" s="255">
        <v>0</v>
      </c>
      <c r="T279" s="25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91" t="s">
        <v>1034</v>
      </c>
      <c r="AT279" s="191" t="s">
        <v>210</v>
      </c>
      <c r="AU279" s="191" t="s">
        <v>82</v>
      </c>
      <c r="AY279" s="19" t="s">
        <v>208</v>
      </c>
      <c r="BE279" s="192">
        <f>IF(N279="základní",J279,0)</f>
        <v>0</v>
      </c>
      <c r="BF279" s="192">
        <f>IF(N279="snížená",J279,0)</f>
        <v>0</v>
      </c>
      <c r="BG279" s="192">
        <f>IF(N279="zákl. přenesená",J279,0)</f>
        <v>0</v>
      </c>
      <c r="BH279" s="192">
        <f>IF(N279="sníž. přenesená",J279,0)</f>
        <v>0</v>
      </c>
      <c r="BI279" s="192">
        <f>IF(N279="nulová",J279,0)</f>
        <v>0</v>
      </c>
      <c r="BJ279" s="19" t="s">
        <v>82</v>
      </c>
      <c r="BK279" s="192">
        <f>ROUND(I279*H279,2)</f>
        <v>0</v>
      </c>
      <c r="BL279" s="19" t="s">
        <v>1034</v>
      </c>
      <c r="BM279" s="191" t="s">
        <v>2576</v>
      </c>
    </row>
    <row r="280" spans="1:65" s="2" customFormat="1" ht="6.95" customHeight="1">
      <c r="A280" s="36"/>
      <c r="B280" s="49"/>
      <c r="C280" s="50"/>
      <c r="D280" s="50"/>
      <c r="E280" s="50"/>
      <c r="F280" s="50"/>
      <c r="G280" s="50"/>
      <c r="H280" s="50"/>
      <c r="I280" s="50"/>
      <c r="J280" s="50"/>
      <c r="K280" s="50"/>
      <c r="L280" s="41"/>
      <c r="M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</row>
  </sheetData>
  <sheetProtection algorithmName="SHA-512" hashValue="C6qFxtUu4T7p5ZgzXW2+1/+VfZwg/hEgIrwTQ+xiLR+Yepw5Gsoc0NlmaQ4erkN3KkA0CUwBIYDdu7dpfOF6XQ==" saltValue="7dgwUBX0SZDo3JS36fStpci1DyF5Dr5x+iLv/4N9jswusiV7BH84wK4jYwLNuQivcFF6ihLLwa2aaWfM6pBgTQ==" spinCount="100000" sheet="1" objects="1" scenarios="1" formatColumns="0" formatRows="0" autoFilter="0"/>
  <autoFilter ref="C91:K279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2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92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s="1" customFormat="1" ht="12" customHeight="1">
      <c r="B8" s="22"/>
      <c r="D8" s="114" t="s">
        <v>155</v>
      </c>
      <c r="L8" s="22"/>
    </row>
    <row r="9" spans="1:46" s="2" customFormat="1" ht="16.5" customHeight="1">
      <c r="A9" s="36"/>
      <c r="B9" s="41"/>
      <c r="C9" s="36"/>
      <c r="D9" s="36"/>
      <c r="E9" s="409" t="s">
        <v>156</v>
      </c>
      <c r="F9" s="412"/>
      <c r="G9" s="412"/>
      <c r="H9" s="412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2142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1" t="s">
        <v>2577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2144</v>
      </c>
      <c r="G14" s="36"/>
      <c r="H14" s="36"/>
      <c r="I14" s="114" t="s">
        <v>23</v>
      </c>
      <c r="J14" s="116" t="str">
        <f>'Rekapitulace stavby'!AN8</f>
        <v>29. 12. 2020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tr">
        <f>IF('Rekapitulace stavby'!AN10="","",'Rekapitulace stavby'!AN10)</f>
        <v/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tr">
        <f>IF('Rekapitulace stavby'!E11="","",'Rekapitulace stavby'!E11)</f>
        <v>Město Nový Bydžov</v>
      </c>
      <c r="F17" s="36"/>
      <c r="G17" s="36"/>
      <c r="H17" s="36"/>
      <c r="I17" s="114" t="s">
        <v>28</v>
      </c>
      <c r="J17" s="105" t="str">
        <f>IF('Rekapitulace stavby'!AN11="","",'Rekapitulace stavby'!AN11)</f>
        <v/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3" t="str">
        <f>'Rekapitulace stavby'!E14</f>
        <v>Vyplň údaj</v>
      </c>
      <c r="F20" s="414"/>
      <c r="G20" s="414"/>
      <c r="H20" s="414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>OBRŠÁL ARCHITEKTI s.r.o.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>OBRŠÁL ARCHITEKTI s.r.o.</v>
      </c>
      <c r="F26" s="36"/>
      <c r="G26" s="36"/>
      <c r="H26" s="36"/>
      <c r="I26" s="114" t="s">
        <v>28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415" t="s">
        <v>19</v>
      </c>
      <c r="F29" s="415"/>
      <c r="G29" s="415"/>
      <c r="H29" s="415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ROUND(J89,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ROUND((SUM(BE89:BE128)),  2)</f>
        <v>0</v>
      </c>
      <c r="G35" s="36"/>
      <c r="H35" s="36"/>
      <c r="I35" s="126">
        <v>0.21</v>
      </c>
      <c r="J35" s="125">
        <f>ROUND(((SUM(BE89:BE128))*I35),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ROUND((SUM(BF89:BF128)),  2)</f>
        <v>0</v>
      </c>
      <c r="G36" s="36"/>
      <c r="H36" s="36"/>
      <c r="I36" s="126">
        <v>0.15</v>
      </c>
      <c r="J36" s="125">
        <f>ROUND(((SUM(BF89:BF128))*I36),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ROUND((SUM(BG89:BG128)),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ROUND((SUM(BH89:BH128)),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ROUND((SUM(BI89:BI128)),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157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6" t="str">
        <f>E7</f>
        <v>Stavební úpravy Bratří Mádlů č.p. 191, Nový Bydžov</v>
      </c>
      <c r="F50" s="417"/>
      <c r="G50" s="417"/>
      <c r="H50" s="41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6" t="s">
        <v>156</v>
      </c>
      <c r="F52" s="418"/>
      <c r="G52" s="418"/>
      <c r="H52" s="418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2142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72" t="str">
        <f>E11</f>
        <v>D.1.4.b - ZAŘÍZENÍ VZDUCH...</v>
      </c>
      <c r="F54" s="418"/>
      <c r="G54" s="418"/>
      <c r="H54" s="418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31" t="s">
        <v>23</v>
      </c>
      <c r="J56" s="61" t="str">
        <f>IF(J14="","",J14)</f>
        <v>29. 12. 2020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Město Nový Bydžov</v>
      </c>
      <c r="G58" s="38"/>
      <c r="H58" s="38"/>
      <c r="I58" s="31" t="s">
        <v>31</v>
      </c>
      <c r="J58" s="34" t="str">
        <f>E23</f>
        <v>OBRŠÁL ARCHITEKTI s.r.o.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OBRŠÁL ARCHITEKTI s.r.o.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158</v>
      </c>
      <c r="D61" s="139"/>
      <c r="E61" s="139"/>
      <c r="F61" s="139"/>
      <c r="G61" s="139"/>
      <c r="H61" s="139"/>
      <c r="I61" s="139"/>
      <c r="J61" s="140" t="s">
        <v>159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J89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160</v>
      </c>
    </row>
    <row r="64" spans="1:47" s="9" customFormat="1" ht="24.95" customHeight="1">
      <c r="B64" s="142"/>
      <c r="C64" s="143"/>
      <c r="D64" s="144" t="s">
        <v>2578</v>
      </c>
      <c r="E64" s="145"/>
      <c r="F64" s="145"/>
      <c r="G64" s="145"/>
      <c r="H64" s="145"/>
      <c r="I64" s="145"/>
      <c r="J64" s="146">
        <f>J90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2579</v>
      </c>
      <c r="E65" s="150"/>
      <c r="F65" s="150"/>
      <c r="G65" s="150"/>
      <c r="H65" s="150"/>
      <c r="I65" s="150"/>
      <c r="J65" s="151">
        <f>J91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2580</v>
      </c>
      <c r="E66" s="150"/>
      <c r="F66" s="150"/>
      <c r="G66" s="150"/>
      <c r="H66" s="150"/>
      <c r="I66" s="150"/>
      <c r="J66" s="151">
        <f>J105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2581</v>
      </c>
      <c r="E67" s="150"/>
      <c r="F67" s="150"/>
      <c r="G67" s="150"/>
      <c r="H67" s="150"/>
      <c r="I67" s="150"/>
      <c r="J67" s="151">
        <f>J120</f>
        <v>0</v>
      </c>
      <c r="K67" s="99"/>
      <c r="L67" s="152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193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416" t="str">
        <f>E7</f>
        <v>Stavební úpravy Bratří Mádlů č.p. 191, Nový Bydžov</v>
      </c>
      <c r="F77" s="417"/>
      <c r="G77" s="417"/>
      <c r="H77" s="417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1" customFormat="1" ht="12" customHeight="1">
      <c r="B78" s="23"/>
      <c r="C78" s="31" t="s">
        <v>155</v>
      </c>
      <c r="D78" s="24"/>
      <c r="E78" s="24"/>
      <c r="F78" s="24"/>
      <c r="G78" s="24"/>
      <c r="H78" s="24"/>
      <c r="I78" s="24"/>
      <c r="J78" s="24"/>
      <c r="K78" s="24"/>
      <c r="L78" s="22"/>
    </row>
    <row r="79" spans="1:31" s="2" customFormat="1" ht="16.5" customHeight="1">
      <c r="A79" s="36"/>
      <c r="B79" s="37"/>
      <c r="C79" s="38"/>
      <c r="D79" s="38"/>
      <c r="E79" s="416" t="s">
        <v>156</v>
      </c>
      <c r="F79" s="418"/>
      <c r="G79" s="418"/>
      <c r="H79" s="41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2142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72" t="str">
        <f>E11</f>
        <v>D.1.4.b - ZAŘÍZENÍ VZDUCH...</v>
      </c>
      <c r="F81" s="418"/>
      <c r="G81" s="418"/>
      <c r="H81" s="41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F14</f>
        <v xml:space="preserve"> </v>
      </c>
      <c r="G83" s="38"/>
      <c r="H83" s="38"/>
      <c r="I83" s="31" t="s">
        <v>23</v>
      </c>
      <c r="J83" s="61" t="str">
        <f>IF(J14="","",J14)</f>
        <v>29. 12. 2020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25</v>
      </c>
      <c r="D85" s="38"/>
      <c r="E85" s="38"/>
      <c r="F85" s="29" t="str">
        <f>E17</f>
        <v>Město Nový Bydžov</v>
      </c>
      <c r="G85" s="38"/>
      <c r="H85" s="38"/>
      <c r="I85" s="31" t="s">
        <v>31</v>
      </c>
      <c r="J85" s="34" t="str">
        <f>E23</f>
        <v>OBRŠÁL ARCHITEKTI s.r.o.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25.7" customHeight="1">
      <c r="A86" s="36"/>
      <c r="B86" s="37"/>
      <c r="C86" s="31" t="s">
        <v>29</v>
      </c>
      <c r="D86" s="38"/>
      <c r="E86" s="38"/>
      <c r="F86" s="29" t="str">
        <f>IF(E20="","",E20)</f>
        <v>Vyplň údaj</v>
      </c>
      <c r="G86" s="38"/>
      <c r="H86" s="38"/>
      <c r="I86" s="31" t="s">
        <v>34</v>
      </c>
      <c r="J86" s="34" t="str">
        <f>E26</f>
        <v>OBRŠÁL ARCHITEKTI s.r.o.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53"/>
      <c r="B88" s="154"/>
      <c r="C88" s="155" t="s">
        <v>194</v>
      </c>
      <c r="D88" s="156" t="s">
        <v>56</v>
      </c>
      <c r="E88" s="156" t="s">
        <v>52</v>
      </c>
      <c r="F88" s="156" t="s">
        <v>53</v>
      </c>
      <c r="G88" s="156" t="s">
        <v>195</v>
      </c>
      <c r="H88" s="156" t="s">
        <v>196</v>
      </c>
      <c r="I88" s="156" t="s">
        <v>197</v>
      </c>
      <c r="J88" s="156" t="s">
        <v>159</v>
      </c>
      <c r="K88" s="157" t="s">
        <v>198</v>
      </c>
      <c r="L88" s="158"/>
      <c r="M88" s="70" t="s">
        <v>19</v>
      </c>
      <c r="N88" s="71" t="s">
        <v>41</v>
      </c>
      <c r="O88" s="71" t="s">
        <v>199</v>
      </c>
      <c r="P88" s="71" t="s">
        <v>200</v>
      </c>
      <c r="Q88" s="71" t="s">
        <v>201</v>
      </c>
      <c r="R88" s="71" t="s">
        <v>202</v>
      </c>
      <c r="S88" s="71" t="s">
        <v>203</v>
      </c>
      <c r="T88" s="72" t="s">
        <v>204</v>
      </c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</row>
    <row r="89" spans="1:65" s="2" customFormat="1" ht="22.9" customHeight="1">
      <c r="A89" s="36"/>
      <c r="B89" s="37"/>
      <c r="C89" s="77" t="s">
        <v>205</v>
      </c>
      <c r="D89" s="38"/>
      <c r="E89" s="38"/>
      <c r="F89" s="38"/>
      <c r="G89" s="38"/>
      <c r="H89" s="38"/>
      <c r="I89" s="38"/>
      <c r="J89" s="159">
        <f>BK89</f>
        <v>0</v>
      </c>
      <c r="K89" s="38"/>
      <c r="L89" s="41"/>
      <c r="M89" s="73"/>
      <c r="N89" s="160"/>
      <c r="O89" s="74"/>
      <c r="P89" s="161">
        <f>P90</f>
        <v>0</v>
      </c>
      <c r="Q89" s="74"/>
      <c r="R89" s="161">
        <f>R90</f>
        <v>0</v>
      </c>
      <c r="S89" s="74"/>
      <c r="T89" s="162">
        <f>T90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70</v>
      </c>
      <c r="AU89" s="19" t="s">
        <v>160</v>
      </c>
      <c r="BK89" s="163">
        <f>BK90</f>
        <v>0</v>
      </c>
    </row>
    <row r="90" spans="1:65" s="12" customFormat="1" ht="25.9" customHeight="1">
      <c r="B90" s="164"/>
      <c r="C90" s="165"/>
      <c r="D90" s="166" t="s">
        <v>70</v>
      </c>
      <c r="E90" s="167" t="s">
        <v>1027</v>
      </c>
      <c r="F90" s="167" t="s">
        <v>1027</v>
      </c>
      <c r="G90" s="165"/>
      <c r="H90" s="165"/>
      <c r="I90" s="168"/>
      <c r="J90" s="169">
        <f>BK90</f>
        <v>0</v>
      </c>
      <c r="K90" s="165"/>
      <c r="L90" s="170"/>
      <c r="M90" s="171"/>
      <c r="N90" s="172"/>
      <c r="O90" s="172"/>
      <c r="P90" s="173">
        <f>P91+P105+P120</f>
        <v>0</v>
      </c>
      <c r="Q90" s="172"/>
      <c r="R90" s="173">
        <f>R91+R105+R120</f>
        <v>0</v>
      </c>
      <c r="S90" s="172"/>
      <c r="T90" s="174">
        <f>T91+T105+T120</f>
        <v>0</v>
      </c>
      <c r="AR90" s="175" t="s">
        <v>82</v>
      </c>
      <c r="AT90" s="176" t="s">
        <v>70</v>
      </c>
      <c r="AU90" s="176" t="s">
        <v>71</v>
      </c>
      <c r="AY90" s="175" t="s">
        <v>208</v>
      </c>
      <c r="BK90" s="177">
        <f>BK91+BK105+BK120</f>
        <v>0</v>
      </c>
    </row>
    <row r="91" spans="1:65" s="12" customFormat="1" ht="22.9" customHeight="1">
      <c r="B91" s="164"/>
      <c r="C91" s="165"/>
      <c r="D91" s="166" t="s">
        <v>70</v>
      </c>
      <c r="E91" s="178" t="s">
        <v>2582</v>
      </c>
      <c r="F91" s="178" t="s">
        <v>2583</v>
      </c>
      <c r="G91" s="165"/>
      <c r="H91" s="165"/>
      <c r="I91" s="168"/>
      <c r="J91" s="179">
        <f>BK91</f>
        <v>0</v>
      </c>
      <c r="K91" s="165"/>
      <c r="L91" s="170"/>
      <c r="M91" s="171"/>
      <c r="N91" s="172"/>
      <c r="O91" s="172"/>
      <c r="P91" s="173">
        <f>SUM(P92:P104)</f>
        <v>0</v>
      </c>
      <c r="Q91" s="172"/>
      <c r="R91" s="173">
        <f>SUM(R92:R104)</f>
        <v>0</v>
      </c>
      <c r="S91" s="172"/>
      <c r="T91" s="174">
        <f>SUM(T92:T104)</f>
        <v>0</v>
      </c>
      <c r="AR91" s="175" t="s">
        <v>82</v>
      </c>
      <c r="AT91" s="176" t="s">
        <v>70</v>
      </c>
      <c r="AU91" s="176" t="s">
        <v>78</v>
      </c>
      <c r="AY91" s="175" t="s">
        <v>208</v>
      </c>
      <c r="BK91" s="177">
        <f>SUM(BK92:BK104)</f>
        <v>0</v>
      </c>
    </row>
    <row r="92" spans="1:65" s="2" customFormat="1" ht="14.45" customHeight="1">
      <c r="A92" s="36"/>
      <c r="B92" s="37"/>
      <c r="C92" s="226" t="s">
        <v>78</v>
      </c>
      <c r="D92" s="226" t="s">
        <v>370</v>
      </c>
      <c r="E92" s="227" t="s">
        <v>2584</v>
      </c>
      <c r="F92" s="228" t="s">
        <v>2585</v>
      </c>
      <c r="G92" s="229" t="s">
        <v>2253</v>
      </c>
      <c r="H92" s="230">
        <v>8</v>
      </c>
      <c r="I92" s="231"/>
      <c r="J92" s="232">
        <f t="shared" ref="J92:J99" si="0">ROUND(I92*H92,2)</f>
        <v>0</v>
      </c>
      <c r="K92" s="228" t="s">
        <v>19</v>
      </c>
      <c r="L92" s="233"/>
      <c r="M92" s="234" t="s">
        <v>19</v>
      </c>
      <c r="N92" s="235" t="s">
        <v>43</v>
      </c>
      <c r="O92" s="66"/>
      <c r="P92" s="189">
        <f t="shared" ref="P92:P99" si="1">O92*H92</f>
        <v>0</v>
      </c>
      <c r="Q92" s="189">
        <v>0</v>
      </c>
      <c r="R92" s="189">
        <f t="shared" ref="R92:R99" si="2">Q92*H92</f>
        <v>0</v>
      </c>
      <c r="S92" s="189">
        <v>0</v>
      </c>
      <c r="T92" s="190">
        <f t="shared" ref="T92:T99" si="3"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1" t="s">
        <v>829</v>
      </c>
      <c r="AT92" s="191" t="s">
        <v>370</v>
      </c>
      <c r="AU92" s="191" t="s">
        <v>82</v>
      </c>
      <c r="AY92" s="19" t="s">
        <v>208</v>
      </c>
      <c r="BE92" s="192">
        <f t="shared" ref="BE92:BE99" si="4">IF(N92="základní",J92,0)</f>
        <v>0</v>
      </c>
      <c r="BF92" s="192">
        <f t="shared" ref="BF92:BF99" si="5">IF(N92="snížená",J92,0)</f>
        <v>0</v>
      </c>
      <c r="BG92" s="192">
        <f t="shared" ref="BG92:BG99" si="6">IF(N92="zákl. přenesená",J92,0)</f>
        <v>0</v>
      </c>
      <c r="BH92" s="192">
        <f t="shared" ref="BH92:BH99" si="7">IF(N92="sníž. přenesená",J92,0)</f>
        <v>0</v>
      </c>
      <c r="BI92" s="192">
        <f t="shared" ref="BI92:BI99" si="8">IF(N92="nulová",J92,0)</f>
        <v>0</v>
      </c>
      <c r="BJ92" s="19" t="s">
        <v>82</v>
      </c>
      <c r="BK92" s="192">
        <f t="shared" ref="BK92:BK99" si="9">ROUND(I92*H92,2)</f>
        <v>0</v>
      </c>
      <c r="BL92" s="19" t="s">
        <v>1034</v>
      </c>
      <c r="BM92" s="191" t="s">
        <v>82</v>
      </c>
    </row>
    <row r="93" spans="1:65" s="2" customFormat="1" ht="14.45" customHeight="1">
      <c r="A93" s="36"/>
      <c r="B93" s="37"/>
      <c r="C93" s="226" t="s">
        <v>82</v>
      </c>
      <c r="D93" s="226" t="s">
        <v>370</v>
      </c>
      <c r="E93" s="227" t="s">
        <v>2586</v>
      </c>
      <c r="F93" s="228" t="s">
        <v>2587</v>
      </c>
      <c r="G93" s="229" t="s">
        <v>2253</v>
      </c>
      <c r="H93" s="230">
        <v>4</v>
      </c>
      <c r="I93" s="231"/>
      <c r="J93" s="232">
        <f t="shared" si="0"/>
        <v>0</v>
      </c>
      <c r="K93" s="228" t="s">
        <v>19</v>
      </c>
      <c r="L93" s="233"/>
      <c r="M93" s="234" t="s">
        <v>19</v>
      </c>
      <c r="N93" s="235" t="s">
        <v>43</v>
      </c>
      <c r="O93" s="66"/>
      <c r="P93" s="189">
        <f t="shared" si="1"/>
        <v>0</v>
      </c>
      <c r="Q93" s="189">
        <v>0</v>
      </c>
      <c r="R93" s="189">
        <f t="shared" si="2"/>
        <v>0</v>
      </c>
      <c r="S93" s="189">
        <v>0</v>
      </c>
      <c r="T93" s="190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829</v>
      </c>
      <c r="AT93" s="191" t="s">
        <v>370</v>
      </c>
      <c r="AU93" s="191" t="s">
        <v>82</v>
      </c>
      <c r="AY93" s="19" t="s">
        <v>208</v>
      </c>
      <c r="BE93" s="192">
        <f t="shared" si="4"/>
        <v>0</v>
      </c>
      <c r="BF93" s="192">
        <f t="shared" si="5"/>
        <v>0</v>
      </c>
      <c r="BG93" s="192">
        <f t="shared" si="6"/>
        <v>0</v>
      </c>
      <c r="BH93" s="192">
        <f t="shared" si="7"/>
        <v>0</v>
      </c>
      <c r="BI93" s="192">
        <f t="shared" si="8"/>
        <v>0</v>
      </c>
      <c r="BJ93" s="19" t="s">
        <v>82</v>
      </c>
      <c r="BK93" s="192">
        <f t="shared" si="9"/>
        <v>0</v>
      </c>
      <c r="BL93" s="19" t="s">
        <v>1034</v>
      </c>
      <c r="BM93" s="191" t="s">
        <v>215</v>
      </c>
    </row>
    <row r="94" spans="1:65" s="2" customFormat="1" ht="14.45" customHeight="1">
      <c r="A94" s="36"/>
      <c r="B94" s="37"/>
      <c r="C94" s="226" t="s">
        <v>98</v>
      </c>
      <c r="D94" s="226" t="s">
        <v>370</v>
      </c>
      <c r="E94" s="227" t="s">
        <v>2588</v>
      </c>
      <c r="F94" s="228" t="s">
        <v>2589</v>
      </c>
      <c r="G94" s="229" t="s">
        <v>367</v>
      </c>
      <c r="H94" s="230">
        <v>14</v>
      </c>
      <c r="I94" s="231"/>
      <c r="J94" s="232">
        <f t="shared" si="0"/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si="1"/>
        <v>0</v>
      </c>
      <c r="Q94" s="189">
        <v>0</v>
      </c>
      <c r="R94" s="189">
        <f t="shared" si="2"/>
        <v>0</v>
      </c>
      <c r="S94" s="189">
        <v>0</v>
      </c>
      <c r="T94" s="190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829</v>
      </c>
      <c r="AT94" s="191" t="s">
        <v>370</v>
      </c>
      <c r="AU94" s="191" t="s">
        <v>82</v>
      </c>
      <c r="AY94" s="19" t="s">
        <v>208</v>
      </c>
      <c r="BE94" s="192">
        <f t="shared" si="4"/>
        <v>0</v>
      </c>
      <c r="BF94" s="192">
        <f t="shared" si="5"/>
        <v>0</v>
      </c>
      <c r="BG94" s="192">
        <f t="shared" si="6"/>
        <v>0</v>
      </c>
      <c r="BH94" s="192">
        <f t="shared" si="7"/>
        <v>0</v>
      </c>
      <c r="BI94" s="192">
        <f t="shared" si="8"/>
        <v>0</v>
      </c>
      <c r="BJ94" s="19" t="s">
        <v>82</v>
      </c>
      <c r="BK94" s="192">
        <f t="shared" si="9"/>
        <v>0</v>
      </c>
      <c r="BL94" s="19" t="s">
        <v>1034</v>
      </c>
      <c r="BM94" s="191" t="s">
        <v>243</v>
      </c>
    </row>
    <row r="95" spans="1:65" s="2" customFormat="1" ht="14.45" customHeight="1">
      <c r="A95" s="36"/>
      <c r="B95" s="37"/>
      <c r="C95" s="226" t="s">
        <v>215</v>
      </c>
      <c r="D95" s="226" t="s">
        <v>370</v>
      </c>
      <c r="E95" s="227" t="s">
        <v>2590</v>
      </c>
      <c r="F95" s="228" t="s">
        <v>2591</v>
      </c>
      <c r="G95" s="229" t="s">
        <v>2253</v>
      </c>
      <c r="H95" s="230">
        <v>8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829</v>
      </c>
      <c r="AT95" s="191" t="s">
        <v>370</v>
      </c>
      <c r="AU95" s="191" t="s">
        <v>82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1034</v>
      </c>
      <c r="BM95" s="191" t="s">
        <v>373</v>
      </c>
    </row>
    <row r="96" spans="1:65" s="2" customFormat="1" ht="14.45" customHeight="1">
      <c r="A96" s="36"/>
      <c r="B96" s="37"/>
      <c r="C96" s="226" t="s">
        <v>235</v>
      </c>
      <c r="D96" s="226" t="s">
        <v>370</v>
      </c>
      <c r="E96" s="227" t="s">
        <v>2592</v>
      </c>
      <c r="F96" s="228" t="s">
        <v>2593</v>
      </c>
      <c r="G96" s="229" t="s">
        <v>2103</v>
      </c>
      <c r="H96" s="230">
        <v>32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0</v>
      </c>
      <c r="R96" s="189">
        <f t="shared" si="2"/>
        <v>0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829</v>
      </c>
      <c r="AT96" s="191" t="s">
        <v>370</v>
      </c>
      <c r="AU96" s="191" t="s">
        <v>82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1034</v>
      </c>
      <c r="BM96" s="191" t="s">
        <v>2157</v>
      </c>
    </row>
    <row r="97" spans="1:65" s="2" customFormat="1" ht="14.45" customHeight="1">
      <c r="A97" s="36"/>
      <c r="B97" s="37"/>
      <c r="C97" s="226" t="s">
        <v>243</v>
      </c>
      <c r="D97" s="226" t="s">
        <v>370</v>
      </c>
      <c r="E97" s="227" t="s">
        <v>2594</v>
      </c>
      <c r="F97" s="228" t="s">
        <v>2595</v>
      </c>
      <c r="G97" s="229" t="s">
        <v>1836</v>
      </c>
      <c r="H97" s="230">
        <v>50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829</v>
      </c>
      <c r="AT97" s="191" t="s">
        <v>370</v>
      </c>
      <c r="AU97" s="191" t="s">
        <v>82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1034</v>
      </c>
      <c r="BM97" s="191" t="s">
        <v>2161</v>
      </c>
    </row>
    <row r="98" spans="1:65" s="2" customFormat="1" ht="14.45" customHeight="1">
      <c r="A98" s="36"/>
      <c r="B98" s="37"/>
      <c r="C98" s="226" t="s">
        <v>250</v>
      </c>
      <c r="D98" s="226" t="s">
        <v>370</v>
      </c>
      <c r="E98" s="227" t="s">
        <v>2596</v>
      </c>
      <c r="F98" s="228" t="s">
        <v>2597</v>
      </c>
      <c r="G98" s="229" t="s">
        <v>367</v>
      </c>
      <c r="H98" s="230">
        <v>1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0</v>
      </c>
      <c r="R98" s="189">
        <f t="shared" si="2"/>
        <v>0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829</v>
      </c>
      <c r="AT98" s="191" t="s">
        <v>370</v>
      </c>
      <c r="AU98" s="191" t="s">
        <v>82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1034</v>
      </c>
      <c r="BM98" s="191" t="s">
        <v>739</v>
      </c>
    </row>
    <row r="99" spans="1:65" s="2" customFormat="1" ht="14.45" customHeight="1">
      <c r="A99" s="36"/>
      <c r="B99" s="37"/>
      <c r="C99" s="226" t="s">
        <v>373</v>
      </c>
      <c r="D99" s="226" t="s">
        <v>370</v>
      </c>
      <c r="E99" s="227" t="s">
        <v>2598</v>
      </c>
      <c r="F99" s="228" t="s">
        <v>2599</v>
      </c>
      <c r="G99" s="229" t="s">
        <v>367</v>
      </c>
      <c r="H99" s="230">
        <v>12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829</v>
      </c>
      <c r="AT99" s="191" t="s">
        <v>370</v>
      </c>
      <c r="AU99" s="191" t="s">
        <v>82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1034</v>
      </c>
      <c r="BM99" s="191" t="s">
        <v>1034</v>
      </c>
    </row>
    <row r="100" spans="1:65" s="13" customFormat="1" ht="11.25">
      <c r="B100" s="193"/>
      <c r="C100" s="194"/>
      <c r="D100" s="195" t="s">
        <v>217</v>
      </c>
      <c r="E100" s="196" t="s">
        <v>19</v>
      </c>
      <c r="F100" s="197" t="s">
        <v>2600</v>
      </c>
      <c r="G100" s="194"/>
      <c r="H100" s="198">
        <v>12</v>
      </c>
      <c r="I100" s="199"/>
      <c r="J100" s="194"/>
      <c r="K100" s="194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217</v>
      </c>
      <c r="AU100" s="204" t="s">
        <v>82</v>
      </c>
      <c r="AV100" s="13" t="s">
        <v>82</v>
      </c>
      <c r="AW100" s="13" t="s">
        <v>33</v>
      </c>
      <c r="AX100" s="13" t="s">
        <v>71</v>
      </c>
      <c r="AY100" s="204" t="s">
        <v>208</v>
      </c>
    </row>
    <row r="101" spans="1:65" s="14" customFormat="1" ht="11.25">
      <c r="B101" s="205"/>
      <c r="C101" s="206"/>
      <c r="D101" s="195" t="s">
        <v>217</v>
      </c>
      <c r="E101" s="207" t="s">
        <v>19</v>
      </c>
      <c r="F101" s="208" t="s">
        <v>221</v>
      </c>
      <c r="G101" s="206"/>
      <c r="H101" s="209">
        <v>12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217</v>
      </c>
      <c r="AU101" s="215" t="s">
        <v>82</v>
      </c>
      <c r="AV101" s="14" t="s">
        <v>215</v>
      </c>
      <c r="AW101" s="14" t="s">
        <v>33</v>
      </c>
      <c r="AX101" s="14" t="s">
        <v>78</v>
      </c>
      <c r="AY101" s="215" t="s">
        <v>208</v>
      </c>
    </row>
    <row r="102" spans="1:65" s="2" customFormat="1" ht="14.45" customHeight="1">
      <c r="A102" s="36"/>
      <c r="B102" s="37"/>
      <c r="C102" s="226" t="s">
        <v>732</v>
      </c>
      <c r="D102" s="226" t="s">
        <v>370</v>
      </c>
      <c r="E102" s="227" t="s">
        <v>2601</v>
      </c>
      <c r="F102" s="228" t="s">
        <v>2602</v>
      </c>
      <c r="G102" s="229" t="s">
        <v>367</v>
      </c>
      <c r="H102" s="230">
        <v>12</v>
      </c>
      <c r="I102" s="231"/>
      <c r="J102" s="232">
        <f>ROUND(I102*H102,2)</f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829</v>
      </c>
      <c r="AT102" s="191" t="s">
        <v>370</v>
      </c>
      <c r="AU102" s="191" t="s">
        <v>82</v>
      </c>
      <c r="AY102" s="19" t="s">
        <v>208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82</v>
      </c>
      <c r="BK102" s="192">
        <f>ROUND(I102*H102,2)</f>
        <v>0</v>
      </c>
      <c r="BL102" s="19" t="s">
        <v>1034</v>
      </c>
      <c r="BM102" s="191" t="s">
        <v>2170</v>
      </c>
    </row>
    <row r="103" spans="1:65" s="13" customFormat="1" ht="11.25">
      <c r="B103" s="193"/>
      <c r="C103" s="194"/>
      <c r="D103" s="195" t="s">
        <v>217</v>
      </c>
      <c r="E103" s="196" t="s">
        <v>19</v>
      </c>
      <c r="F103" s="197" t="s">
        <v>2600</v>
      </c>
      <c r="G103" s="194"/>
      <c r="H103" s="198">
        <v>12</v>
      </c>
      <c r="I103" s="199"/>
      <c r="J103" s="194"/>
      <c r="K103" s="194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217</v>
      </c>
      <c r="AU103" s="204" t="s">
        <v>82</v>
      </c>
      <c r="AV103" s="13" t="s">
        <v>82</v>
      </c>
      <c r="AW103" s="13" t="s">
        <v>33</v>
      </c>
      <c r="AX103" s="13" t="s">
        <v>71</v>
      </c>
      <c r="AY103" s="204" t="s">
        <v>208</v>
      </c>
    </row>
    <row r="104" spans="1:65" s="14" customFormat="1" ht="11.25">
      <c r="B104" s="205"/>
      <c r="C104" s="206"/>
      <c r="D104" s="195" t="s">
        <v>217</v>
      </c>
      <c r="E104" s="207" t="s">
        <v>19</v>
      </c>
      <c r="F104" s="208" t="s">
        <v>221</v>
      </c>
      <c r="G104" s="206"/>
      <c r="H104" s="209">
        <v>12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217</v>
      </c>
      <c r="AU104" s="215" t="s">
        <v>82</v>
      </c>
      <c r="AV104" s="14" t="s">
        <v>215</v>
      </c>
      <c r="AW104" s="14" t="s">
        <v>33</v>
      </c>
      <c r="AX104" s="14" t="s">
        <v>78</v>
      </c>
      <c r="AY104" s="215" t="s">
        <v>208</v>
      </c>
    </row>
    <row r="105" spans="1:65" s="12" customFormat="1" ht="22.9" customHeight="1">
      <c r="B105" s="164"/>
      <c r="C105" s="165"/>
      <c r="D105" s="166" t="s">
        <v>70</v>
      </c>
      <c r="E105" s="178" t="s">
        <v>2603</v>
      </c>
      <c r="F105" s="178" t="s">
        <v>2604</v>
      </c>
      <c r="G105" s="165"/>
      <c r="H105" s="165"/>
      <c r="I105" s="168"/>
      <c r="J105" s="179">
        <f>BK105</f>
        <v>0</v>
      </c>
      <c r="K105" s="165"/>
      <c r="L105" s="170"/>
      <c r="M105" s="171"/>
      <c r="N105" s="172"/>
      <c r="O105" s="172"/>
      <c r="P105" s="173">
        <f>SUM(P106:P119)</f>
        <v>0</v>
      </c>
      <c r="Q105" s="172"/>
      <c r="R105" s="173">
        <f>SUM(R106:R119)</f>
        <v>0</v>
      </c>
      <c r="S105" s="172"/>
      <c r="T105" s="174">
        <f>SUM(T106:T119)</f>
        <v>0</v>
      </c>
      <c r="AR105" s="175" t="s">
        <v>78</v>
      </c>
      <c r="AT105" s="176" t="s">
        <v>70</v>
      </c>
      <c r="AU105" s="176" t="s">
        <v>78</v>
      </c>
      <c r="AY105" s="175" t="s">
        <v>208</v>
      </c>
      <c r="BK105" s="177">
        <f>SUM(BK106:BK119)</f>
        <v>0</v>
      </c>
    </row>
    <row r="106" spans="1:65" s="2" customFormat="1" ht="24.2" customHeight="1">
      <c r="A106" s="36"/>
      <c r="B106" s="37"/>
      <c r="C106" s="226" t="s">
        <v>2157</v>
      </c>
      <c r="D106" s="226" t="s">
        <v>370</v>
      </c>
      <c r="E106" s="227" t="s">
        <v>2605</v>
      </c>
      <c r="F106" s="228" t="s">
        <v>2606</v>
      </c>
      <c r="G106" s="229" t="s">
        <v>367</v>
      </c>
      <c r="H106" s="230">
        <v>2</v>
      </c>
      <c r="I106" s="231"/>
      <c r="J106" s="232">
        <f>ROUND(I106*H106,2)</f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373</v>
      </c>
      <c r="AT106" s="191" t="s">
        <v>370</v>
      </c>
      <c r="AU106" s="191" t="s">
        <v>82</v>
      </c>
      <c r="AY106" s="19" t="s">
        <v>208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82</v>
      </c>
      <c r="BK106" s="192">
        <f>ROUND(I106*H106,2)</f>
        <v>0</v>
      </c>
      <c r="BL106" s="19" t="s">
        <v>215</v>
      </c>
      <c r="BM106" s="191" t="s">
        <v>765</v>
      </c>
    </row>
    <row r="107" spans="1:65" s="13" customFormat="1" ht="11.25">
      <c r="B107" s="193"/>
      <c r="C107" s="194"/>
      <c r="D107" s="195" t="s">
        <v>217</v>
      </c>
      <c r="E107" s="196" t="s">
        <v>19</v>
      </c>
      <c r="F107" s="197" t="s">
        <v>2607</v>
      </c>
      <c r="G107" s="194"/>
      <c r="H107" s="198">
        <v>2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217</v>
      </c>
      <c r="AU107" s="204" t="s">
        <v>82</v>
      </c>
      <c r="AV107" s="13" t="s">
        <v>82</v>
      </c>
      <c r="AW107" s="13" t="s">
        <v>33</v>
      </c>
      <c r="AX107" s="13" t="s">
        <v>71</v>
      </c>
      <c r="AY107" s="204" t="s">
        <v>208</v>
      </c>
    </row>
    <row r="108" spans="1:65" s="14" customFormat="1" ht="11.25">
      <c r="B108" s="205"/>
      <c r="C108" s="206"/>
      <c r="D108" s="195" t="s">
        <v>217</v>
      </c>
      <c r="E108" s="207" t="s">
        <v>19</v>
      </c>
      <c r="F108" s="208" t="s">
        <v>221</v>
      </c>
      <c r="G108" s="206"/>
      <c r="H108" s="209">
        <v>2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217</v>
      </c>
      <c r="AU108" s="215" t="s">
        <v>82</v>
      </c>
      <c r="AV108" s="14" t="s">
        <v>215</v>
      </c>
      <c r="AW108" s="14" t="s">
        <v>33</v>
      </c>
      <c r="AX108" s="14" t="s">
        <v>78</v>
      </c>
      <c r="AY108" s="215" t="s">
        <v>208</v>
      </c>
    </row>
    <row r="109" spans="1:65" s="2" customFormat="1" ht="24.2" customHeight="1">
      <c r="A109" s="36"/>
      <c r="B109" s="37"/>
      <c r="C109" s="226" t="s">
        <v>2174</v>
      </c>
      <c r="D109" s="226" t="s">
        <v>370</v>
      </c>
      <c r="E109" s="227" t="s">
        <v>2608</v>
      </c>
      <c r="F109" s="228" t="s">
        <v>2609</v>
      </c>
      <c r="G109" s="229" t="s">
        <v>367</v>
      </c>
      <c r="H109" s="230">
        <v>12</v>
      </c>
      <c r="I109" s="231"/>
      <c r="J109" s="232">
        <f>ROUND(I109*H109,2)</f>
        <v>0</v>
      </c>
      <c r="K109" s="228" t="s">
        <v>19</v>
      </c>
      <c r="L109" s="233"/>
      <c r="M109" s="234" t="s">
        <v>19</v>
      </c>
      <c r="N109" s="235" t="s">
        <v>43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373</v>
      </c>
      <c r="AT109" s="191" t="s">
        <v>370</v>
      </c>
      <c r="AU109" s="191" t="s">
        <v>82</v>
      </c>
      <c r="AY109" s="19" t="s">
        <v>208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82</v>
      </c>
      <c r="BK109" s="192">
        <f>ROUND(I109*H109,2)</f>
        <v>0</v>
      </c>
      <c r="BL109" s="19" t="s">
        <v>215</v>
      </c>
      <c r="BM109" s="191" t="s">
        <v>2177</v>
      </c>
    </row>
    <row r="110" spans="1:65" s="13" customFormat="1" ht="11.25">
      <c r="B110" s="193"/>
      <c r="C110" s="194"/>
      <c r="D110" s="195" t="s">
        <v>217</v>
      </c>
      <c r="E110" s="196" t="s">
        <v>19</v>
      </c>
      <c r="F110" s="197" t="s">
        <v>2600</v>
      </c>
      <c r="G110" s="194"/>
      <c r="H110" s="198">
        <v>12</v>
      </c>
      <c r="I110" s="199"/>
      <c r="J110" s="194"/>
      <c r="K110" s="194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217</v>
      </c>
      <c r="AU110" s="204" t="s">
        <v>82</v>
      </c>
      <c r="AV110" s="13" t="s">
        <v>82</v>
      </c>
      <c r="AW110" s="13" t="s">
        <v>33</v>
      </c>
      <c r="AX110" s="13" t="s">
        <v>71</v>
      </c>
      <c r="AY110" s="204" t="s">
        <v>208</v>
      </c>
    </row>
    <row r="111" spans="1:65" s="14" customFormat="1" ht="11.25">
      <c r="B111" s="205"/>
      <c r="C111" s="206"/>
      <c r="D111" s="195" t="s">
        <v>217</v>
      </c>
      <c r="E111" s="207" t="s">
        <v>19</v>
      </c>
      <c r="F111" s="208" t="s">
        <v>221</v>
      </c>
      <c r="G111" s="206"/>
      <c r="H111" s="209">
        <v>12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217</v>
      </c>
      <c r="AU111" s="215" t="s">
        <v>82</v>
      </c>
      <c r="AV111" s="14" t="s">
        <v>215</v>
      </c>
      <c r="AW111" s="14" t="s">
        <v>33</v>
      </c>
      <c r="AX111" s="14" t="s">
        <v>78</v>
      </c>
      <c r="AY111" s="215" t="s">
        <v>208</v>
      </c>
    </row>
    <row r="112" spans="1:65" s="2" customFormat="1" ht="14.45" customHeight="1">
      <c r="A112" s="36"/>
      <c r="B112" s="37"/>
      <c r="C112" s="226" t="s">
        <v>2161</v>
      </c>
      <c r="D112" s="226" t="s">
        <v>370</v>
      </c>
      <c r="E112" s="227" t="s">
        <v>2610</v>
      </c>
      <c r="F112" s="228" t="s">
        <v>2611</v>
      </c>
      <c r="G112" s="229" t="s">
        <v>367</v>
      </c>
      <c r="H112" s="230">
        <v>6</v>
      </c>
      <c r="I112" s="231"/>
      <c r="J112" s="232">
        <f t="shared" ref="J112:J119" si="10">ROUND(I112*H112,2)</f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ref="P112:P119" si="11">O112*H112</f>
        <v>0</v>
      </c>
      <c r="Q112" s="189">
        <v>0</v>
      </c>
      <c r="R112" s="189">
        <f t="shared" ref="R112:R119" si="12">Q112*H112</f>
        <v>0</v>
      </c>
      <c r="S112" s="189">
        <v>0</v>
      </c>
      <c r="T112" s="190">
        <f t="shared" ref="T112:T119" si="13"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373</v>
      </c>
      <c r="AT112" s="191" t="s">
        <v>370</v>
      </c>
      <c r="AU112" s="191" t="s">
        <v>82</v>
      </c>
      <c r="AY112" s="19" t="s">
        <v>208</v>
      </c>
      <c r="BE112" s="192">
        <f t="shared" ref="BE112:BE119" si="14">IF(N112="základní",J112,0)</f>
        <v>0</v>
      </c>
      <c r="BF112" s="192">
        <f t="shared" ref="BF112:BF119" si="15">IF(N112="snížená",J112,0)</f>
        <v>0</v>
      </c>
      <c r="BG112" s="192">
        <f t="shared" ref="BG112:BG119" si="16">IF(N112="zákl. přenesená",J112,0)</f>
        <v>0</v>
      </c>
      <c r="BH112" s="192">
        <f t="shared" ref="BH112:BH119" si="17">IF(N112="sníž. přenesená",J112,0)</f>
        <v>0</v>
      </c>
      <c r="BI112" s="192">
        <f t="shared" ref="BI112:BI119" si="18">IF(N112="nulová",J112,0)</f>
        <v>0</v>
      </c>
      <c r="BJ112" s="19" t="s">
        <v>82</v>
      </c>
      <c r="BK112" s="192">
        <f t="shared" ref="BK112:BK119" si="19">ROUND(I112*H112,2)</f>
        <v>0</v>
      </c>
      <c r="BL112" s="19" t="s">
        <v>215</v>
      </c>
      <c r="BM112" s="191" t="s">
        <v>744</v>
      </c>
    </row>
    <row r="113" spans="1:65" s="2" customFormat="1" ht="14.45" customHeight="1">
      <c r="A113" s="36"/>
      <c r="B113" s="37"/>
      <c r="C113" s="226" t="s">
        <v>734</v>
      </c>
      <c r="D113" s="226" t="s">
        <v>370</v>
      </c>
      <c r="E113" s="227" t="s">
        <v>2612</v>
      </c>
      <c r="F113" s="228" t="s">
        <v>2613</v>
      </c>
      <c r="G113" s="229" t="s">
        <v>395</v>
      </c>
      <c r="H113" s="230">
        <v>14</v>
      </c>
      <c r="I113" s="231"/>
      <c r="J113" s="232">
        <f t="shared" si="1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1"/>
        <v>0</v>
      </c>
      <c r="Q113" s="189">
        <v>0</v>
      </c>
      <c r="R113" s="189">
        <f t="shared" si="12"/>
        <v>0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373</v>
      </c>
      <c r="AT113" s="191" t="s">
        <v>370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215</v>
      </c>
      <c r="BM113" s="191" t="s">
        <v>752</v>
      </c>
    </row>
    <row r="114" spans="1:65" s="2" customFormat="1" ht="24.2" customHeight="1">
      <c r="A114" s="36"/>
      <c r="B114" s="37"/>
      <c r="C114" s="226" t="s">
        <v>739</v>
      </c>
      <c r="D114" s="226" t="s">
        <v>370</v>
      </c>
      <c r="E114" s="227" t="s">
        <v>2614</v>
      </c>
      <c r="F114" s="228" t="s">
        <v>2615</v>
      </c>
      <c r="G114" s="229" t="s">
        <v>395</v>
      </c>
      <c r="H114" s="230">
        <v>18</v>
      </c>
      <c r="I114" s="231"/>
      <c r="J114" s="232">
        <f t="shared" si="1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373</v>
      </c>
      <c r="AT114" s="191" t="s">
        <v>370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215</v>
      </c>
      <c r="BM114" s="191" t="s">
        <v>973</v>
      </c>
    </row>
    <row r="115" spans="1:65" s="2" customFormat="1" ht="24.2" customHeight="1">
      <c r="A115" s="36"/>
      <c r="B115" s="37"/>
      <c r="C115" s="226" t="s">
        <v>8</v>
      </c>
      <c r="D115" s="226" t="s">
        <v>370</v>
      </c>
      <c r="E115" s="227" t="s">
        <v>2616</v>
      </c>
      <c r="F115" s="228" t="s">
        <v>2617</v>
      </c>
      <c r="G115" s="229" t="s">
        <v>395</v>
      </c>
      <c r="H115" s="230">
        <v>60</v>
      </c>
      <c r="I115" s="231"/>
      <c r="J115" s="232">
        <f t="shared" si="1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373</v>
      </c>
      <c r="AT115" s="191" t="s">
        <v>370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215</v>
      </c>
      <c r="BM115" s="191" t="s">
        <v>998</v>
      </c>
    </row>
    <row r="116" spans="1:65" s="2" customFormat="1" ht="24.2" customHeight="1">
      <c r="A116" s="36"/>
      <c r="B116" s="37"/>
      <c r="C116" s="226" t="s">
        <v>1034</v>
      </c>
      <c r="D116" s="226" t="s">
        <v>370</v>
      </c>
      <c r="E116" s="227" t="s">
        <v>2618</v>
      </c>
      <c r="F116" s="228" t="s">
        <v>2619</v>
      </c>
      <c r="G116" s="229" t="s">
        <v>395</v>
      </c>
      <c r="H116" s="230">
        <v>90</v>
      </c>
      <c r="I116" s="231"/>
      <c r="J116" s="232">
        <f t="shared" si="1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373</v>
      </c>
      <c r="AT116" s="191" t="s">
        <v>370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215</v>
      </c>
      <c r="BM116" s="191" t="s">
        <v>829</v>
      </c>
    </row>
    <row r="117" spans="1:65" s="2" customFormat="1" ht="24.2" customHeight="1">
      <c r="A117" s="36"/>
      <c r="B117" s="37"/>
      <c r="C117" s="226" t="s">
        <v>2192</v>
      </c>
      <c r="D117" s="226" t="s">
        <v>370</v>
      </c>
      <c r="E117" s="227" t="s">
        <v>2620</v>
      </c>
      <c r="F117" s="228" t="s">
        <v>2621</v>
      </c>
      <c r="G117" s="229" t="s">
        <v>367</v>
      </c>
      <c r="H117" s="230">
        <v>6</v>
      </c>
      <c r="I117" s="231"/>
      <c r="J117" s="232">
        <f t="shared" si="10"/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373</v>
      </c>
      <c r="AT117" s="191" t="s">
        <v>370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215</v>
      </c>
      <c r="BM117" s="191" t="s">
        <v>840</v>
      </c>
    </row>
    <row r="118" spans="1:65" s="2" customFormat="1" ht="14.45" customHeight="1">
      <c r="A118" s="36"/>
      <c r="B118" s="37"/>
      <c r="C118" s="226" t="s">
        <v>2170</v>
      </c>
      <c r="D118" s="226" t="s">
        <v>370</v>
      </c>
      <c r="E118" s="227" t="s">
        <v>2622</v>
      </c>
      <c r="F118" s="228" t="s">
        <v>2623</v>
      </c>
      <c r="G118" s="229" t="s">
        <v>213</v>
      </c>
      <c r="H118" s="230">
        <v>80</v>
      </c>
      <c r="I118" s="231"/>
      <c r="J118" s="232">
        <f t="shared" si="10"/>
        <v>0</v>
      </c>
      <c r="K118" s="228" t="s">
        <v>19</v>
      </c>
      <c r="L118" s="233"/>
      <c r="M118" s="234" t="s">
        <v>19</v>
      </c>
      <c r="N118" s="235" t="s">
        <v>43</v>
      </c>
      <c r="O118" s="66"/>
      <c r="P118" s="189">
        <f t="shared" si="11"/>
        <v>0</v>
      </c>
      <c r="Q118" s="189">
        <v>0</v>
      </c>
      <c r="R118" s="189">
        <f t="shared" si="12"/>
        <v>0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373</v>
      </c>
      <c r="AT118" s="191" t="s">
        <v>370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215</v>
      </c>
      <c r="BM118" s="191" t="s">
        <v>854</v>
      </c>
    </row>
    <row r="119" spans="1:65" s="2" customFormat="1" ht="24.2" customHeight="1">
      <c r="A119" s="36"/>
      <c r="B119" s="37"/>
      <c r="C119" s="226" t="s">
        <v>760</v>
      </c>
      <c r="D119" s="226" t="s">
        <v>370</v>
      </c>
      <c r="E119" s="227" t="s">
        <v>2624</v>
      </c>
      <c r="F119" s="228" t="s">
        <v>2625</v>
      </c>
      <c r="G119" s="229" t="s">
        <v>213</v>
      </c>
      <c r="H119" s="230">
        <v>10</v>
      </c>
      <c r="I119" s="231"/>
      <c r="J119" s="232">
        <f t="shared" si="10"/>
        <v>0</v>
      </c>
      <c r="K119" s="228" t="s">
        <v>19</v>
      </c>
      <c r="L119" s="233"/>
      <c r="M119" s="234" t="s">
        <v>19</v>
      </c>
      <c r="N119" s="235" t="s">
        <v>43</v>
      </c>
      <c r="O119" s="66"/>
      <c r="P119" s="189">
        <f t="shared" si="11"/>
        <v>0</v>
      </c>
      <c r="Q119" s="189">
        <v>0</v>
      </c>
      <c r="R119" s="189">
        <f t="shared" si="12"/>
        <v>0</v>
      </c>
      <c r="S119" s="189">
        <v>0</v>
      </c>
      <c r="T119" s="190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373</v>
      </c>
      <c r="AT119" s="191" t="s">
        <v>370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215</v>
      </c>
      <c r="BM119" s="191" t="s">
        <v>870</v>
      </c>
    </row>
    <row r="120" spans="1:65" s="12" customFormat="1" ht="22.9" customHeight="1">
      <c r="B120" s="164"/>
      <c r="C120" s="165"/>
      <c r="D120" s="166" t="s">
        <v>70</v>
      </c>
      <c r="E120" s="178" t="s">
        <v>2626</v>
      </c>
      <c r="F120" s="178" t="s">
        <v>2627</v>
      </c>
      <c r="G120" s="165"/>
      <c r="H120" s="165"/>
      <c r="I120" s="168"/>
      <c r="J120" s="179">
        <f>BK120</f>
        <v>0</v>
      </c>
      <c r="K120" s="165"/>
      <c r="L120" s="170"/>
      <c r="M120" s="171"/>
      <c r="N120" s="172"/>
      <c r="O120" s="172"/>
      <c r="P120" s="173">
        <f>SUM(P121:P128)</f>
        <v>0</v>
      </c>
      <c r="Q120" s="172"/>
      <c r="R120" s="173">
        <f>SUM(R121:R128)</f>
        <v>0</v>
      </c>
      <c r="S120" s="172"/>
      <c r="T120" s="174">
        <f>SUM(T121:T128)</f>
        <v>0</v>
      </c>
      <c r="AR120" s="175" t="s">
        <v>78</v>
      </c>
      <c r="AT120" s="176" t="s">
        <v>70</v>
      </c>
      <c r="AU120" s="176" t="s">
        <v>78</v>
      </c>
      <c r="AY120" s="175" t="s">
        <v>208</v>
      </c>
      <c r="BK120" s="177">
        <f>SUM(BK121:BK128)</f>
        <v>0</v>
      </c>
    </row>
    <row r="121" spans="1:65" s="2" customFormat="1" ht="14.45" customHeight="1">
      <c r="A121" s="36"/>
      <c r="B121" s="37"/>
      <c r="C121" s="226" t="s">
        <v>765</v>
      </c>
      <c r="D121" s="226" t="s">
        <v>370</v>
      </c>
      <c r="E121" s="227" t="s">
        <v>2628</v>
      </c>
      <c r="F121" s="228" t="s">
        <v>2629</v>
      </c>
      <c r="G121" s="229" t="s">
        <v>367</v>
      </c>
      <c r="H121" s="230">
        <v>12</v>
      </c>
      <c r="I121" s="231"/>
      <c r="J121" s="232">
        <f t="shared" ref="J121:J128" si="20">ROUND(I121*H121,2)</f>
        <v>0</v>
      </c>
      <c r="K121" s="228" t="s">
        <v>19</v>
      </c>
      <c r="L121" s="233"/>
      <c r="M121" s="234" t="s">
        <v>19</v>
      </c>
      <c r="N121" s="235" t="s">
        <v>43</v>
      </c>
      <c r="O121" s="66"/>
      <c r="P121" s="189">
        <f t="shared" ref="P121:P128" si="21">O121*H121</f>
        <v>0</v>
      </c>
      <c r="Q121" s="189">
        <v>0</v>
      </c>
      <c r="R121" s="189">
        <f t="shared" ref="R121:R128" si="22">Q121*H121</f>
        <v>0</v>
      </c>
      <c r="S121" s="189">
        <v>0</v>
      </c>
      <c r="T121" s="190">
        <f t="shared" ref="T121:T128" si="23"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373</v>
      </c>
      <c r="AT121" s="191" t="s">
        <v>370</v>
      </c>
      <c r="AU121" s="191" t="s">
        <v>82</v>
      </c>
      <c r="AY121" s="19" t="s">
        <v>208</v>
      </c>
      <c r="BE121" s="192">
        <f t="shared" ref="BE121:BE128" si="24">IF(N121="základní",J121,0)</f>
        <v>0</v>
      </c>
      <c r="BF121" s="192">
        <f t="shared" ref="BF121:BF128" si="25">IF(N121="snížená",J121,0)</f>
        <v>0</v>
      </c>
      <c r="BG121" s="192">
        <f t="shared" ref="BG121:BG128" si="26">IF(N121="zákl. přenesená",J121,0)</f>
        <v>0</v>
      </c>
      <c r="BH121" s="192">
        <f t="shared" ref="BH121:BH128" si="27">IF(N121="sníž. přenesená",J121,0)</f>
        <v>0</v>
      </c>
      <c r="BI121" s="192">
        <f t="shared" ref="BI121:BI128" si="28">IF(N121="nulová",J121,0)</f>
        <v>0</v>
      </c>
      <c r="BJ121" s="19" t="s">
        <v>82</v>
      </c>
      <c r="BK121" s="192">
        <f t="shared" ref="BK121:BK128" si="29">ROUND(I121*H121,2)</f>
        <v>0</v>
      </c>
      <c r="BL121" s="19" t="s">
        <v>215</v>
      </c>
      <c r="BM121" s="191" t="s">
        <v>2202</v>
      </c>
    </row>
    <row r="122" spans="1:65" s="2" customFormat="1" ht="14.45" customHeight="1">
      <c r="A122" s="36"/>
      <c r="B122" s="37"/>
      <c r="C122" s="226" t="s">
        <v>7</v>
      </c>
      <c r="D122" s="226" t="s">
        <v>370</v>
      </c>
      <c r="E122" s="227" t="s">
        <v>2630</v>
      </c>
      <c r="F122" s="228" t="s">
        <v>2631</v>
      </c>
      <c r="G122" s="229" t="s">
        <v>367</v>
      </c>
      <c r="H122" s="230">
        <v>6</v>
      </c>
      <c r="I122" s="231"/>
      <c r="J122" s="232">
        <f t="shared" si="20"/>
        <v>0</v>
      </c>
      <c r="K122" s="228" t="s">
        <v>19</v>
      </c>
      <c r="L122" s="233"/>
      <c r="M122" s="234" t="s">
        <v>19</v>
      </c>
      <c r="N122" s="235" t="s">
        <v>43</v>
      </c>
      <c r="O122" s="66"/>
      <c r="P122" s="189">
        <f t="shared" si="21"/>
        <v>0</v>
      </c>
      <c r="Q122" s="189">
        <v>0</v>
      </c>
      <c r="R122" s="189">
        <f t="shared" si="22"/>
        <v>0</v>
      </c>
      <c r="S122" s="189">
        <v>0</v>
      </c>
      <c r="T122" s="190">
        <f t="shared" si="2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373</v>
      </c>
      <c r="AT122" s="191" t="s">
        <v>370</v>
      </c>
      <c r="AU122" s="191" t="s">
        <v>82</v>
      </c>
      <c r="AY122" s="19" t="s">
        <v>208</v>
      </c>
      <c r="BE122" s="192">
        <f t="shared" si="24"/>
        <v>0</v>
      </c>
      <c r="BF122" s="192">
        <f t="shared" si="25"/>
        <v>0</v>
      </c>
      <c r="BG122" s="192">
        <f t="shared" si="26"/>
        <v>0</v>
      </c>
      <c r="BH122" s="192">
        <f t="shared" si="27"/>
        <v>0</v>
      </c>
      <c r="BI122" s="192">
        <f t="shared" si="28"/>
        <v>0</v>
      </c>
      <c r="BJ122" s="19" t="s">
        <v>82</v>
      </c>
      <c r="BK122" s="192">
        <f t="shared" si="29"/>
        <v>0</v>
      </c>
      <c r="BL122" s="19" t="s">
        <v>215</v>
      </c>
      <c r="BM122" s="191" t="s">
        <v>895</v>
      </c>
    </row>
    <row r="123" spans="1:65" s="2" customFormat="1" ht="14.45" customHeight="1">
      <c r="A123" s="36"/>
      <c r="B123" s="37"/>
      <c r="C123" s="226" t="s">
        <v>2177</v>
      </c>
      <c r="D123" s="226" t="s">
        <v>370</v>
      </c>
      <c r="E123" s="227" t="s">
        <v>2632</v>
      </c>
      <c r="F123" s="228" t="s">
        <v>2633</v>
      </c>
      <c r="G123" s="229" t="s">
        <v>395</v>
      </c>
      <c r="H123" s="230">
        <v>12</v>
      </c>
      <c r="I123" s="231"/>
      <c r="J123" s="232">
        <f t="shared" si="20"/>
        <v>0</v>
      </c>
      <c r="K123" s="228" t="s">
        <v>19</v>
      </c>
      <c r="L123" s="233"/>
      <c r="M123" s="234" t="s">
        <v>19</v>
      </c>
      <c r="N123" s="235" t="s">
        <v>43</v>
      </c>
      <c r="O123" s="66"/>
      <c r="P123" s="189">
        <f t="shared" si="21"/>
        <v>0</v>
      </c>
      <c r="Q123" s="189">
        <v>0</v>
      </c>
      <c r="R123" s="189">
        <f t="shared" si="22"/>
        <v>0</v>
      </c>
      <c r="S123" s="189">
        <v>0</v>
      </c>
      <c r="T123" s="190">
        <f t="shared" si="2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373</v>
      </c>
      <c r="AT123" s="191" t="s">
        <v>370</v>
      </c>
      <c r="AU123" s="191" t="s">
        <v>82</v>
      </c>
      <c r="AY123" s="19" t="s">
        <v>208</v>
      </c>
      <c r="BE123" s="192">
        <f t="shared" si="24"/>
        <v>0</v>
      </c>
      <c r="BF123" s="192">
        <f t="shared" si="25"/>
        <v>0</v>
      </c>
      <c r="BG123" s="192">
        <f t="shared" si="26"/>
        <v>0</v>
      </c>
      <c r="BH123" s="192">
        <f t="shared" si="27"/>
        <v>0</v>
      </c>
      <c r="BI123" s="192">
        <f t="shared" si="28"/>
        <v>0</v>
      </c>
      <c r="BJ123" s="19" t="s">
        <v>82</v>
      </c>
      <c r="BK123" s="192">
        <f t="shared" si="29"/>
        <v>0</v>
      </c>
      <c r="BL123" s="19" t="s">
        <v>215</v>
      </c>
      <c r="BM123" s="191" t="s">
        <v>901</v>
      </c>
    </row>
    <row r="124" spans="1:65" s="2" customFormat="1" ht="24.2" customHeight="1">
      <c r="A124" s="36"/>
      <c r="B124" s="37"/>
      <c r="C124" s="226" t="s">
        <v>770</v>
      </c>
      <c r="D124" s="226" t="s">
        <v>370</v>
      </c>
      <c r="E124" s="227" t="s">
        <v>2634</v>
      </c>
      <c r="F124" s="228" t="s">
        <v>2619</v>
      </c>
      <c r="G124" s="229" t="s">
        <v>395</v>
      </c>
      <c r="H124" s="230">
        <v>42</v>
      </c>
      <c r="I124" s="231"/>
      <c r="J124" s="232">
        <f t="shared" si="20"/>
        <v>0</v>
      </c>
      <c r="K124" s="228" t="s">
        <v>19</v>
      </c>
      <c r="L124" s="233"/>
      <c r="M124" s="234" t="s">
        <v>19</v>
      </c>
      <c r="N124" s="235" t="s">
        <v>43</v>
      </c>
      <c r="O124" s="66"/>
      <c r="P124" s="189">
        <f t="shared" si="21"/>
        <v>0</v>
      </c>
      <c r="Q124" s="189">
        <v>0</v>
      </c>
      <c r="R124" s="189">
        <f t="shared" si="22"/>
        <v>0</v>
      </c>
      <c r="S124" s="189">
        <v>0</v>
      </c>
      <c r="T124" s="190">
        <f t="shared" si="2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373</v>
      </c>
      <c r="AT124" s="191" t="s">
        <v>370</v>
      </c>
      <c r="AU124" s="191" t="s">
        <v>82</v>
      </c>
      <c r="AY124" s="19" t="s">
        <v>208</v>
      </c>
      <c r="BE124" s="192">
        <f t="shared" si="24"/>
        <v>0</v>
      </c>
      <c r="BF124" s="192">
        <f t="shared" si="25"/>
        <v>0</v>
      </c>
      <c r="BG124" s="192">
        <f t="shared" si="26"/>
        <v>0</v>
      </c>
      <c r="BH124" s="192">
        <f t="shared" si="27"/>
        <v>0</v>
      </c>
      <c r="BI124" s="192">
        <f t="shared" si="28"/>
        <v>0</v>
      </c>
      <c r="BJ124" s="19" t="s">
        <v>82</v>
      </c>
      <c r="BK124" s="192">
        <f t="shared" si="29"/>
        <v>0</v>
      </c>
      <c r="BL124" s="19" t="s">
        <v>215</v>
      </c>
      <c r="BM124" s="191" t="s">
        <v>1003</v>
      </c>
    </row>
    <row r="125" spans="1:65" s="2" customFormat="1" ht="24.2" customHeight="1">
      <c r="A125" s="36"/>
      <c r="B125" s="37"/>
      <c r="C125" s="226" t="s">
        <v>744</v>
      </c>
      <c r="D125" s="226" t="s">
        <v>370</v>
      </c>
      <c r="E125" s="227" t="s">
        <v>2635</v>
      </c>
      <c r="F125" s="228" t="s">
        <v>2636</v>
      </c>
      <c r="G125" s="229" t="s">
        <v>395</v>
      </c>
      <c r="H125" s="230">
        <v>90</v>
      </c>
      <c r="I125" s="231"/>
      <c r="J125" s="232">
        <f t="shared" si="20"/>
        <v>0</v>
      </c>
      <c r="K125" s="228" t="s">
        <v>19</v>
      </c>
      <c r="L125" s="233"/>
      <c r="M125" s="234" t="s">
        <v>19</v>
      </c>
      <c r="N125" s="235" t="s">
        <v>43</v>
      </c>
      <c r="O125" s="66"/>
      <c r="P125" s="189">
        <f t="shared" si="21"/>
        <v>0</v>
      </c>
      <c r="Q125" s="189">
        <v>0</v>
      </c>
      <c r="R125" s="189">
        <f t="shared" si="22"/>
        <v>0</v>
      </c>
      <c r="S125" s="189">
        <v>0</v>
      </c>
      <c r="T125" s="190">
        <f t="shared" si="2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373</v>
      </c>
      <c r="AT125" s="191" t="s">
        <v>370</v>
      </c>
      <c r="AU125" s="191" t="s">
        <v>82</v>
      </c>
      <c r="AY125" s="19" t="s">
        <v>208</v>
      </c>
      <c r="BE125" s="192">
        <f t="shared" si="24"/>
        <v>0</v>
      </c>
      <c r="BF125" s="192">
        <f t="shared" si="25"/>
        <v>0</v>
      </c>
      <c r="BG125" s="192">
        <f t="shared" si="26"/>
        <v>0</v>
      </c>
      <c r="BH125" s="192">
        <f t="shared" si="27"/>
        <v>0</v>
      </c>
      <c r="BI125" s="192">
        <f t="shared" si="28"/>
        <v>0</v>
      </c>
      <c r="BJ125" s="19" t="s">
        <v>82</v>
      </c>
      <c r="BK125" s="192">
        <f t="shared" si="29"/>
        <v>0</v>
      </c>
      <c r="BL125" s="19" t="s">
        <v>215</v>
      </c>
      <c r="BM125" s="191" t="s">
        <v>1007</v>
      </c>
    </row>
    <row r="126" spans="1:65" s="2" customFormat="1" ht="24.2" customHeight="1">
      <c r="A126" s="36"/>
      <c r="B126" s="37"/>
      <c r="C126" s="226" t="s">
        <v>748</v>
      </c>
      <c r="D126" s="226" t="s">
        <v>370</v>
      </c>
      <c r="E126" s="227" t="s">
        <v>2637</v>
      </c>
      <c r="F126" s="228" t="s">
        <v>2621</v>
      </c>
      <c r="G126" s="229" t="s">
        <v>367</v>
      </c>
      <c r="H126" s="230">
        <v>6</v>
      </c>
      <c r="I126" s="231"/>
      <c r="J126" s="232">
        <f t="shared" si="20"/>
        <v>0</v>
      </c>
      <c r="K126" s="228" t="s">
        <v>19</v>
      </c>
      <c r="L126" s="233"/>
      <c r="M126" s="234" t="s">
        <v>19</v>
      </c>
      <c r="N126" s="235" t="s">
        <v>43</v>
      </c>
      <c r="O126" s="66"/>
      <c r="P126" s="189">
        <f t="shared" si="21"/>
        <v>0</v>
      </c>
      <c r="Q126" s="189">
        <v>0</v>
      </c>
      <c r="R126" s="189">
        <f t="shared" si="22"/>
        <v>0</v>
      </c>
      <c r="S126" s="189">
        <v>0</v>
      </c>
      <c r="T126" s="190">
        <f t="shared" si="2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373</v>
      </c>
      <c r="AT126" s="191" t="s">
        <v>370</v>
      </c>
      <c r="AU126" s="191" t="s">
        <v>82</v>
      </c>
      <c r="AY126" s="19" t="s">
        <v>208</v>
      </c>
      <c r="BE126" s="192">
        <f t="shared" si="24"/>
        <v>0</v>
      </c>
      <c r="BF126" s="192">
        <f t="shared" si="25"/>
        <v>0</v>
      </c>
      <c r="BG126" s="192">
        <f t="shared" si="26"/>
        <v>0</v>
      </c>
      <c r="BH126" s="192">
        <f t="shared" si="27"/>
        <v>0</v>
      </c>
      <c r="BI126" s="192">
        <f t="shared" si="28"/>
        <v>0</v>
      </c>
      <c r="BJ126" s="19" t="s">
        <v>82</v>
      </c>
      <c r="BK126" s="192">
        <f t="shared" si="29"/>
        <v>0</v>
      </c>
      <c r="BL126" s="19" t="s">
        <v>215</v>
      </c>
      <c r="BM126" s="191" t="s">
        <v>1016</v>
      </c>
    </row>
    <row r="127" spans="1:65" s="2" customFormat="1" ht="14.45" customHeight="1">
      <c r="A127" s="36"/>
      <c r="B127" s="37"/>
      <c r="C127" s="226" t="s">
        <v>752</v>
      </c>
      <c r="D127" s="226" t="s">
        <v>370</v>
      </c>
      <c r="E127" s="227" t="s">
        <v>2638</v>
      </c>
      <c r="F127" s="228" t="s">
        <v>2639</v>
      </c>
      <c r="G127" s="229" t="s">
        <v>213</v>
      </c>
      <c r="H127" s="230">
        <v>50</v>
      </c>
      <c r="I127" s="231"/>
      <c r="J127" s="232">
        <f t="shared" si="20"/>
        <v>0</v>
      </c>
      <c r="K127" s="228" t="s">
        <v>19</v>
      </c>
      <c r="L127" s="233"/>
      <c r="M127" s="234" t="s">
        <v>19</v>
      </c>
      <c r="N127" s="235" t="s">
        <v>43</v>
      </c>
      <c r="O127" s="66"/>
      <c r="P127" s="189">
        <f t="shared" si="21"/>
        <v>0</v>
      </c>
      <c r="Q127" s="189">
        <v>0</v>
      </c>
      <c r="R127" s="189">
        <f t="shared" si="22"/>
        <v>0</v>
      </c>
      <c r="S127" s="189">
        <v>0</v>
      </c>
      <c r="T127" s="190">
        <f t="shared" si="2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373</v>
      </c>
      <c r="AT127" s="191" t="s">
        <v>370</v>
      </c>
      <c r="AU127" s="191" t="s">
        <v>82</v>
      </c>
      <c r="AY127" s="19" t="s">
        <v>208</v>
      </c>
      <c r="BE127" s="192">
        <f t="shared" si="24"/>
        <v>0</v>
      </c>
      <c r="BF127" s="192">
        <f t="shared" si="25"/>
        <v>0</v>
      </c>
      <c r="BG127" s="192">
        <f t="shared" si="26"/>
        <v>0</v>
      </c>
      <c r="BH127" s="192">
        <f t="shared" si="27"/>
        <v>0</v>
      </c>
      <c r="BI127" s="192">
        <f t="shared" si="28"/>
        <v>0</v>
      </c>
      <c r="BJ127" s="19" t="s">
        <v>82</v>
      </c>
      <c r="BK127" s="192">
        <f t="shared" si="29"/>
        <v>0</v>
      </c>
      <c r="BL127" s="19" t="s">
        <v>215</v>
      </c>
      <c r="BM127" s="191" t="s">
        <v>456</v>
      </c>
    </row>
    <row r="128" spans="1:65" s="2" customFormat="1" ht="24.2" customHeight="1">
      <c r="A128" s="36"/>
      <c r="B128" s="37"/>
      <c r="C128" s="226" t="s">
        <v>756</v>
      </c>
      <c r="D128" s="226" t="s">
        <v>370</v>
      </c>
      <c r="E128" s="227" t="s">
        <v>2640</v>
      </c>
      <c r="F128" s="228" t="s">
        <v>2625</v>
      </c>
      <c r="G128" s="229" t="s">
        <v>213</v>
      </c>
      <c r="H128" s="230">
        <v>15</v>
      </c>
      <c r="I128" s="231"/>
      <c r="J128" s="232">
        <f t="shared" si="20"/>
        <v>0</v>
      </c>
      <c r="K128" s="228" t="s">
        <v>19</v>
      </c>
      <c r="L128" s="233"/>
      <c r="M128" s="260" t="s">
        <v>19</v>
      </c>
      <c r="N128" s="261" t="s">
        <v>43</v>
      </c>
      <c r="O128" s="254"/>
      <c r="P128" s="255">
        <f t="shared" si="21"/>
        <v>0</v>
      </c>
      <c r="Q128" s="255">
        <v>0</v>
      </c>
      <c r="R128" s="255">
        <f t="shared" si="22"/>
        <v>0</v>
      </c>
      <c r="S128" s="255">
        <v>0</v>
      </c>
      <c r="T128" s="256">
        <f t="shared" si="2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373</v>
      </c>
      <c r="AT128" s="191" t="s">
        <v>370</v>
      </c>
      <c r="AU128" s="191" t="s">
        <v>82</v>
      </c>
      <c r="AY128" s="19" t="s">
        <v>208</v>
      </c>
      <c r="BE128" s="192">
        <f t="shared" si="24"/>
        <v>0</v>
      </c>
      <c r="BF128" s="192">
        <f t="shared" si="25"/>
        <v>0</v>
      </c>
      <c r="BG128" s="192">
        <f t="shared" si="26"/>
        <v>0</v>
      </c>
      <c r="BH128" s="192">
        <f t="shared" si="27"/>
        <v>0</v>
      </c>
      <c r="BI128" s="192">
        <f t="shared" si="28"/>
        <v>0</v>
      </c>
      <c r="BJ128" s="19" t="s">
        <v>82</v>
      </c>
      <c r="BK128" s="192">
        <f t="shared" si="29"/>
        <v>0</v>
      </c>
      <c r="BL128" s="19" t="s">
        <v>215</v>
      </c>
      <c r="BM128" s="191" t="s">
        <v>514</v>
      </c>
    </row>
    <row r="129" spans="1:31" s="2" customFormat="1" ht="6.95" customHeight="1">
      <c r="A129" s="36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41"/>
      <c r="M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</sheetData>
  <sheetProtection algorithmName="SHA-512" hashValue="x1v1kNkP/iNu2oEp5+QEWsEaS9dxOPipWX/rlYkJht0wVl1nDbFNvgY7fn76Sr8u5gSGsugcwX7jqR5zMC3RjA==" saltValue="T1Xec+8eQRHWKGWYdrd89MmMQXMU144GxvCODcrk2wtJ/OaMw8vBovLQcmchFmOnc1UqhYVoiqpeYpS++qGtOg==" spinCount="100000" sheet="1" objects="1" scenarios="1" formatColumns="0" formatRows="0" autoFilter="0"/>
  <autoFilter ref="C88:K128" xr:uid="{00000000-0009-0000-0000-000004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99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2643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ROUND(J96,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ROUND((SUM(BE96:BE214)),  2)</f>
        <v>0</v>
      </c>
      <c r="G37" s="36"/>
      <c r="H37" s="36"/>
      <c r="I37" s="126">
        <v>0.21</v>
      </c>
      <c r="J37" s="125">
        <f>ROUND(((SUM(BE96:BE214))*I37),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ROUND((SUM(BF96:BF214)),  2)</f>
        <v>0</v>
      </c>
      <c r="G38" s="36"/>
      <c r="H38" s="36"/>
      <c r="I38" s="126">
        <v>0.15</v>
      </c>
      <c r="J38" s="125">
        <f>ROUND(((SUM(BF96:BF214))*I38),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ROUND((SUM(BG96:BG214)),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ROUND((SUM(BH96:BH214)),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ROUND((SUM(BI96:BI214)),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2020-22-01 - Elektroinstalace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J96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J97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J98</f>
        <v>0</v>
      </c>
      <c r="K69" s="99"/>
      <c r="L69" s="152"/>
    </row>
    <row r="70" spans="1:47" s="9" customFormat="1" ht="24.95" customHeight="1">
      <c r="B70" s="142"/>
      <c r="C70" s="143"/>
      <c r="D70" s="144" t="s">
        <v>2645</v>
      </c>
      <c r="E70" s="145"/>
      <c r="F70" s="145"/>
      <c r="G70" s="145"/>
      <c r="H70" s="145"/>
      <c r="I70" s="145"/>
      <c r="J70" s="146">
        <f>J209</f>
        <v>0</v>
      </c>
      <c r="K70" s="143"/>
      <c r="L70" s="147"/>
    </row>
    <row r="71" spans="1:47" s="10" customFormat="1" ht="19.899999999999999" customHeight="1">
      <c r="B71" s="148"/>
      <c r="C71" s="99"/>
      <c r="D71" s="149" t="s">
        <v>2646</v>
      </c>
      <c r="E71" s="150"/>
      <c r="F71" s="150"/>
      <c r="G71" s="150"/>
      <c r="H71" s="150"/>
      <c r="I71" s="150"/>
      <c r="J71" s="151">
        <f>J210</f>
        <v>0</v>
      </c>
      <c r="K71" s="99"/>
      <c r="L71" s="152"/>
    </row>
    <row r="72" spans="1:47" s="9" customFormat="1" ht="24.95" customHeight="1">
      <c r="B72" s="142"/>
      <c r="C72" s="143"/>
      <c r="D72" s="144" t="s">
        <v>188</v>
      </c>
      <c r="E72" s="145"/>
      <c r="F72" s="145"/>
      <c r="G72" s="145"/>
      <c r="H72" s="145"/>
      <c r="I72" s="145"/>
      <c r="J72" s="146">
        <f>J212</f>
        <v>0</v>
      </c>
      <c r="K72" s="143"/>
      <c r="L72" s="147"/>
    </row>
    <row r="73" spans="1:47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47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47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24.95" customHeight="1">
      <c r="A79" s="36"/>
      <c r="B79" s="37"/>
      <c r="C79" s="25" t="s">
        <v>193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6.5" customHeight="1">
      <c r="A82" s="36"/>
      <c r="B82" s="37"/>
      <c r="C82" s="38"/>
      <c r="D82" s="38"/>
      <c r="E82" s="416" t="str">
        <f>E7</f>
        <v>Stavební úpravy Bratří Mádlů č.p. 191, Nový Bydžov</v>
      </c>
      <c r="F82" s="417"/>
      <c r="G82" s="417"/>
      <c r="H82" s="417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155</v>
      </c>
      <c r="D83" s="24"/>
      <c r="E83" s="24"/>
      <c r="F83" s="24"/>
      <c r="G83" s="24"/>
      <c r="H83" s="24"/>
      <c r="I83" s="24"/>
      <c r="J83" s="24"/>
      <c r="K83" s="24"/>
      <c r="L83" s="22"/>
    </row>
    <row r="84" spans="1:63" s="1" customFormat="1" ht="16.5" customHeight="1">
      <c r="B84" s="23"/>
      <c r="C84" s="24"/>
      <c r="D84" s="24"/>
      <c r="E84" s="416" t="s">
        <v>156</v>
      </c>
      <c r="F84" s="393"/>
      <c r="G84" s="393"/>
      <c r="H84" s="393"/>
      <c r="I84" s="24"/>
      <c r="J84" s="24"/>
      <c r="K84" s="24"/>
      <c r="L84" s="22"/>
    </row>
    <row r="85" spans="1:63" s="1" customFormat="1" ht="12" customHeight="1">
      <c r="B85" s="23"/>
      <c r="C85" s="31" t="s">
        <v>2142</v>
      </c>
      <c r="D85" s="24"/>
      <c r="E85" s="24"/>
      <c r="F85" s="24"/>
      <c r="G85" s="24"/>
      <c r="H85" s="24"/>
      <c r="I85" s="24"/>
      <c r="J85" s="24"/>
      <c r="K85" s="24"/>
      <c r="L85" s="22"/>
    </row>
    <row r="86" spans="1:63" s="2" customFormat="1" ht="16.5" customHeight="1">
      <c r="A86" s="36"/>
      <c r="B86" s="37"/>
      <c r="C86" s="38"/>
      <c r="D86" s="38"/>
      <c r="E86" s="420" t="s">
        <v>2641</v>
      </c>
      <c r="F86" s="418"/>
      <c r="G86" s="418"/>
      <c r="H86" s="41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2" customHeight="1">
      <c r="A87" s="36"/>
      <c r="B87" s="37"/>
      <c r="C87" s="31" t="s">
        <v>2642</v>
      </c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6.5" customHeight="1">
      <c r="A88" s="36"/>
      <c r="B88" s="37"/>
      <c r="C88" s="38"/>
      <c r="D88" s="38"/>
      <c r="E88" s="372" t="str">
        <f>E13</f>
        <v>2020-22-01 - Elektroinstalace</v>
      </c>
      <c r="F88" s="418"/>
      <c r="G88" s="418"/>
      <c r="H88" s="41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2" customHeight="1">
      <c r="A90" s="36"/>
      <c r="B90" s="37"/>
      <c r="C90" s="31" t="s">
        <v>21</v>
      </c>
      <c r="D90" s="38"/>
      <c r="E90" s="38"/>
      <c r="F90" s="29" t="str">
        <f>F16</f>
        <v>Nový Bydžov</v>
      </c>
      <c r="G90" s="38"/>
      <c r="H90" s="38"/>
      <c r="I90" s="31" t="s">
        <v>23</v>
      </c>
      <c r="J90" s="61" t="str">
        <f>IF(J16="","",J16)</f>
        <v>29. 12. 2020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1" t="s">
        <v>25</v>
      </c>
      <c r="D92" s="38"/>
      <c r="E92" s="38"/>
      <c r="F92" s="29" t="str">
        <f>E19</f>
        <v>Město Nový Bydžov</v>
      </c>
      <c r="G92" s="38"/>
      <c r="H92" s="38"/>
      <c r="I92" s="31" t="s">
        <v>31</v>
      </c>
      <c r="J92" s="34" t="str">
        <f>E25</f>
        <v xml:space="preserve"> </v>
      </c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5.2" customHeight="1">
      <c r="A93" s="36"/>
      <c r="B93" s="37"/>
      <c r="C93" s="31" t="s">
        <v>29</v>
      </c>
      <c r="D93" s="38"/>
      <c r="E93" s="38"/>
      <c r="F93" s="29" t="str">
        <f>IF(E22="","",E22)</f>
        <v>Vyplň údaj</v>
      </c>
      <c r="G93" s="38"/>
      <c r="H93" s="38"/>
      <c r="I93" s="31" t="s">
        <v>34</v>
      </c>
      <c r="J93" s="34" t="str">
        <f>E28</f>
        <v xml:space="preserve"> 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2" customFormat="1" ht="10.3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63" s="11" customFormat="1" ht="29.25" customHeight="1">
      <c r="A95" s="153"/>
      <c r="B95" s="154"/>
      <c r="C95" s="155" t="s">
        <v>194</v>
      </c>
      <c r="D95" s="156" t="s">
        <v>56</v>
      </c>
      <c r="E95" s="156" t="s">
        <v>52</v>
      </c>
      <c r="F95" s="156" t="s">
        <v>53</v>
      </c>
      <c r="G95" s="156" t="s">
        <v>195</v>
      </c>
      <c r="H95" s="156" t="s">
        <v>196</v>
      </c>
      <c r="I95" s="156" t="s">
        <v>197</v>
      </c>
      <c r="J95" s="156" t="s">
        <v>159</v>
      </c>
      <c r="K95" s="157" t="s">
        <v>198</v>
      </c>
      <c r="L95" s="158"/>
      <c r="M95" s="70" t="s">
        <v>19</v>
      </c>
      <c r="N95" s="71" t="s">
        <v>41</v>
      </c>
      <c r="O95" s="71" t="s">
        <v>199</v>
      </c>
      <c r="P95" s="71" t="s">
        <v>200</v>
      </c>
      <c r="Q95" s="71" t="s">
        <v>201</v>
      </c>
      <c r="R95" s="71" t="s">
        <v>202</v>
      </c>
      <c r="S95" s="71" t="s">
        <v>203</v>
      </c>
      <c r="T95" s="72" t="s">
        <v>204</v>
      </c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</row>
    <row r="96" spans="1:63" s="2" customFormat="1" ht="22.9" customHeight="1">
      <c r="A96" s="36"/>
      <c r="B96" s="37"/>
      <c r="C96" s="77" t="s">
        <v>205</v>
      </c>
      <c r="D96" s="38"/>
      <c r="E96" s="38"/>
      <c r="F96" s="38"/>
      <c r="G96" s="38"/>
      <c r="H96" s="38"/>
      <c r="I96" s="38"/>
      <c r="J96" s="159">
        <f>BK96</f>
        <v>0</v>
      </c>
      <c r="K96" s="38"/>
      <c r="L96" s="41"/>
      <c r="M96" s="73"/>
      <c r="N96" s="160"/>
      <c r="O96" s="74"/>
      <c r="P96" s="161">
        <f>P97+P209+P212</f>
        <v>0</v>
      </c>
      <c r="Q96" s="74"/>
      <c r="R96" s="161">
        <f>R97+R209+R212</f>
        <v>1.7996100000000002</v>
      </c>
      <c r="S96" s="74"/>
      <c r="T96" s="162">
        <f>T97+T209+T212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70</v>
      </c>
      <c r="AU96" s="19" t="s">
        <v>160</v>
      </c>
      <c r="BK96" s="163">
        <f>BK97+BK209+BK212</f>
        <v>0</v>
      </c>
    </row>
    <row r="97" spans="1:65" s="12" customFormat="1" ht="25.9" customHeight="1">
      <c r="B97" s="164"/>
      <c r="C97" s="165"/>
      <c r="D97" s="166" t="s">
        <v>70</v>
      </c>
      <c r="E97" s="167" t="s">
        <v>1027</v>
      </c>
      <c r="F97" s="167" t="s">
        <v>1028</v>
      </c>
      <c r="G97" s="165"/>
      <c r="H97" s="165"/>
      <c r="I97" s="168"/>
      <c r="J97" s="169">
        <f>BK97</f>
        <v>0</v>
      </c>
      <c r="K97" s="165"/>
      <c r="L97" s="170"/>
      <c r="M97" s="171"/>
      <c r="N97" s="172"/>
      <c r="O97" s="172"/>
      <c r="P97" s="173">
        <f>P98</f>
        <v>0</v>
      </c>
      <c r="Q97" s="172"/>
      <c r="R97" s="173">
        <f>R98</f>
        <v>1.7996100000000002</v>
      </c>
      <c r="S97" s="172"/>
      <c r="T97" s="174">
        <f>T98</f>
        <v>0</v>
      </c>
      <c r="AR97" s="175" t="s">
        <v>82</v>
      </c>
      <c r="AT97" s="176" t="s">
        <v>70</v>
      </c>
      <c r="AU97" s="176" t="s">
        <v>71</v>
      </c>
      <c r="AY97" s="175" t="s">
        <v>208</v>
      </c>
      <c r="BK97" s="177">
        <f>BK98</f>
        <v>0</v>
      </c>
    </row>
    <row r="98" spans="1:65" s="12" customFormat="1" ht="22.9" customHeight="1">
      <c r="B98" s="164"/>
      <c r="C98" s="165"/>
      <c r="D98" s="166" t="s">
        <v>70</v>
      </c>
      <c r="E98" s="178" t="s">
        <v>2647</v>
      </c>
      <c r="F98" s="178" t="s">
        <v>2648</v>
      </c>
      <c r="G98" s="165"/>
      <c r="H98" s="165"/>
      <c r="I98" s="168"/>
      <c r="J98" s="179">
        <f>BK98</f>
        <v>0</v>
      </c>
      <c r="K98" s="165"/>
      <c r="L98" s="170"/>
      <c r="M98" s="171"/>
      <c r="N98" s="172"/>
      <c r="O98" s="172"/>
      <c r="P98" s="173">
        <f>SUM(P99:P208)</f>
        <v>0</v>
      </c>
      <c r="Q98" s="172"/>
      <c r="R98" s="173">
        <f>SUM(R99:R208)</f>
        <v>1.7996100000000002</v>
      </c>
      <c r="S98" s="172"/>
      <c r="T98" s="174">
        <f>SUM(T99:T208)</f>
        <v>0</v>
      </c>
      <c r="AR98" s="175" t="s">
        <v>82</v>
      </c>
      <c r="AT98" s="176" t="s">
        <v>70</v>
      </c>
      <c r="AU98" s="176" t="s">
        <v>78</v>
      </c>
      <c r="AY98" s="175" t="s">
        <v>208</v>
      </c>
      <c r="BK98" s="177">
        <f>SUM(BK99:BK208)</f>
        <v>0</v>
      </c>
    </row>
    <row r="99" spans="1:65" s="2" customFormat="1" ht="14.45" customHeight="1">
      <c r="A99" s="36"/>
      <c r="B99" s="37"/>
      <c r="C99" s="226" t="s">
        <v>2649</v>
      </c>
      <c r="D99" s="226" t="s">
        <v>370</v>
      </c>
      <c r="E99" s="227" t="s">
        <v>2650</v>
      </c>
      <c r="F99" s="228" t="s">
        <v>2651</v>
      </c>
      <c r="G99" s="229" t="s">
        <v>395</v>
      </c>
      <c r="H99" s="230">
        <v>50</v>
      </c>
      <c r="I99" s="231"/>
      <c r="J99" s="232">
        <f t="shared" ref="J99:J109" si="0">ROUND(I99*H99,2)</f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ref="P99:P109" si="1">O99*H99</f>
        <v>0</v>
      </c>
      <c r="Q99" s="189">
        <v>1.6000000000000001E-4</v>
      </c>
      <c r="R99" s="189">
        <f t="shared" ref="R99:R109" si="2">Q99*H99</f>
        <v>8.0000000000000002E-3</v>
      </c>
      <c r="S99" s="189">
        <v>0</v>
      </c>
      <c r="T99" s="190">
        <f t="shared" ref="T99:T109" si="3"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829</v>
      </c>
      <c r="AT99" s="191" t="s">
        <v>370</v>
      </c>
      <c r="AU99" s="191" t="s">
        <v>82</v>
      </c>
      <c r="AY99" s="19" t="s">
        <v>208</v>
      </c>
      <c r="BE99" s="192">
        <f t="shared" ref="BE99:BE109" si="4">IF(N99="základní",J99,0)</f>
        <v>0</v>
      </c>
      <c r="BF99" s="192">
        <f t="shared" ref="BF99:BF109" si="5">IF(N99="snížená",J99,0)</f>
        <v>0</v>
      </c>
      <c r="BG99" s="192">
        <f t="shared" ref="BG99:BG109" si="6">IF(N99="zákl. přenesená",J99,0)</f>
        <v>0</v>
      </c>
      <c r="BH99" s="192">
        <f t="shared" ref="BH99:BH109" si="7">IF(N99="sníž. přenesená",J99,0)</f>
        <v>0</v>
      </c>
      <c r="BI99" s="192">
        <f t="shared" ref="BI99:BI109" si="8">IF(N99="nulová",J99,0)</f>
        <v>0</v>
      </c>
      <c r="BJ99" s="19" t="s">
        <v>82</v>
      </c>
      <c r="BK99" s="192">
        <f t="shared" ref="BK99:BK109" si="9">ROUND(I99*H99,2)</f>
        <v>0</v>
      </c>
      <c r="BL99" s="19" t="s">
        <v>1034</v>
      </c>
      <c r="BM99" s="191" t="s">
        <v>2652</v>
      </c>
    </row>
    <row r="100" spans="1:65" s="2" customFormat="1" ht="14.45" customHeight="1">
      <c r="A100" s="36"/>
      <c r="B100" s="37"/>
      <c r="C100" s="180" t="s">
        <v>1198</v>
      </c>
      <c r="D100" s="180" t="s">
        <v>210</v>
      </c>
      <c r="E100" s="181" t="s">
        <v>2653</v>
      </c>
      <c r="F100" s="182" t="s">
        <v>2654</v>
      </c>
      <c r="G100" s="183" t="s">
        <v>395</v>
      </c>
      <c r="H100" s="184">
        <v>50</v>
      </c>
      <c r="I100" s="185"/>
      <c r="J100" s="186">
        <f t="shared" si="0"/>
        <v>0</v>
      </c>
      <c r="K100" s="182" t="s">
        <v>19</v>
      </c>
      <c r="L100" s="41"/>
      <c r="M100" s="187" t="s">
        <v>19</v>
      </c>
      <c r="N100" s="188" t="s">
        <v>43</v>
      </c>
      <c r="O100" s="66"/>
      <c r="P100" s="189">
        <f t="shared" si="1"/>
        <v>0</v>
      </c>
      <c r="Q100" s="189">
        <v>0</v>
      </c>
      <c r="R100" s="189">
        <f t="shared" si="2"/>
        <v>0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1034</v>
      </c>
      <c r="AT100" s="191" t="s">
        <v>210</v>
      </c>
      <c r="AU100" s="191" t="s">
        <v>82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1034</v>
      </c>
      <c r="BM100" s="191" t="s">
        <v>2655</v>
      </c>
    </row>
    <row r="101" spans="1:65" s="2" customFormat="1" ht="14.45" customHeight="1">
      <c r="A101" s="36"/>
      <c r="B101" s="37"/>
      <c r="C101" s="180" t="s">
        <v>2491</v>
      </c>
      <c r="D101" s="180" t="s">
        <v>210</v>
      </c>
      <c r="E101" s="181" t="s">
        <v>2656</v>
      </c>
      <c r="F101" s="182" t="s">
        <v>2657</v>
      </c>
      <c r="G101" s="183" t="s">
        <v>395</v>
      </c>
      <c r="H101" s="184">
        <v>50</v>
      </c>
      <c r="I101" s="185"/>
      <c r="J101" s="186">
        <f t="shared" si="0"/>
        <v>0</v>
      </c>
      <c r="K101" s="182" t="s">
        <v>19</v>
      </c>
      <c r="L101" s="41"/>
      <c r="M101" s="187" t="s">
        <v>19</v>
      </c>
      <c r="N101" s="188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1034</v>
      </c>
      <c r="AT101" s="191" t="s">
        <v>210</v>
      </c>
      <c r="AU101" s="191" t="s">
        <v>82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1034</v>
      </c>
      <c r="BM101" s="191" t="s">
        <v>2658</v>
      </c>
    </row>
    <row r="102" spans="1:65" s="2" customFormat="1" ht="14.45" customHeight="1">
      <c r="A102" s="36"/>
      <c r="B102" s="37"/>
      <c r="C102" s="226" t="s">
        <v>2659</v>
      </c>
      <c r="D102" s="226" t="s">
        <v>370</v>
      </c>
      <c r="E102" s="227" t="s">
        <v>2660</v>
      </c>
      <c r="F102" s="228" t="s">
        <v>2661</v>
      </c>
      <c r="G102" s="229" t="s">
        <v>395</v>
      </c>
      <c r="H102" s="230">
        <v>50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2.7E-4</v>
      </c>
      <c r="R102" s="189">
        <f t="shared" si="2"/>
        <v>1.35E-2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829</v>
      </c>
      <c r="AT102" s="191" t="s">
        <v>370</v>
      </c>
      <c r="AU102" s="191" t="s">
        <v>82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1034</v>
      </c>
      <c r="BM102" s="191" t="s">
        <v>2662</v>
      </c>
    </row>
    <row r="103" spans="1:65" s="2" customFormat="1" ht="14.45" customHeight="1">
      <c r="A103" s="36"/>
      <c r="B103" s="37"/>
      <c r="C103" s="180" t="s">
        <v>2503</v>
      </c>
      <c r="D103" s="180" t="s">
        <v>210</v>
      </c>
      <c r="E103" s="181" t="s">
        <v>2663</v>
      </c>
      <c r="F103" s="182" t="s">
        <v>2664</v>
      </c>
      <c r="G103" s="183" t="s">
        <v>395</v>
      </c>
      <c r="H103" s="184">
        <v>300</v>
      </c>
      <c r="I103" s="185"/>
      <c r="J103" s="186">
        <f t="shared" si="0"/>
        <v>0</v>
      </c>
      <c r="K103" s="182" t="s">
        <v>19</v>
      </c>
      <c r="L103" s="41"/>
      <c r="M103" s="187" t="s">
        <v>19</v>
      </c>
      <c r="N103" s="188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1034</v>
      </c>
      <c r="AT103" s="191" t="s">
        <v>210</v>
      </c>
      <c r="AU103" s="191" t="s">
        <v>82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1034</v>
      </c>
      <c r="BM103" s="191" t="s">
        <v>2665</v>
      </c>
    </row>
    <row r="104" spans="1:65" s="2" customFormat="1" ht="14.45" customHeight="1">
      <c r="A104" s="36"/>
      <c r="B104" s="37"/>
      <c r="C104" s="226" t="s">
        <v>2666</v>
      </c>
      <c r="D104" s="226" t="s">
        <v>370</v>
      </c>
      <c r="E104" s="227" t="s">
        <v>2667</v>
      </c>
      <c r="F104" s="228" t="s">
        <v>2668</v>
      </c>
      <c r="G104" s="229" t="s">
        <v>2669</v>
      </c>
      <c r="H104" s="230">
        <v>0.3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0.05</v>
      </c>
      <c r="R104" s="189">
        <f t="shared" si="2"/>
        <v>1.4999999999999999E-2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829</v>
      </c>
      <c r="AT104" s="191" t="s">
        <v>370</v>
      </c>
      <c r="AU104" s="191" t="s">
        <v>82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1034</v>
      </c>
      <c r="BM104" s="191" t="s">
        <v>2670</v>
      </c>
    </row>
    <row r="105" spans="1:65" s="2" customFormat="1" ht="14.45" customHeight="1">
      <c r="A105" s="36"/>
      <c r="B105" s="37"/>
      <c r="C105" s="180" t="s">
        <v>2506</v>
      </c>
      <c r="D105" s="180" t="s">
        <v>210</v>
      </c>
      <c r="E105" s="181" t="s">
        <v>2671</v>
      </c>
      <c r="F105" s="182" t="s">
        <v>2672</v>
      </c>
      <c r="G105" s="183" t="s">
        <v>395</v>
      </c>
      <c r="H105" s="184">
        <v>470</v>
      </c>
      <c r="I105" s="185"/>
      <c r="J105" s="186">
        <f t="shared" si="0"/>
        <v>0</v>
      </c>
      <c r="K105" s="182" t="s">
        <v>19</v>
      </c>
      <c r="L105" s="41"/>
      <c r="M105" s="187" t="s">
        <v>19</v>
      </c>
      <c r="N105" s="188" t="s">
        <v>43</v>
      </c>
      <c r="O105" s="66"/>
      <c r="P105" s="189">
        <f t="shared" si="1"/>
        <v>0</v>
      </c>
      <c r="Q105" s="189">
        <v>0</v>
      </c>
      <c r="R105" s="189">
        <f t="shared" si="2"/>
        <v>0</v>
      </c>
      <c r="S105" s="189">
        <v>0</v>
      </c>
      <c r="T105" s="190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1034</v>
      </c>
      <c r="AT105" s="191" t="s">
        <v>210</v>
      </c>
      <c r="AU105" s="191" t="s">
        <v>82</v>
      </c>
      <c r="AY105" s="19" t="s">
        <v>208</v>
      </c>
      <c r="BE105" s="192">
        <f t="shared" si="4"/>
        <v>0</v>
      </c>
      <c r="BF105" s="192">
        <f t="shared" si="5"/>
        <v>0</v>
      </c>
      <c r="BG105" s="192">
        <f t="shared" si="6"/>
        <v>0</v>
      </c>
      <c r="BH105" s="192">
        <f t="shared" si="7"/>
        <v>0</v>
      </c>
      <c r="BI105" s="192">
        <f t="shared" si="8"/>
        <v>0</v>
      </c>
      <c r="BJ105" s="19" t="s">
        <v>82</v>
      </c>
      <c r="BK105" s="192">
        <f t="shared" si="9"/>
        <v>0</v>
      </c>
      <c r="BL105" s="19" t="s">
        <v>1034</v>
      </c>
      <c r="BM105" s="191" t="s">
        <v>2673</v>
      </c>
    </row>
    <row r="106" spans="1:65" s="2" customFormat="1" ht="14.45" customHeight="1">
      <c r="A106" s="36"/>
      <c r="B106" s="37"/>
      <c r="C106" s="226" t="s">
        <v>2674</v>
      </c>
      <c r="D106" s="226" t="s">
        <v>370</v>
      </c>
      <c r="E106" s="227" t="s">
        <v>2675</v>
      </c>
      <c r="F106" s="228" t="s">
        <v>2676</v>
      </c>
      <c r="G106" s="229" t="s">
        <v>367</v>
      </c>
      <c r="H106" s="230">
        <v>1</v>
      </c>
      <c r="I106" s="231"/>
      <c r="J106" s="232">
        <f t="shared" si="0"/>
        <v>0</v>
      </c>
      <c r="K106" s="228" t="s">
        <v>19</v>
      </c>
      <c r="L106" s="233"/>
      <c r="M106" s="234" t="s">
        <v>19</v>
      </c>
      <c r="N106" s="235" t="s">
        <v>43</v>
      </c>
      <c r="O106" s="66"/>
      <c r="P106" s="189">
        <f t="shared" si="1"/>
        <v>0</v>
      </c>
      <c r="Q106" s="189">
        <v>0</v>
      </c>
      <c r="R106" s="189">
        <f t="shared" si="2"/>
        <v>0</v>
      </c>
      <c r="S106" s="189">
        <v>0</v>
      </c>
      <c r="T106" s="190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829</v>
      </c>
      <c r="AT106" s="191" t="s">
        <v>370</v>
      </c>
      <c r="AU106" s="191" t="s">
        <v>82</v>
      </c>
      <c r="AY106" s="19" t="s">
        <v>208</v>
      </c>
      <c r="BE106" s="192">
        <f t="shared" si="4"/>
        <v>0</v>
      </c>
      <c r="BF106" s="192">
        <f t="shared" si="5"/>
        <v>0</v>
      </c>
      <c r="BG106" s="192">
        <f t="shared" si="6"/>
        <v>0</v>
      </c>
      <c r="BH106" s="192">
        <f t="shared" si="7"/>
        <v>0</v>
      </c>
      <c r="BI106" s="192">
        <f t="shared" si="8"/>
        <v>0</v>
      </c>
      <c r="BJ106" s="19" t="s">
        <v>82</v>
      </c>
      <c r="BK106" s="192">
        <f t="shared" si="9"/>
        <v>0</v>
      </c>
      <c r="BL106" s="19" t="s">
        <v>1034</v>
      </c>
      <c r="BM106" s="191" t="s">
        <v>2677</v>
      </c>
    </row>
    <row r="107" spans="1:65" s="2" customFormat="1" ht="14.45" customHeight="1">
      <c r="A107" s="36"/>
      <c r="B107" s="37"/>
      <c r="C107" s="226" t="s">
        <v>2678</v>
      </c>
      <c r="D107" s="226" t="s">
        <v>370</v>
      </c>
      <c r="E107" s="227" t="s">
        <v>2679</v>
      </c>
      <c r="F107" s="228" t="s">
        <v>2680</v>
      </c>
      <c r="G107" s="229" t="s">
        <v>367</v>
      </c>
      <c r="H107" s="230">
        <v>1</v>
      </c>
      <c r="I107" s="231"/>
      <c r="J107" s="232">
        <f t="shared" si="0"/>
        <v>0</v>
      </c>
      <c r="K107" s="228" t="s">
        <v>19</v>
      </c>
      <c r="L107" s="233"/>
      <c r="M107" s="234" t="s">
        <v>19</v>
      </c>
      <c r="N107" s="235" t="s">
        <v>43</v>
      </c>
      <c r="O107" s="66"/>
      <c r="P107" s="189">
        <f t="shared" si="1"/>
        <v>0</v>
      </c>
      <c r="Q107" s="189">
        <v>0</v>
      </c>
      <c r="R107" s="189">
        <f t="shared" si="2"/>
        <v>0</v>
      </c>
      <c r="S107" s="189">
        <v>0</v>
      </c>
      <c r="T107" s="190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829</v>
      </c>
      <c r="AT107" s="191" t="s">
        <v>370</v>
      </c>
      <c r="AU107" s="191" t="s">
        <v>82</v>
      </c>
      <c r="AY107" s="19" t="s">
        <v>208</v>
      </c>
      <c r="BE107" s="192">
        <f t="shared" si="4"/>
        <v>0</v>
      </c>
      <c r="BF107" s="192">
        <f t="shared" si="5"/>
        <v>0</v>
      </c>
      <c r="BG107" s="192">
        <f t="shared" si="6"/>
        <v>0</v>
      </c>
      <c r="BH107" s="192">
        <f t="shared" si="7"/>
        <v>0</v>
      </c>
      <c r="BI107" s="192">
        <f t="shared" si="8"/>
        <v>0</v>
      </c>
      <c r="BJ107" s="19" t="s">
        <v>82</v>
      </c>
      <c r="BK107" s="192">
        <f t="shared" si="9"/>
        <v>0</v>
      </c>
      <c r="BL107" s="19" t="s">
        <v>1034</v>
      </c>
      <c r="BM107" s="191" t="s">
        <v>2681</v>
      </c>
    </row>
    <row r="108" spans="1:65" s="2" customFormat="1" ht="14.45" customHeight="1">
      <c r="A108" s="36"/>
      <c r="B108" s="37"/>
      <c r="C108" s="226" t="s">
        <v>1698</v>
      </c>
      <c r="D108" s="226" t="s">
        <v>370</v>
      </c>
      <c r="E108" s="227" t="s">
        <v>2682</v>
      </c>
      <c r="F108" s="228" t="s">
        <v>2683</v>
      </c>
      <c r="G108" s="229" t="s">
        <v>395</v>
      </c>
      <c r="H108" s="230">
        <v>80</v>
      </c>
      <c r="I108" s="231"/>
      <c r="J108" s="232">
        <f t="shared" si="0"/>
        <v>0</v>
      </c>
      <c r="K108" s="228" t="s">
        <v>19</v>
      </c>
      <c r="L108" s="233"/>
      <c r="M108" s="234" t="s">
        <v>19</v>
      </c>
      <c r="N108" s="235" t="s">
        <v>43</v>
      </c>
      <c r="O108" s="66"/>
      <c r="P108" s="189">
        <f t="shared" si="1"/>
        <v>0</v>
      </c>
      <c r="Q108" s="189">
        <v>0</v>
      </c>
      <c r="R108" s="189">
        <f t="shared" si="2"/>
        <v>0</v>
      </c>
      <c r="S108" s="189">
        <v>0</v>
      </c>
      <c r="T108" s="190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829</v>
      </c>
      <c r="AT108" s="191" t="s">
        <v>370</v>
      </c>
      <c r="AU108" s="191" t="s">
        <v>82</v>
      </c>
      <c r="AY108" s="19" t="s">
        <v>208</v>
      </c>
      <c r="BE108" s="192">
        <f t="shared" si="4"/>
        <v>0</v>
      </c>
      <c r="BF108" s="192">
        <f t="shared" si="5"/>
        <v>0</v>
      </c>
      <c r="BG108" s="192">
        <f t="shared" si="6"/>
        <v>0</v>
      </c>
      <c r="BH108" s="192">
        <f t="shared" si="7"/>
        <v>0</v>
      </c>
      <c r="BI108" s="192">
        <f t="shared" si="8"/>
        <v>0</v>
      </c>
      <c r="BJ108" s="19" t="s">
        <v>82</v>
      </c>
      <c r="BK108" s="192">
        <f t="shared" si="9"/>
        <v>0</v>
      </c>
      <c r="BL108" s="19" t="s">
        <v>1034</v>
      </c>
      <c r="BM108" s="191" t="s">
        <v>2684</v>
      </c>
    </row>
    <row r="109" spans="1:65" s="2" customFormat="1" ht="14.45" customHeight="1">
      <c r="A109" s="36"/>
      <c r="B109" s="37"/>
      <c r="C109" s="226" t="s">
        <v>2685</v>
      </c>
      <c r="D109" s="226" t="s">
        <v>370</v>
      </c>
      <c r="E109" s="227" t="s">
        <v>2686</v>
      </c>
      <c r="F109" s="228" t="s">
        <v>2687</v>
      </c>
      <c r="G109" s="229" t="s">
        <v>395</v>
      </c>
      <c r="H109" s="230">
        <v>468</v>
      </c>
      <c r="I109" s="231"/>
      <c r="J109" s="232">
        <f t="shared" si="0"/>
        <v>0</v>
      </c>
      <c r="K109" s="228" t="s">
        <v>19</v>
      </c>
      <c r="L109" s="233"/>
      <c r="M109" s="234" t="s">
        <v>19</v>
      </c>
      <c r="N109" s="235" t="s">
        <v>43</v>
      </c>
      <c r="O109" s="66"/>
      <c r="P109" s="189">
        <f t="shared" si="1"/>
        <v>0</v>
      </c>
      <c r="Q109" s="189">
        <v>0</v>
      </c>
      <c r="R109" s="189">
        <f t="shared" si="2"/>
        <v>0</v>
      </c>
      <c r="S109" s="189">
        <v>0</v>
      </c>
      <c r="T109" s="190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829</v>
      </c>
      <c r="AT109" s="191" t="s">
        <v>370</v>
      </c>
      <c r="AU109" s="191" t="s">
        <v>82</v>
      </c>
      <c r="AY109" s="19" t="s">
        <v>208</v>
      </c>
      <c r="BE109" s="192">
        <f t="shared" si="4"/>
        <v>0</v>
      </c>
      <c r="BF109" s="192">
        <f t="shared" si="5"/>
        <v>0</v>
      </c>
      <c r="BG109" s="192">
        <f t="shared" si="6"/>
        <v>0</v>
      </c>
      <c r="BH109" s="192">
        <f t="shared" si="7"/>
        <v>0</v>
      </c>
      <c r="BI109" s="192">
        <f t="shared" si="8"/>
        <v>0</v>
      </c>
      <c r="BJ109" s="19" t="s">
        <v>82</v>
      </c>
      <c r="BK109" s="192">
        <f t="shared" si="9"/>
        <v>0</v>
      </c>
      <c r="BL109" s="19" t="s">
        <v>1034</v>
      </c>
      <c r="BM109" s="191" t="s">
        <v>2688</v>
      </c>
    </row>
    <row r="110" spans="1:65" s="13" customFormat="1" ht="11.25">
      <c r="B110" s="193"/>
      <c r="C110" s="194"/>
      <c r="D110" s="195" t="s">
        <v>217</v>
      </c>
      <c r="E110" s="196" t="s">
        <v>19</v>
      </c>
      <c r="F110" s="197" t="s">
        <v>2689</v>
      </c>
      <c r="G110" s="194"/>
      <c r="H110" s="198">
        <v>468</v>
      </c>
      <c r="I110" s="199"/>
      <c r="J110" s="194"/>
      <c r="K110" s="194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217</v>
      </c>
      <c r="AU110" s="204" t="s">
        <v>82</v>
      </c>
      <c r="AV110" s="13" t="s">
        <v>82</v>
      </c>
      <c r="AW110" s="13" t="s">
        <v>33</v>
      </c>
      <c r="AX110" s="13" t="s">
        <v>78</v>
      </c>
      <c r="AY110" s="204" t="s">
        <v>208</v>
      </c>
    </row>
    <row r="111" spans="1:65" s="2" customFormat="1" ht="14.45" customHeight="1">
      <c r="A111" s="36"/>
      <c r="B111" s="37"/>
      <c r="C111" s="180" t="s">
        <v>1535</v>
      </c>
      <c r="D111" s="180" t="s">
        <v>210</v>
      </c>
      <c r="E111" s="181" t="s">
        <v>2690</v>
      </c>
      <c r="F111" s="182" t="s">
        <v>2691</v>
      </c>
      <c r="G111" s="183" t="s">
        <v>395</v>
      </c>
      <c r="H111" s="184">
        <v>3180</v>
      </c>
      <c r="I111" s="185"/>
      <c r="J111" s="186">
        <f t="shared" ref="J111:J123" si="10">ROUND(I111*H111,2)</f>
        <v>0</v>
      </c>
      <c r="K111" s="182" t="s">
        <v>19</v>
      </c>
      <c r="L111" s="41"/>
      <c r="M111" s="187" t="s">
        <v>19</v>
      </c>
      <c r="N111" s="188" t="s">
        <v>43</v>
      </c>
      <c r="O111" s="66"/>
      <c r="P111" s="189">
        <f t="shared" ref="P111:P123" si="11">O111*H111</f>
        <v>0</v>
      </c>
      <c r="Q111" s="189">
        <v>0</v>
      </c>
      <c r="R111" s="189">
        <f t="shared" ref="R111:R123" si="12">Q111*H111</f>
        <v>0</v>
      </c>
      <c r="S111" s="189">
        <v>0</v>
      </c>
      <c r="T111" s="190">
        <f t="shared" ref="T111:T123" si="13"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1034</v>
      </c>
      <c r="AT111" s="191" t="s">
        <v>210</v>
      </c>
      <c r="AU111" s="191" t="s">
        <v>82</v>
      </c>
      <c r="AY111" s="19" t="s">
        <v>208</v>
      </c>
      <c r="BE111" s="192">
        <f t="shared" ref="BE111:BE123" si="14">IF(N111="základní",J111,0)</f>
        <v>0</v>
      </c>
      <c r="BF111" s="192">
        <f t="shared" ref="BF111:BF123" si="15">IF(N111="snížená",J111,0)</f>
        <v>0</v>
      </c>
      <c r="BG111" s="192">
        <f t="shared" ref="BG111:BG123" si="16">IF(N111="zákl. přenesená",J111,0)</f>
        <v>0</v>
      </c>
      <c r="BH111" s="192">
        <f t="shared" ref="BH111:BH123" si="17">IF(N111="sníž. přenesená",J111,0)</f>
        <v>0</v>
      </c>
      <c r="BI111" s="192">
        <f t="shared" ref="BI111:BI123" si="18">IF(N111="nulová",J111,0)</f>
        <v>0</v>
      </c>
      <c r="BJ111" s="19" t="s">
        <v>82</v>
      </c>
      <c r="BK111" s="192">
        <f t="shared" ref="BK111:BK123" si="19">ROUND(I111*H111,2)</f>
        <v>0</v>
      </c>
      <c r="BL111" s="19" t="s">
        <v>1034</v>
      </c>
      <c r="BM111" s="191" t="s">
        <v>2692</v>
      </c>
    </row>
    <row r="112" spans="1:65" s="2" customFormat="1" ht="14.45" customHeight="1">
      <c r="A112" s="36"/>
      <c r="B112" s="37"/>
      <c r="C112" s="226" t="s">
        <v>1546</v>
      </c>
      <c r="D112" s="226" t="s">
        <v>370</v>
      </c>
      <c r="E112" s="227" t="s">
        <v>2693</v>
      </c>
      <c r="F112" s="228" t="s">
        <v>2694</v>
      </c>
      <c r="G112" s="229" t="s">
        <v>2669</v>
      </c>
      <c r="H112" s="230">
        <v>3.18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0.12</v>
      </c>
      <c r="R112" s="189">
        <f t="shared" si="12"/>
        <v>0.38159999999999999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829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1034</v>
      </c>
      <c r="BM112" s="191" t="s">
        <v>2695</v>
      </c>
    </row>
    <row r="113" spans="1:65" s="2" customFormat="1" ht="14.45" customHeight="1">
      <c r="A113" s="36"/>
      <c r="B113" s="37"/>
      <c r="C113" s="180" t="s">
        <v>1574</v>
      </c>
      <c r="D113" s="180" t="s">
        <v>210</v>
      </c>
      <c r="E113" s="181" t="s">
        <v>2696</v>
      </c>
      <c r="F113" s="182" t="s">
        <v>2697</v>
      </c>
      <c r="G113" s="183" t="s">
        <v>395</v>
      </c>
      <c r="H113" s="184">
        <v>3200</v>
      </c>
      <c r="I113" s="185"/>
      <c r="J113" s="186">
        <f t="shared" si="10"/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 t="shared" si="11"/>
        <v>0</v>
      </c>
      <c r="Q113" s="189">
        <v>0</v>
      </c>
      <c r="R113" s="189">
        <f t="shared" si="12"/>
        <v>0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1034</v>
      </c>
      <c r="AT113" s="191" t="s">
        <v>210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2698</v>
      </c>
    </row>
    <row r="114" spans="1:65" s="2" customFormat="1" ht="14.45" customHeight="1">
      <c r="A114" s="36"/>
      <c r="B114" s="37"/>
      <c r="C114" s="226" t="s">
        <v>1565</v>
      </c>
      <c r="D114" s="226" t="s">
        <v>370</v>
      </c>
      <c r="E114" s="227" t="s">
        <v>2699</v>
      </c>
      <c r="F114" s="228" t="s">
        <v>2700</v>
      </c>
      <c r="G114" s="229" t="s">
        <v>2669</v>
      </c>
      <c r="H114" s="230">
        <v>3.2</v>
      </c>
      <c r="I114" s="231"/>
      <c r="J114" s="232">
        <f t="shared" si="1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1"/>
        <v>0</v>
      </c>
      <c r="Q114" s="189">
        <v>0.17</v>
      </c>
      <c r="R114" s="189">
        <f t="shared" si="12"/>
        <v>0.54400000000000004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829</v>
      </c>
      <c r="AT114" s="191" t="s">
        <v>370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2701</v>
      </c>
    </row>
    <row r="115" spans="1:65" s="2" customFormat="1" ht="14.45" customHeight="1">
      <c r="A115" s="36"/>
      <c r="B115" s="37"/>
      <c r="C115" s="180" t="s">
        <v>1570</v>
      </c>
      <c r="D115" s="180" t="s">
        <v>210</v>
      </c>
      <c r="E115" s="181" t="s">
        <v>2702</v>
      </c>
      <c r="F115" s="182" t="s">
        <v>2703</v>
      </c>
      <c r="G115" s="183" t="s">
        <v>395</v>
      </c>
      <c r="H115" s="184">
        <v>390</v>
      </c>
      <c r="I115" s="185"/>
      <c r="J115" s="186">
        <f t="shared" si="10"/>
        <v>0</v>
      </c>
      <c r="K115" s="182" t="s">
        <v>19</v>
      </c>
      <c r="L115" s="41"/>
      <c r="M115" s="187" t="s">
        <v>19</v>
      </c>
      <c r="N115" s="188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1034</v>
      </c>
      <c r="AT115" s="191" t="s">
        <v>210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2704</v>
      </c>
    </row>
    <row r="116" spans="1:65" s="2" customFormat="1" ht="14.45" customHeight="1">
      <c r="A116" s="36"/>
      <c r="B116" s="37"/>
      <c r="C116" s="226" t="s">
        <v>1593</v>
      </c>
      <c r="D116" s="226" t="s">
        <v>370</v>
      </c>
      <c r="E116" s="227" t="s">
        <v>2705</v>
      </c>
      <c r="F116" s="228" t="s">
        <v>2706</v>
      </c>
      <c r="G116" s="229" t="s">
        <v>2669</v>
      </c>
      <c r="H116" s="230">
        <v>0.39</v>
      </c>
      <c r="I116" s="231"/>
      <c r="J116" s="232">
        <f t="shared" si="1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1"/>
        <v>0</v>
      </c>
      <c r="Q116" s="189">
        <v>0.63</v>
      </c>
      <c r="R116" s="189">
        <f t="shared" si="12"/>
        <v>0.2457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829</v>
      </c>
      <c r="AT116" s="191" t="s">
        <v>370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2707</v>
      </c>
    </row>
    <row r="117" spans="1:65" s="2" customFormat="1" ht="14.45" customHeight="1">
      <c r="A117" s="36"/>
      <c r="B117" s="37"/>
      <c r="C117" s="180" t="s">
        <v>1778</v>
      </c>
      <c r="D117" s="180" t="s">
        <v>210</v>
      </c>
      <c r="E117" s="181" t="s">
        <v>2708</v>
      </c>
      <c r="F117" s="182" t="s">
        <v>2709</v>
      </c>
      <c r="G117" s="183" t="s">
        <v>395</v>
      </c>
      <c r="H117" s="184">
        <v>900</v>
      </c>
      <c r="I117" s="185"/>
      <c r="J117" s="186">
        <f t="shared" si="10"/>
        <v>0</v>
      </c>
      <c r="K117" s="182" t="s">
        <v>19</v>
      </c>
      <c r="L117" s="41"/>
      <c r="M117" s="187" t="s">
        <v>19</v>
      </c>
      <c r="N117" s="188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1034</v>
      </c>
      <c r="AT117" s="191" t="s">
        <v>210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2710</v>
      </c>
    </row>
    <row r="118" spans="1:65" s="2" customFormat="1" ht="14.45" customHeight="1">
      <c r="A118" s="36"/>
      <c r="B118" s="37"/>
      <c r="C118" s="226" t="s">
        <v>1804</v>
      </c>
      <c r="D118" s="226" t="s">
        <v>370</v>
      </c>
      <c r="E118" s="227" t="s">
        <v>2711</v>
      </c>
      <c r="F118" s="228" t="s">
        <v>2712</v>
      </c>
      <c r="G118" s="229" t="s">
        <v>2669</v>
      </c>
      <c r="H118" s="230">
        <v>0.5</v>
      </c>
      <c r="I118" s="231"/>
      <c r="J118" s="232">
        <f t="shared" si="10"/>
        <v>0</v>
      </c>
      <c r="K118" s="228" t="s">
        <v>19</v>
      </c>
      <c r="L118" s="233"/>
      <c r="M118" s="234" t="s">
        <v>19</v>
      </c>
      <c r="N118" s="235" t="s">
        <v>43</v>
      </c>
      <c r="O118" s="66"/>
      <c r="P118" s="189">
        <f t="shared" si="11"/>
        <v>0</v>
      </c>
      <c r="Q118" s="189">
        <v>0.16</v>
      </c>
      <c r="R118" s="189">
        <f t="shared" si="12"/>
        <v>0.08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829</v>
      </c>
      <c r="AT118" s="191" t="s">
        <v>370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2713</v>
      </c>
    </row>
    <row r="119" spans="1:65" s="2" customFormat="1" ht="14.45" customHeight="1">
      <c r="A119" s="36"/>
      <c r="B119" s="37"/>
      <c r="C119" s="226" t="s">
        <v>1844</v>
      </c>
      <c r="D119" s="226" t="s">
        <v>370</v>
      </c>
      <c r="E119" s="227" t="s">
        <v>2714</v>
      </c>
      <c r="F119" s="228" t="s">
        <v>2715</v>
      </c>
      <c r="G119" s="229" t="s">
        <v>2669</v>
      </c>
      <c r="H119" s="230">
        <v>0.4</v>
      </c>
      <c r="I119" s="231"/>
      <c r="J119" s="232">
        <f t="shared" si="10"/>
        <v>0</v>
      </c>
      <c r="K119" s="228" t="s">
        <v>19</v>
      </c>
      <c r="L119" s="233"/>
      <c r="M119" s="234" t="s">
        <v>19</v>
      </c>
      <c r="N119" s="235" t="s">
        <v>43</v>
      </c>
      <c r="O119" s="66"/>
      <c r="P119" s="189">
        <f t="shared" si="11"/>
        <v>0</v>
      </c>
      <c r="Q119" s="189">
        <v>0.25</v>
      </c>
      <c r="R119" s="189">
        <f t="shared" si="12"/>
        <v>0.1</v>
      </c>
      <c r="S119" s="189">
        <v>0</v>
      </c>
      <c r="T119" s="190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829</v>
      </c>
      <c r="AT119" s="191" t="s">
        <v>370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2716</v>
      </c>
    </row>
    <row r="120" spans="1:65" s="2" customFormat="1" ht="14.45" customHeight="1">
      <c r="A120" s="36"/>
      <c r="B120" s="37"/>
      <c r="C120" s="180" t="s">
        <v>1220</v>
      </c>
      <c r="D120" s="180" t="s">
        <v>210</v>
      </c>
      <c r="E120" s="181" t="s">
        <v>2717</v>
      </c>
      <c r="F120" s="182" t="s">
        <v>2718</v>
      </c>
      <c r="G120" s="183" t="s">
        <v>395</v>
      </c>
      <c r="H120" s="184">
        <v>95</v>
      </c>
      <c r="I120" s="185"/>
      <c r="J120" s="186">
        <f t="shared" si="10"/>
        <v>0</v>
      </c>
      <c r="K120" s="182" t="s">
        <v>19</v>
      </c>
      <c r="L120" s="41"/>
      <c r="M120" s="187" t="s">
        <v>19</v>
      </c>
      <c r="N120" s="188" t="s">
        <v>43</v>
      </c>
      <c r="O120" s="66"/>
      <c r="P120" s="189">
        <f t="shared" si="11"/>
        <v>0</v>
      </c>
      <c r="Q120" s="189">
        <v>0</v>
      </c>
      <c r="R120" s="189">
        <f t="shared" si="12"/>
        <v>0</v>
      </c>
      <c r="S120" s="189">
        <v>0</v>
      </c>
      <c r="T120" s="190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1034</v>
      </c>
      <c r="AT120" s="191" t="s">
        <v>210</v>
      </c>
      <c r="AU120" s="191" t="s">
        <v>82</v>
      </c>
      <c r="AY120" s="19" t="s">
        <v>208</v>
      </c>
      <c r="BE120" s="192">
        <f t="shared" si="14"/>
        <v>0</v>
      </c>
      <c r="BF120" s="192">
        <f t="shared" si="15"/>
        <v>0</v>
      </c>
      <c r="BG120" s="192">
        <f t="shared" si="16"/>
        <v>0</v>
      </c>
      <c r="BH120" s="192">
        <f t="shared" si="17"/>
        <v>0</v>
      </c>
      <c r="BI120" s="192">
        <f t="shared" si="18"/>
        <v>0</v>
      </c>
      <c r="BJ120" s="19" t="s">
        <v>82</v>
      </c>
      <c r="BK120" s="192">
        <f t="shared" si="19"/>
        <v>0</v>
      </c>
      <c r="BL120" s="19" t="s">
        <v>1034</v>
      </c>
      <c r="BM120" s="191" t="s">
        <v>2719</v>
      </c>
    </row>
    <row r="121" spans="1:65" s="2" customFormat="1" ht="14.45" customHeight="1">
      <c r="A121" s="36"/>
      <c r="B121" s="37"/>
      <c r="C121" s="226" t="s">
        <v>1229</v>
      </c>
      <c r="D121" s="226" t="s">
        <v>370</v>
      </c>
      <c r="E121" s="227" t="s">
        <v>2720</v>
      </c>
      <c r="F121" s="228" t="s">
        <v>2721</v>
      </c>
      <c r="G121" s="229" t="s">
        <v>2669</v>
      </c>
      <c r="H121" s="230">
        <v>9.5000000000000001E-2</v>
      </c>
      <c r="I121" s="231"/>
      <c r="J121" s="232">
        <f t="shared" si="10"/>
        <v>0</v>
      </c>
      <c r="K121" s="228" t="s">
        <v>19</v>
      </c>
      <c r="L121" s="233"/>
      <c r="M121" s="234" t="s">
        <v>19</v>
      </c>
      <c r="N121" s="235" t="s">
        <v>43</v>
      </c>
      <c r="O121" s="66"/>
      <c r="P121" s="189">
        <f t="shared" si="11"/>
        <v>0</v>
      </c>
      <c r="Q121" s="189">
        <v>0.34</v>
      </c>
      <c r="R121" s="189">
        <f t="shared" si="12"/>
        <v>3.2300000000000002E-2</v>
      </c>
      <c r="S121" s="189">
        <v>0</v>
      </c>
      <c r="T121" s="190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829</v>
      </c>
      <c r="AT121" s="191" t="s">
        <v>370</v>
      </c>
      <c r="AU121" s="191" t="s">
        <v>82</v>
      </c>
      <c r="AY121" s="19" t="s">
        <v>208</v>
      </c>
      <c r="BE121" s="192">
        <f t="shared" si="14"/>
        <v>0</v>
      </c>
      <c r="BF121" s="192">
        <f t="shared" si="15"/>
        <v>0</v>
      </c>
      <c r="BG121" s="192">
        <f t="shared" si="16"/>
        <v>0</v>
      </c>
      <c r="BH121" s="192">
        <f t="shared" si="17"/>
        <v>0</v>
      </c>
      <c r="BI121" s="192">
        <f t="shared" si="18"/>
        <v>0</v>
      </c>
      <c r="BJ121" s="19" t="s">
        <v>82</v>
      </c>
      <c r="BK121" s="192">
        <f t="shared" si="19"/>
        <v>0</v>
      </c>
      <c r="BL121" s="19" t="s">
        <v>1034</v>
      </c>
      <c r="BM121" s="191" t="s">
        <v>2722</v>
      </c>
    </row>
    <row r="122" spans="1:65" s="2" customFormat="1" ht="14.45" customHeight="1">
      <c r="A122" s="36"/>
      <c r="B122" s="37"/>
      <c r="C122" s="180" t="s">
        <v>2723</v>
      </c>
      <c r="D122" s="180" t="s">
        <v>210</v>
      </c>
      <c r="E122" s="181" t="s">
        <v>2724</v>
      </c>
      <c r="F122" s="182" t="s">
        <v>2725</v>
      </c>
      <c r="G122" s="183" t="s">
        <v>395</v>
      </c>
      <c r="H122" s="184">
        <v>10</v>
      </c>
      <c r="I122" s="185"/>
      <c r="J122" s="186">
        <f t="shared" si="10"/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si="11"/>
        <v>0</v>
      </c>
      <c r="Q122" s="189">
        <v>0</v>
      </c>
      <c r="R122" s="189">
        <f t="shared" si="12"/>
        <v>0</v>
      </c>
      <c r="S122" s="189">
        <v>0</v>
      </c>
      <c r="T122" s="190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1034</v>
      </c>
      <c r="AT122" s="191" t="s">
        <v>210</v>
      </c>
      <c r="AU122" s="191" t="s">
        <v>82</v>
      </c>
      <c r="AY122" s="19" t="s">
        <v>208</v>
      </c>
      <c r="BE122" s="192">
        <f t="shared" si="14"/>
        <v>0</v>
      </c>
      <c r="BF122" s="192">
        <f t="shared" si="15"/>
        <v>0</v>
      </c>
      <c r="BG122" s="192">
        <f t="shared" si="16"/>
        <v>0</v>
      </c>
      <c r="BH122" s="192">
        <f t="shared" si="17"/>
        <v>0</v>
      </c>
      <c r="BI122" s="192">
        <f t="shared" si="18"/>
        <v>0</v>
      </c>
      <c r="BJ122" s="19" t="s">
        <v>82</v>
      </c>
      <c r="BK122" s="192">
        <f t="shared" si="19"/>
        <v>0</v>
      </c>
      <c r="BL122" s="19" t="s">
        <v>1034</v>
      </c>
      <c r="BM122" s="191" t="s">
        <v>2726</v>
      </c>
    </row>
    <row r="123" spans="1:65" s="2" customFormat="1" ht="14.45" customHeight="1">
      <c r="A123" s="36"/>
      <c r="B123" s="37"/>
      <c r="C123" s="226" t="s">
        <v>2727</v>
      </c>
      <c r="D123" s="226" t="s">
        <v>370</v>
      </c>
      <c r="E123" s="227" t="s">
        <v>2728</v>
      </c>
      <c r="F123" s="228" t="s">
        <v>2729</v>
      </c>
      <c r="G123" s="229" t="s">
        <v>395</v>
      </c>
      <c r="H123" s="230">
        <v>12</v>
      </c>
      <c r="I123" s="231"/>
      <c r="J123" s="232">
        <f t="shared" si="10"/>
        <v>0</v>
      </c>
      <c r="K123" s="228" t="s">
        <v>19</v>
      </c>
      <c r="L123" s="233"/>
      <c r="M123" s="234" t="s">
        <v>19</v>
      </c>
      <c r="N123" s="235" t="s">
        <v>43</v>
      </c>
      <c r="O123" s="66"/>
      <c r="P123" s="189">
        <f t="shared" si="11"/>
        <v>0</v>
      </c>
      <c r="Q123" s="189">
        <v>0</v>
      </c>
      <c r="R123" s="189">
        <f t="shared" si="12"/>
        <v>0</v>
      </c>
      <c r="S123" s="189">
        <v>0</v>
      </c>
      <c r="T123" s="190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829</v>
      </c>
      <c r="AT123" s="191" t="s">
        <v>370</v>
      </c>
      <c r="AU123" s="191" t="s">
        <v>82</v>
      </c>
      <c r="AY123" s="19" t="s">
        <v>208</v>
      </c>
      <c r="BE123" s="192">
        <f t="shared" si="14"/>
        <v>0</v>
      </c>
      <c r="BF123" s="192">
        <f t="shared" si="15"/>
        <v>0</v>
      </c>
      <c r="BG123" s="192">
        <f t="shared" si="16"/>
        <v>0</v>
      </c>
      <c r="BH123" s="192">
        <f t="shared" si="17"/>
        <v>0</v>
      </c>
      <c r="BI123" s="192">
        <f t="shared" si="18"/>
        <v>0</v>
      </c>
      <c r="BJ123" s="19" t="s">
        <v>82</v>
      </c>
      <c r="BK123" s="192">
        <f t="shared" si="19"/>
        <v>0</v>
      </c>
      <c r="BL123" s="19" t="s">
        <v>1034</v>
      </c>
      <c r="BM123" s="191" t="s">
        <v>2730</v>
      </c>
    </row>
    <row r="124" spans="1:65" s="13" customFormat="1" ht="11.25">
      <c r="B124" s="193"/>
      <c r="C124" s="194"/>
      <c r="D124" s="195" t="s">
        <v>217</v>
      </c>
      <c r="E124" s="196" t="s">
        <v>19</v>
      </c>
      <c r="F124" s="197" t="s">
        <v>2731</v>
      </c>
      <c r="G124" s="194"/>
      <c r="H124" s="198">
        <v>12</v>
      </c>
      <c r="I124" s="199"/>
      <c r="J124" s="194"/>
      <c r="K124" s="194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217</v>
      </c>
      <c r="AU124" s="204" t="s">
        <v>82</v>
      </c>
      <c r="AV124" s="13" t="s">
        <v>82</v>
      </c>
      <c r="AW124" s="13" t="s">
        <v>33</v>
      </c>
      <c r="AX124" s="13" t="s">
        <v>78</v>
      </c>
      <c r="AY124" s="204" t="s">
        <v>208</v>
      </c>
    </row>
    <row r="125" spans="1:65" s="2" customFormat="1" ht="14.45" customHeight="1">
      <c r="A125" s="36"/>
      <c r="B125" s="37"/>
      <c r="C125" s="180" t="s">
        <v>2528</v>
      </c>
      <c r="D125" s="180" t="s">
        <v>210</v>
      </c>
      <c r="E125" s="181" t="s">
        <v>2732</v>
      </c>
      <c r="F125" s="182" t="s">
        <v>2733</v>
      </c>
      <c r="G125" s="183" t="s">
        <v>395</v>
      </c>
      <c r="H125" s="184">
        <v>50</v>
      </c>
      <c r="I125" s="185"/>
      <c r="J125" s="186">
        <f>ROUND(I125*H125,2)</f>
        <v>0</v>
      </c>
      <c r="K125" s="182" t="s">
        <v>19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1034</v>
      </c>
      <c r="AT125" s="191" t="s">
        <v>210</v>
      </c>
      <c r="AU125" s="191" t="s">
        <v>82</v>
      </c>
      <c r="AY125" s="19" t="s">
        <v>208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82</v>
      </c>
      <c r="BK125" s="192">
        <f>ROUND(I125*H125,2)</f>
        <v>0</v>
      </c>
      <c r="BL125" s="19" t="s">
        <v>1034</v>
      </c>
      <c r="BM125" s="191" t="s">
        <v>2734</v>
      </c>
    </row>
    <row r="126" spans="1:65" s="2" customFormat="1" ht="14.45" customHeight="1">
      <c r="A126" s="36"/>
      <c r="B126" s="37"/>
      <c r="C126" s="180" t="s">
        <v>2735</v>
      </c>
      <c r="D126" s="180" t="s">
        <v>210</v>
      </c>
      <c r="E126" s="181" t="s">
        <v>2736</v>
      </c>
      <c r="F126" s="182" t="s">
        <v>2737</v>
      </c>
      <c r="G126" s="183" t="s">
        <v>395</v>
      </c>
      <c r="H126" s="184">
        <v>95</v>
      </c>
      <c r="I126" s="185"/>
      <c r="J126" s="186">
        <f>ROUND(I126*H126,2)</f>
        <v>0</v>
      </c>
      <c r="K126" s="182" t="s">
        <v>19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1034</v>
      </c>
      <c r="AT126" s="191" t="s">
        <v>210</v>
      </c>
      <c r="AU126" s="191" t="s">
        <v>82</v>
      </c>
      <c r="AY126" s="19" t="s">
        <v>208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1034</v>
      </c>
      <c r="BM126" s="191" t="s">
        <v>2738</v>
      </c>
    </row>
    <row r="127" spans="1:65" s="2" customFormat="1" ht="14.45" customHeight="1">
      <c r="A127" s="36"/>
      <c r="B127" s="37"/>
      <c r="C127" s="226" t="s">
        <v>2739</v>
      </c>
      <c r="D127" s="226" t="s">
        <v>370</v>
      </c>
      <c r="E127" s="227" t="s">
        <v>2740</v>
      </c>
      <c r="F127" s="228" t="s">
        <v>2741</v>
      </c>
      <c r="G127" s="229" t="s">
        <v>395</v>
      </c>
      <c r="H127" s="230">
        <v>114</v>
      </c>
      <c r="I127" s="231"/>
      <c r="J127" s="232">
        <f>ROUND(I127*H127,2)</f>
        <v>0</v>
      </c>
      <c r="K127" s="228" t="s">
        <v>19</v>
      </c>
      <c r="L127" s="233"/>
      <c r="M127" s="234" t="s">
        <v>19</v>
      </c>
      <c r="N127" s="235" t="s">
        <v>43</v>
      </c>
      <c r="O127" s="66"/>
      <c r="P127" s="189">
        <f>O127*H127</f>
        <v>0</v>
      </c>
      <c r="Q127" s="189">
        <v>1.9400000000000001E-3</v>
      </c>
      <c r="R127" s="189">
        <f>Q127*H127</f>
        <v>0.22116000000000002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829</v>
      </c>
      <c r="AT127" s="191" t="s">
        <v>370</v>
      </c>
      <c r="AU127" s="191" t="s">
        <v>82</v>
      </c>
      <c r="AY127" s="19" t="s">
        <v>208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82</v>
      </c>
      <c r="BK127" s="192">
        <f>ROUND(I127*H127,2)</f>
        <v>0</v>
      </c>
      <c r="BL127" s="19" t="s">
        <v>1034</v>
      </c>
      <c r="BM127" s="191" t="s">
        <v>2742</v>
      </c>
    </row>
    <row r="128" spans="1:65" s="13" customFormat="1" ht="11.25">
      <c r="B128" s="193"/>
      <c r="C128" s="194"/>
      <c r="D128" s="195" t="s">
        <v>217</v>
      </c>
      <c r="E128" s="196" t="s">
        <v>19</v>
      </c>
      <c r="F128" s="197" t="s">
        <v>2743</v>
      </c>
      <c r="G128" s="194"/>
      <c r="H128" s="198">
        <v>114</v>
      </c>
      <c r="I128" s="199"/>
      <c r="J128" s="194"/>
      <c r="K128" s="194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217</v>
      </c>
      <c r="AU128" s="204" t="s">
        <v>82</v>
      </c>
      <c r="AV128" s="13" t="s">
        <v>82</v>
      </c>
      <c r="AW128" s="13" t="s">
        <v>33</v>
      </c>
      <c r="AX128" s="13" t="s">
        <v>78</v>
      </c>
      <c r="AY128" s="204" t="s">
        <v>208</v>
      </c>
    </row>
    <row r="129" spans="1:65" s="2" customFormat="1" ht="14.45" customHeight="1">
      <c r="A129" s="36"/>
      <c r="B129" s="37"/>
      <c r="C129" s="180" t="s">
        <v>2744</v>
      </c>
      <c r="D129" s="180" t="s">
        <v>210</v>
      </c>
      <c r="E129" s="181" t="s">
        <v>2745</v>
      </c>
      <c r="F129" s="182" t="s">
        <v>2746</v>
      </c>
      <c r="G129" s="183" t="s">
        <v>367</v>
      </c>
      <c r="H129" s="184">
        <v>96</v>
      </c>
      <c r="I129" s="185"/>
      <c r="J129" s="186">
        <f t="shared" ref="J129:J160" si="20">ROUND(I129*H129,2)</f>
        <v>0</v>
      </c>
      <c r="K129" s="182" t="s">
        <v>19</v>
      </c>
      <c r="L129" s="41"/>
      <c r="M129" s="187" t="s">
        <v>19</v>
      </c>
      <c r="N129" s="188" t="s">
        <v>43</v>
      </c>
      <c r="O129" s="66"/>
      <c r="P129" s="189">
        <f t="shared" ref="P129:P160" si="21">O129*H129</f>
        <v>0</v>
      </c>
      <c r="Q129" s="189">
        <v>0</v>
      </c>
      <c r="R129" s="189">
        <f t="shared" ref="R129:R160" si="22">Q129*H129</f>
        <v>0</v>
      </c>
      <c r="S129" s="189">
        <v>0</v>
      </c>
      <c r="T129" s="190">
        <f t="shared" ref="T129:T160" si="23"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1034</v>
      </c>
      <c r="AT129" s="191" t="s">
        <v>210</v>
      </c>
      <c r="AU129" s="191" t="s">
        <v>82</v>
      </c>
      <c r="AY129" s="19" t="s">
        <v>208</v>
      </c>
      <c r="BE129" s="192">
        <f t="shared" ref="BE129:BE160" si="24">IF(N129="základní",J129,0)</f>
        <v>0</v>
      </c>
      <c r="BF129" s="192">
        <f t="shared" ref="BF129:BF160" si="25">IF(N129="snížená",J129,0)</f>
        <v>0</v>
      </c>
      <c r="BG129" s="192">
        <f t="shared" ref="BG129:BG160" si="26">IF(N129="zákl. přenesená",J129,0)</f>
        <v>0</v>
      </c>
      <c r="BH129" s="192">
        <f t="shared" ref="BH129:BH160" si="27">IF(N129="sníž. přenesená",J129,0)</f>
        <v>0</v>
      </c>
      <c r="BI129" s="192">
        <f t="shared" ref="BI129:BI160" si="28">IF(N129="nulová",J129,0)</f>
        <v>0</v>
      </c>
      <c r="BJ129" s="19" t="s">
        <v>82</v>
      </c>
      <c r="BK129" s="192">
        <f t="shared" ref="BK129:BK160" si="29">ROUND(I129*H129,2)</f>
        <v>0</v>
      </c>
      <c r="BL129" s="19" t="s">
        <v>1034</v>
      </c>
      <c r="BM129" s="191" t="s">
        <v>2747</v>
      </c>
    </row>
    <row r="130" spans="1:65" s="2" customFormat="1" ht="14.45" customHeight="1">
      <c r="A130" s="36"/>
      <c r="B130" s="37"/>
      <c r="C130" s="180" t="s">
        <v>1265</v>
      </c>
      <c r="D130" s="180" t="s">
        <v>210</v>
      </c>
      <c r="E130" s="181" t="s">
        <v>2748</v>
      </c>
      <c r="F130" s="182" t="s">
        <v>2749</v>
      </c>
      <c r="G130" s="183" t="s">
        <v>367</v>
      </c>
      <c r="H130" s="184">
        <v>28</v>
      </c>
      <c r="I130" s="185"/>
      <c r="J130" s="186">
        <f t="shared" si="20"/>
        <v>0</v>
      </c>
      <c r="K130" s="182" t="s">
        <v>19</v>
      </c>
      <c r="L130" s="41"/>
      <c r="M130" s="187" t="s">
        <v>19</v>
      </c>
      <c r="N130" s="188" t="s">
        <v>43</v>
      </c>
      <c r="O130" s="66"/>
      <c r="P130" s="189">
        <f t="shared" si="21"/>
        <v>0</v>
      </c>
      <c r="Q130" s="189">
        <v>0</v>
      </c>
      <c r="R130" s="189">
        <f t="shared" si="22"/>
        <v>0</v>
      </c>
      <c r="S130" s="189">
        <v>0</v>
      </c>
      <c r="T130" s="190">
        <f t="shared" si="2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1034</v>
      </c>
      <c r="AT130" s="191" t="s">
        <v>210</v>
      </c>
      <c r="AU130" s="191" t="s">
        <v>82</v>
      </c>
      <c r="AY130" s="19" t="s">
        <v>208</v>
      </c>
      <c r="BE130" s="192">
        <f t="shared" si="24"/>
        <v>0</v>
      </c>
      <c r="BF130" s="192">
        <f t="shared" si="25"/>
        <v>0</v>
      </c>
      <c r="BG130" s="192">
        <f t="shared" si="26"/>
        <v>0</v>
      </c>
      <c r="BH130" s="192">
        <f t="shared" si="27"/>
        <v>0</v>
      </c>
      <c r="BI130" s="192">
        <f t="shared" si="28"/>
        <v>0</v>
      </c>
      <c r="BJ130" s="19" t="s">
        <v>82</v>
      </c>
      <c r="BK130" s="192">
        <f t="shared" si="29"/>
        <v>0</v>
      </c>
      <c r="BL130" s="19" t="s">
        <v>1034</v>
      </c>
      <c r="BM130" s="191" t="s">
        <v>2750</v>
      </c>
    </row>
    <row r="131" spans="1:65" s="2" customFormat="1" ht="14.45" customHeight="1">
      <c r="A131" s="36"/>
      <c r="B131" s="37"/>
      <c r="C131" s="180" t="s">
        <v>2054</v>
      </c>
      <c r="D131" s="180" t="s">
        <v>210</v>
      </c>
      <c r="E131" s="181" t="s">
        <v>2751</v>
      </c>
      <c r="F131" s="182" t="s">
        <v>2752</v>
      </c>
      <c r="G131" s="183" t="s">
        <v>367</v>
      </c>
      <c r="H131" s="184">
        <v>20</v>
      </c>
      <c r="I131" s="185"/>
      <c r="J131" s="186">
        <f t="shared" si="20"/>
        <v>0</v>
      </c>
      <c r="K131" s="182" t="s">
        <v>19</v>
      </c>
      <c r="L131" s="41"/>
      <c r="M131" s="187" t="s">
        <v>19</v>
      </c>
      <c r="N131" s="188" t="s">
        <v>43</v>
      </c>
      <c r="O131" s="66"/>
      <c r="P131" s="189">
        <f t="shared" si="21"/>
        <v>0</v>
      </c>
      <c r="Q131" s="189">
        <v>0</v>
      </c>
      <c r="R131" s="189">
        <f t="shared" si="22"/>
        <v>0</v>
      </c>
      <c r="S131" s="189">
        <v>0</v>
      </c>
      <c r="T131" s="190">
        <f t="shared" si="2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1034</v>
      </c>
      <c r="AT131" s="191" t="s">
        <v>210</v>
      </c>
      <c r="AU131" s="191" t="s">
        <v>82</v>
      </c>
      <c r="AY131" s="19" t="s">
        <v>208</v>
      </c>
      <c r="BE131" s="192">
        <f t="shared" si="24"/>
        <v>0</v>
      </c>
      <c r="BF131" s="192">
        <f t="shared" si="25"/>
        <v>0</v>
      </c>
      <c r="BG131" s="192">
        <f t="shared" si="26"/>
        <v>0</v>
      </c>
      <c r="BH131" s="192">
        <f t="shared" si="27"/>
        <v>0</v>
      </c>
      <c r="BI131" s="192">
        <f t="shared" si="28"/>
        <v>0</v>
      </c>
      <c r="BJ131" s="19" t="s">
        <v>82</v>
      </c>
      <c r="BK131" s="192">
        <f t="shared" si="29"/>
        <v>0</v>
      </c>
      <c r="BL131" s="19" t="s">
        <v>1034</v>
      </c>
      <c r="BM131" s="191" t="s">
        <v>2753</v>
      </c>
    </row>
    <row r="132" spans="1:65" s="2" customFormat="1" ht="14.45" customHeight="1">
      <c r="A132" s="36"/>
      <c r="B132" s="37"/>
      <c r="C132" s="180" t="s">
        <v>2533</v>
      </c>
      <c r="D132" s="180" t="s">
        <v>210</v>
      </c>
      <c r="E132" s="181" t="s">
        <v>2754</v>
      </c>
      <c r="F132" s="182" t="s">
        <v>2755</v>
      </c>
      <c r="G132" s="183" t="s">
        <v>367</v>
      </c>
      <c r="H132" s="184">
        <v>180</v>
      </c>
      <c r="I132" s="185"/>
      <c r="J132" s="186">
        <f t="shared" si="20"/>
        <v>0</v>
      </c>
      <c r="K132" s="182" t="s">
        <v>19</v>
      </c>
      <c r="L132" s="41"/>
      <c r="M132" s="187" t="s">
        <v>19</v>
      </c>
      <c r="N132" s="188" t="s">
        <v>43</v>
      </c>
      <c r="O132" s="66"/>
      <c r="P132" s="189">
        <f t="shared" si="21"/>
        <v>0</v>
      </c>
      <c r="Q132" s="189">
        <v>0</v>
      </c>
      <c r="R132" s="189">
        <f t="shared" si="22"/>
        <v>0</v>
      </c>
      <c r="S132" s="189">
        <v>0</v>
      </c>
      <c r="T132" s="190">
        <f t="shared" si="2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1034</v>
      </c>
      <c r="AT132" s="191" t="s">
        <v>210</v>
      </c>
      <c r="AU132" s="191" t="s">
        <v>82</v>
      </c>
      <c r="AY132" s="19" t="s">
        <v>208</v>
      </c>
      <c r="BE132" s="192">
        <f t="shared" si="24"/>
        <v>0</v>
      </c>
      <c r="BF132" s="192">
        <f t="shared" si="25"/>
        <v>0</v>
      </c>
      <c r="BG132" s="192">
        <f t="shared" si="26"/>
        <v>0</v>
      </c>
      <c r="BH132" s="192">
        <f t="shared" si="27"/>
        <v>0</v>
      </c>
      <c r="BI132" s="192">
        <f t="shared" si="28"/>
        <v>0</v>
      </c>
      <c r="BJ132" s="19" t="s">
        <v>82</v>
      </c>
      <c r="BK132" s="192">
        <f t="shared" si="29"/>
        <v>0</v>
      </c>
      <c r="BL132" s="19" t="s">
        <v>1034</v>
      </c>
      <c r="BM132" s="191" t="s">
        <v>2756</v>
      </c>
    </row>
    <row r="133" spans="1:65" s="2" customFormat="1" ht="14.45" customHeight="1">
      <c r="A133" s="36"/>
      <c r="B133" s="37"/>
      <c r="C133" s="180" t="s">
        <v>509</v>
      </c>
      <c r="D133" s="180" t="s">
        <v>210</v>
      </c>
      <c r="E133" s="181" t="s">
        <v>2757</v>
      </c>
      <c r="F133" s="182" t="s">
        <v>2758</v>
      </c>
      <c r="G133" s="183" t="s">
        <v>367</v>
      </c>
      <c r="H133" s="184">
        <v>8</v>
      </c>
      <c r="I133" s="185"/>
      <c r="J133" s="186">
        <f t="shared" si="20"/>
        <v>0</v>
      </c>
      <c r="K133" s="182" t="s">
        <v>19</v>
      </c>
      <c r="L133" s="41"/>
      <c r="M133" s="187" t="s">
        <v>19</v>
      </c>
      <c r="N133" s="188" t="s">
        <v>43</v>
      </c>
      <c r="O133" s="66"/>
      <c r="P133" s="189">
        <f t="shared" si="21"/>
        <v>0</v>
      </c>
      <c r="Q133" s="189">
        <v>0</v>
      </c>
      <c r="R133" s="189">
        <f t="shared" si="22"/>
        <v>0</v>
      </c>
      <c r="S133" s="189">
        <v>0</v>
      </c>
      <c r="T133" s="190">
        <f t="shared" si="2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1034</v>
      </c>
      <c r="AT133" s="191" t="s">
        <v>210</v>
      </c>
      <c r="AU133" s="191" t="s">
        <v>82</v>
      </c>
      <c r="AY133" s="19" t="s">
        <v>208</v>
      </c>
      <c r="BE133" s="192">
        <f t="shared" si="24"/>
        <v>0</v>
      </c>
      <c r="BF133" s="192">
        <f t="shared" si="25"/>
        <v>0</v>
      </c>
      <c r="BG133" s="192">
        <f t="shared" si="26"/>
        <v>0</v>
      </c>
      <c r="BH133" s="192">
        <f t="shared" si="27"/>
        <v>0</v>
      </c>
      <c r="BI133" s="192">
        <f t="shared" si="28"/>
        <v>0</v>
      </c>
      <c r="BJ133" s="19" t="s">
        <v>82</v>
      </c>
      <c r="BK133" s="192">
        <f t="shared" si="29"/>
        <v>0</v>
      </c>
      <c r="BL133" s="19" t="s">
        <v>1034</v>
      </c>
      <c r="BM133" s="191" t="s">
        <v>2759</v>
      </c>
    </row>
    <row r="134" spans="1:65" s="2" customFormat="1" ht="14.45" customHeight="1">
      <c r="A134" s="36"/>
      <c r="B134" s="37"/>
      <c r="C134" s="180" t="s">
        <v>2760</v>
      </c>
      <c r="D134" s="180" t="s">
        <v>210</v>
      </c>
      <c r="E134" s="181" t="s">
        <v>2761</v>
      </c>
      <c r="F134" s="182" t="s">
        <v>2762</v>
      </c>
      <c r="G134" s="183" t="s">
        <v>367</v>
      </c>
      <c r="H134" s="184">
        <v>16</v>
      </c>
      <c r="I134" s="185"/>
      <c r="J134" s="186">
        <f t="shared" si="20"/>
        <v>0</v>
      </c>
      <c r="K134" s="182" t="s">
        <v>19</v>
      </c>
      <c r="L134" s="41"/>
      <c r="M134" s="187" t="s">
        <v>19</v>
      </c>
      <c r="N134" s="188" t="s">
        <v>43</v>
      </c>
      <c r="O134" s="66"/>
      <c r="P134" s="189">
        <f t="shared" si="21"/>
        <v>0</v>
      </c>
      <c r="Q134" s="189">
        <v>0</v>
      </c>
      <c r="R134" s="189">
        <f t="shared" si="22"/>
        <v>0</v>
      </c>
      <c r="S134" s="189">
        <v>0</v>
      </c>
      <c r="T134" s="190">
        <f t="shared" si="2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1034</v>
      </c>
      <c r="AT134" s="191" t="s">
        <v>210</v>
      </c>
      <c r="AU134" s="191" t="s">
        <v>82</v>
      </c>
      <c r="AY134" s="19" t="s">
        <v>208</v>
      </c>
      <c r="BE134" s="192">
        <f t="shared" si="24"/>
        <v>0</v>
      </c>
      <c r="BF134" s="192">
        <f t="shared" si="25"/>
        <v>0</v>
      </c>
      <c r="BG134" s="192">
        <f t="shared" si="26"/>
        <v>0</v>
      </c>
      <c r="BH134" s="192">
        <f t="shared" si="27"/>
        <v>0</v>
      </c>
      <c r="BI134" s="192">
        <f t="shared" si="28"/>
        <v>0</v>
      </c>
      <c r="BJ134" s="19" t="s">
        <v>82</v>
      </c>
      <c r="BK134" s="192">
        <f t="shared" si="29"/>
        <v>0</v>
      </c>
      <c r="BL134" s="19" t="s">
        <v>1034</v>
      </c>
      <c r="BM134" s="191" t="s">
        <v>2763</v>
      </c>
    </row>
    <row r="135" spans="1:65" s="2" customFormat="1" ht="14.45" customHeight="1">
      <c r="A135" s="36"/>
      <c r="B135" s="37"/>
      <c r="C135" s="180" t="s">
        <v>2764</v>
      </c>
      <c r="D135" s="180" t="s">
        <v>210</v>
      </c>
      <c r="E135" s="181" t="s">
        <v>2765</v>
      </c>
      <c r="F135" s="182" t="s">
        <v>2766</v>
      </c>
      <c r="G135" s="183" t="s">
        <v>367</v>
      </c>
      <c r="H135" s="184">
        <v>12</v>
      </c>
      <c r="I135" s="185"/>
      <c r="J135" s="186">
        <f t="shared" si="20"/>
        <v>0</v>
      </c>
      <c r="K135" s="182" t="s">
        <v>19</v>
      </c>
      <c r="L135" s="41"/>
      <c r="M135" s="187" t="s">
        <v>19</v>
      </c>
      <c r="N135" s="188" t="s">
        <v>43</v>
      </c>
      <c r="O135" s="66"/>
      <c r="P135" s="189">
        <f t="shared" si="21"/>
        <v>0</v>
      </c>
      <c r="Q135" s="189">
        <v>0</v>
      </c>
      <c r="R135" s="189">
        <f t="shared" si="22"/>
        <v>0</v>
      </c>
      <c r="S135" s="189">
        <v>0</v>
      </c>
      <c r="T135" s="190">
        <f t="shared" si="2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1034</v>
      </c>
      <c r="AT135" s="191" t="s">
        <v>210</v>
      </c>
      <c r="AU135" s="191" t="s">
        <v>82</v>
      </c>
      <c r="AY135" s="19" t="s">
        <v>208</v>
      </c>
      <c r="BE135" s="192">
        <f t="shared" si="24"/>
        <v>0</v>
      </c>
      <c r="BF135" s="192">
        <f t="shared" si="25"/>
        <v>0</v>
      </c>
      <c r="BG135" s="192">
        <f t="shared" si="26"/>
        <v>0</v>
      </c>
      <c r="BH135" s="192">
        <f t="shared" si="27"/>
        <v>0</v>
      </c>
      <c r="BI135" s="192">
        <f t="shared" si="28"/>
        <v>0</v>
      </c>
      <c r="BJ135" s="19" t="s">
        <v>82</v>
      </c>
      <c r="BK135" s="192">
        <f t="shared" si="29"/>
        <v>0</v>
      </c>
      <c r="BL135" s="19" t="s">
        <v>1034</v>
      </c>
      <c r="BM135" s="191" t="s">
        <v>2767</v>
      </c>
    </row>
    <row r="136" spans="1:65" s="2" customFormat="1" ht="14.45" customHeight="1">
      <c r="A136" s="36"/>
      <c r="B136" s="37"/>
      <c r="C136" s="180" t="s">
        <v>983</v>
      </c>
      <c r="D136" s="180" t="s">
        <v>210</v>
      </c>
      <c r="E136" s="181" t="s">
        <v>2768</v>
      </c>
      <c r="F136" s="182" t="s">
        <v>2769</v>
      </c>
      <c r="G136" s="183" t="s">
        <v>367</v>
      </c>
      <c r="H136" s="184">
        <v>5</v>
      </c>
      <c r="I136" s="185"/>
      <c r="J136" s="186">
        <f t="shared" si="20"/>
        <v>0</v>
      </c>
      <c r="K136" s="182" t="s">
        <v>19</v>
      </c>
      <c r="L136" s="41"/>
      <c r="M136" s="187" t="s">
        <v>19</v>
      </c>
      <c r="N136" s="188" t="s">
        <v>43</v>
      </c>
      <c r="O136" s="66"/>
      <c r="P136" s="189">
        <f t="shared" si="21"/>
        <v>0</v>
      </c>
      <c r="Q136" s="189">
        <v>0</v>
      </c>
      <c r="R136" s="189">
        <f t="shared" si="22"/>
        <v>0</v>
      </c>
      <c r="S136" s="189">
        <v>0</v>
      </c>
      <c r="T136" s="190">
        <f t="shared" si="2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1034</v>
      </c>
      <c r="AT136" s="191" t="s">
        <v>210</v>
      </c>
      <c r="AU136" s="191" t="s">
        <v>82</v>
      </c>
      <c r="AY136" s="19" t="s">
        <v>208</v>
      </c>
      <c r="BE136" s="192">
        <f t="shared" si="24"/>
        <v>0</v>
      </c>
      <c r="BF136" s="192">
        <f t="shared" si="25"/>
        <v>0</v>
      </c>
      <c r="BG136" s="192">
        <f t="shared" si="26"/>
        <v>0</v>
      </c>
      <c r="BH136" s="192">
        <f t="shared" si="27"/>
        <v>0</v>
      </c>
      <c r="BI136" s="192">
        <f t="shared" si="28"/>
        <v>0</v>
      </c>
      <c r="BJ136" s="19" t="s">
        <v>82</v>
      </c>
      <c r="BK136" s="192">
        <f t="shared" si="29"/>
        <v>0</v>
      </c>
      <c r="BL136" s="19" t="s">
        <v>1034</v>
      </c>
      <c r="BM136" s="191" t="s">
        <v>2770</v>
      </c>
    </row>
    <row r="137" spans="1:65" s="2" customFormat="1" ht="14.45" customHeight="1">
      <c r="A137" s="36"/>
      <c r="B137" s="37"/>
      <c r="C137" s="226" t="s">
        <v>2771</v>
      </c>
      <c r="D137" s="226" t="s">
        <v>370</v>
      </c>
      <c r="E137" s="227" t="s">
        <v>2772</v>
      </c>
      <c r="F137" s="228" t="s">
        <v>2773</v>
      </c>
      <c r="G137" s="229" t="s">
        <v>367</v>
      </c>
      <c r="H137" s="230">
        <v>12</v>
      </c>
      <c r="I137" s="231"/>
      <c r="J137" s="232">
        <f t="shared" si="20"/>
        <v>0</v>
      </c>
      <c r="K137" s="228" t="s">
        <v>19</v>
      </c>
      <c r="L137" s="233"/>
      <c r="M137" s="234" t="s">
        <v>19</v>
      </c>
      <c r="N137" s="235" t="s">
        <v>43</v>
      </c>
      <c r="O137" s="66"/>
      <c r="P137" s="189">
        <f t="shared" si="21"/>
        <v>0</v>
      </c>
      <c r="Q137" s="189">
        <v>4.4000000000000002E-4</v>
      </c>
      <c r="R137" s="189">
        <f t="shared" si="22"/>
        <v>5.28E-3</v>
      </c>
      <c r="S137" s="189">
        <v>0</v>
      </c>
      <c r="T137" s="190">
        <f t="shared" si="2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829</v>
      </c>
      <c r="AT137" s="191" t="s">
        <v>370</v>
      </c>
      <c r="AU137" s="191" t="s">
        <v>82</v>
      </c>
      <c r="AY137" s="19" t="s">
        <v>208</v>
      </c>
      <c r="BE137" s="192">
        <f t="shared" si="24"/>
        <v>0</v>
      </c>
      <c r="BF137" s="192">
        <f t="shared" si="25"/>
        <v>0</v>
      </c>
      <c r="BG137" s="192">
        <f t="shared" si="26"/>
        <v>0</v>
      </c>
      <c r="BH137" s="192">
        <f t="shared" si="27"/>
        <v>0</v>
      </c>
      <c r="BI137" s="192">
        <f t="shared" si="28"/>
        <v>0</v>
      </c>
      <c r="BJ137" s="19" t="s">
        <v>82</v>
      </c>
      <c r="BK137" s="192">
        <f t="shared" si="29"/>
        <v>0</v>
      </c>
      <c r="BL137" s="19" t="s">
        <v>1034</v>
      </c>
      <c r="BM137" s="191" t="s">
        <v>2774</v>
      </c>
    </row>
    <row r="138" spans="1:65" s="2" customFormat="1" ht="14.45" customHeight="1">
      <c r="A138" s="36"/>
      <c r="B138" s="37"/>
      <c r="C138" s="226" t="s">
        <v>2540</v>
      </c>
      <c r="D138" s="226" t="s">
        <v>370</v>
      </c>
      <c r="E138" s="227" t="s">
        <v>2775</v>
      </c>
      <c r="F138" s="228" t="s">
        <v>2776</v>
      </c>
      <c r="G138" s="229" t="s">
        <v>367</v>
      </c>
      <c r="H138" s="230">
        <v>4</v>
      </c>
      <c r="I138" s="231"/>
      <c r="J138" s="232">
        <f t="shared" si="20"/>
        <v>0</v>
      </c>
      <c r="K138" s="228" t="s">
        <v>19</v>
      </c>
      <c r="L138" s="233"/>
      <c r="M138" s="234" t="s">
        <v>19</v>
      </c>
      <c r="N138" s="235" t="s">
        <v>43</v>
      </c>
      <c r="O138" s="66"/>
      <c r="P138" s="189">
        <f t="shared" si="21"/>
        <v>0</v>
      </c>
      <c r="Q138" s="189">
        <v>0</v>
      </c>
      <c r="R138" s="189">
        <f t="shared" si="22"/>
        <v>0</v>
      </c>
      <c r="S138" s="189">
        <v>0</v>
      </c>
      <c r="T138" s="190">
        <f t="shared" si="2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829</v>
      </c>
      <c r="AT138" s="191" t="s">
        <v>370</v>
      </c>
      <c r="AU138" s="191" t="s">
        <v>82</v>
      </c>
      <c r="AY138" s="19" t="s">
        <v>208</v>
      </c>
      <c r="BE138" s="192">
        <f t="shared" si="24"/>
        <v>0</v>
      </c>
      <c r="BF138" s="192">
        <f t="shared" si="25"/>
        <v>0</v>
      </c>
      <c r="BG138" s="192">
        <f t="shared" si="26"/>
        <v>0</v>
      </c>
      <c r="BH138" s="192">
        <f t="shared" si="27"/>
        <v>0</v>
      </c>
      <c r="BI138" s="192">
        <f t="shared" si="28"/>
        <v>0</v>
      </c>
      <c r="BJ138" s="19" t="s">
        <v>82</v>
      </c>
      <c r="BK138" s="192">
        <f t="shared" si="29"/>
        <v>0</v>
      </c>
      <c r="BL138" s="19" t="s">
        <v>1034</v>
      </c>
      <c r="BM138" s="191" t="s">
        <v>2777</v>
      </c>
    </row>
    <row r="139" spans="1:65" s="2" customFormat="1" ht="14.45" customHeight="1">
      <c r="A139" s="36"/>
      <c r="B139" s="37"/>
      <c r="C139" s="180" t="s">
        <v>2778</v>
      </c>
      <c r="D139" s="180" t="s">
        <v>210</v>
      </c>
      <c r="E139" s="181" t="s">
        <v>2779</v>
      </c>
      <c r="F139" s="182" t="s">
        <v>2780</v>
      </c>
      <c r="G139" s="183" t="s">
        <v>367</v>
      </c>
      <c r="H139" s="184">
        <v>7</v>
      </c>
      <c r="I139" s="185"/>
      <c r="J139" s="186">
        <f t="shared" si="20"/>
        <v>0</v>
      </c>
      <c r="K139" s="182" t="s">
        <v>19</v>
      </c>
      <c r="L139" s="41"/>
      <c r="M139" s="187" t="s">
        <v>19</v>
      </c>
      <c r="N139" s="188" t="s">
        <v>43</v>
      </c>
      <c r="O139" s="66"/>
      <c r="P139" s="189">
        <f t="shared" si="21"/>
        <v>0</v>
      </c>
      <c r="Q139" s="189">
        <v>0</v>
      </c>
      <c r="R139" s="189">
        <f t="shared" si="22"/>
        <v>0</v>
      </c>
      <c r="S139" s="189">
        <v>0</v>
      </c>
      <c r="T139" s="190">
        <f t="shared" si="2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1034</v>
      </c>
      <c r="AT139" s="191" t="s">
        <v>210</v>
      </c>
      <c r="AU139" s="191" t="s">
        <v>82</v>
      </c>
      <c r="AY139" s="19" t="s">
        <v>208</v>
      </c>
      <c r="BE139" s="192">
        <f t="shared" si="24"/>
        <v>0</v>
      </c>
      <c r="BF139" s="192">
        <f t="shared" si="25"/>
        <v>0</v>
      </c>
      <c r="BG139" s="192">
        <f t="shared" si="26"/>
        <v>0</v>
      </c>
      <c r="BH139" s="192">
        <f t="shared" si="27"/>
        <v>0</v>
      </c>
      <c r="BI139" s="192">
        <f t="shared" si="28"/>
        <v>0</v>
      </c>
      <c r="BJ139" s="19" t="s">
        <v>82</v>
      </c>
      <c r="BK139" s="192">
        <f t="shared" si="29"/>
        <v>0</v>
      </c>
      <c r="BL139" s="19" t="s">
        <v>1034</v>
      </c>
      <c r="BM139" s="191" t="s">
        <v>2781</v>
      </c>
    </row>
    <row r="140" spans="1:65" s="2" customFormat="1" ht="14.45" customHeight="1">
      <c r="A140" s="36"/>
      <c r="B140" s="37"/>
      <c r="C140" s="180" t="s">
        <v>2782</v>
      </c>
      <c r="D140" s="180" t="s">
        <v>210</v>
      </c>
      <c r="E140" s="181" t="s">
        <v>2783</v>
      </c>
      <c r="F140" s="182" t="s">
        <v>2784</v>
      </c>
      <c r="G140" s="183" t="s">
        <v>367</v>
      </c>
      <c r="H140" s="184">
        <v>15</v>
      </c>
      <c r="I140" s="185"/>
      <c r="J140" s="186">
        <f t="shared" si="20"/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 t="shared" si="21"/>
        <v>0</v>
      </c>
      <c r="Q140" s="189">
        <v>0</v>
      </c>
      <c r="R140" s="189">
        <f t="shared" si="22"/>
        <v>0</v>
      </c>
      <c r="S140" s="189">
        <v>0</v>
      </c>
      <c r="T140" s="190">
        <f t="shared" si="2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1034</v>
      </c>
      <c r="AT140" s="191" t="s">
        <v>210</v>
      </c>
      <c r="AU140" s="191" t="s">
        <v>82</v>
      </c>
      <c r="AY140" s="19" t="s">
        <v>208</v>
      </c>
      <c r="BE140" s="192">
        <f t="shared" si="24"/>
        <v>0</v>
      </c>
      <c r="BF140" s="192">
        <f t="shared" si="25"/>
        <v>0</v>
      </c>
      <c r="BG140" s="192">
        <f t="shared" si="26"/>
        <v>0</v>
      </c>
      <c r="BH140" s="192">
        <f t="shared" si="27"/>
        <v>0</v>
      </c>
      <c r="BI140" s="192">
        <f t="shared" si="28"/>
        <v>0</v>
      </c>
      <c r="BJ140" s="19" t="s">
        <v>82</v>
      </c>
      <c r="BK140" s="192">
        <f t="shared" si="29"/>
        <v>0</v>
      </c>
      <c r="BL140" s="19" t="s">
        <v>1034</v>
      </c>
      <c r="BM140" s="191" t="s">
        <v>2785</v>
      </c>
    </row>
    <row r="141" spans="1:65" s="2" customFormat="1" ht="14.45" customHeight="1">
      <c r="A141" s="36"/>
      <c r="B141" s="37"/>
      <c r="C141" s="226" t="s">
        <v>2546</v>
      </c>
      <c r="D141" s="226" t="s">
        <v>370</v>
      </c>
      <c r="E141" s="227" t="s">
        <v>2786</v>
      </c>
      <c r="F141" s="228" t="s">
        <v>2787</v>
      </c>
      <c r="G141" s="229" t="s">
        <v>367</v>
      </c>
      <c r="H141" s="230">
        <v>15</v>
      </c>
      <c r="I141" s="231"/>
      <c r="J141" s="232">
        <f t="shared" si="20"/>
        <v>0</v>
      </c>
      <c r="K141" s="228" t="s">
        <v>19</v>
      </c>
      <c r="L141" s="233"/>
      <c r="M141" s="234" t="s">
        <v>19</v>
      </c>
      <c r="N141" s="235" t="s">
        <v>43</v>
      </c>
      <c r="O141" s="66"/>
      <c r="P141" s="189">
        <f t="shared" si="21"/>
        <v>0</v>
      </c>
      <c r="Q141" s="189">
        <v>0</v>
      </c>
      <c r="R141" s="189">
        <f t="shared" si="22"/>
        <v>0</v>
      </c>
      <c r="S141" s="189">
        <v>0</v>
      </c>
      <c r="T141" s="190">
        <f t="shared" si="2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829</v>
      </c>
      <c r="AT141" s="191" t="s">
        <v>370</v>
      </c>
      <c r="AU141" s="191" t="s">
        <v>82</v>
      </c>
      <c r="AY141" s="19" t="s">
        <v>208</v>
      </c>
      <c r="BE141" s="192">
        <f t="shared" si="24"/>
        <v>0</v>
      </c>
      <c r="BF141" s="192">
        <f t="shared" si="25"/>
        <v>0</v>
      </c>
      <c r="BG141" s="192">
        <f t="shared" si="26"/>
        <v>0</v>
      </c>
      <c r="BH141" s="192">
        <f t="shared" si="27"/>
        <v>0</v>
      </c>
      <c r="BI141" s="192">
        <f t="shared" si="28"/>
        <v>0</v>
      </c>
      <c r="BJ141" s="19" t="s">
        <v>82</v>
      </c>
      <c r="BK141" s="192">
        <f t="shared" si="29"/>
        <v>0</v>
      </c>
      <c r="BL141" s="19" t="s">
        <v>1034</v>
      </c>
      <c r="BM141" s="191" t="s">
        <v>2788</v>
      </c>
    </row>
    <row r="142" spans="1:65" s="2" customFormat="1" ht="14.45" customHeight="1">
      <c r="A142" s="36"/>
      <c r="B142" s="37"/>
      <c r="C142" s="226" t="s">
        <v>2789</v>
      </c>
      <c r="D142" s="226" t="s">
        <v>370</v>
      </c>
      <c r="E142" s="227" t="s">
        <v>2790</v>
      </c>
      <c r="F142" s="228" t="s">
        <v>2791</v>
      </c>
      <c r="G142" s="229" t="s">
        <v>367</v>
      </c>
      <c r="H142" s="230">
        <v>12</v>
      </c>
      <c r="I142" s="231"/>
      <c r="J142" s="232">
        <f t="shared" si="20"/>
        <v>0</v>
      </c>
      <c r="K142" s="228" t="s">
        <v>19</v>
      </c>
      <c r="L142" s="233"/>
      <c r="M142" s="234" t="s">
        <v>19</v>
      </c>
      <c r="N142" s="235" t="s">
        <v>43</v>
      </c>
      <c r="O142" s="66"/>
      <c r="P142" s="189">
        <f t="shared" si="21"/>
        <v>0</v>
      </c>
      <c r="Q142" s="189">
        <v>3.8999999999999999E-4</v>
      </c>
      <c r="R142" s="189">
        <f t="shared" si="22"/>
        <v>4.6800000000000001E-3</v>
      </c>
      <c r="S142" s="189">
        <v>0</v>
      </c>
      <c r="T142" s="190">
        <f t="shared" si="2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829</v>
      </c>
      <c r="AT142" s="191" t="s">
        <v>370</v>
      </c>
      <c r="AU142" s="191" t="s">
        <v>82</v>
      </c>
      <c r="AY142" s="19" t="s">
        <v>208</v>
      </c>
      <c r="BE142" s="192">
        <f t="shared" si="24"/>
        <v>0</v>
      </c>
      <c r="BF142" s="192">
        <f t="shared" si="25"/>
        <v>0</v>
      </c>
      <c r="BG142" s="192">
        <f t="shared" si="26"/>
        <v>0</v>
      </c>
      <c r="BH142" s="192">
        <f t="shared" si="27"/>
        <v>0</v>
      </c>
      <c r="BI142" s="192">
        <f t="shared" si="28"/>
        <v>0</v>
      </c>
      <c r="BJ142" s="19" t="s">
        <v>82</v>
      </c>
      <c r="BK142" s="192">
        <f t="shared" si="29"/>
        <v>0</v>
      </c>
      <c r="BL142" s="19" t="s">
        <v>1034</v>
      </c>
      <c r="BM142" s="191" t="s">
        <v>2792</v>
      </c>
    </row>
    <row r="143" spans="1:65" s="2" customFormat="1" ht="14.45" customHeight="1">
      <c r="A143" s="36"/>
      <c r="B143" s="37"/>
      <c r="C143" s="180" t="s">
        <v>2559</v>
      </c>
      <c r="D143" s="180" t="s">
        <v>210</v>
      </c>
      <c r="E143" s="181" t="s">
        <v>2793</v>
      </c>
      <c r="F143" s="182" t="s">
        <v>2794</v>
      </c>
      <c r="G143" s="183" t="s">
        <v>367</v>
      </c>
      <c r="H143" s="184">
        <v>1</v>
      </c>
      <c r="I143" s="185"/>
      <c r="J143" s="186">
        <f t="shared" si="20"/>
        <v>0</v>
      </c>
      <c r="K143" s="182" t="s">
        <v>19</v>
      </c>
      <c r="L143" s="41"/>
      <c r="M143" s="187" t="s">
        <v>19</v>
      </c>
      <c r="N143" s="188" t="s">
        <v>43</v>
      </c>
      <c r="O143" s="66"/>
      <c r="P143" s="189">
        <f t="shared" si="21"/>
        <v>0</v>
      </c>
      <c r="Q143" s="189">
        <v>0</v>
      </c>
      <c r="R143" s="189">
        <f t="shared" si="22"/>
        <v>0</v>
      </c>
      <c r="S143" s="189">
        <v>0</v>
      </c>
      <c r="T143" s="190">
        <f t="shared" si="2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1034</v>
      </c>
      <c r="AT143" s="191" t="s">
        <v>210</v>
      </c>
      <c r="AU143" s="191" t="s">
        <v>82</v>
      </c>
      <c r="AY143" s="19" t="s">
        <v>208</v>
      </c>
      <c r="BE143" s="192">
        <f t="shared" si="24"/>
        <v>0</v>
      </c>
      <c r="BF143" s="192">
        <f t="shared" si="25"/>
        <v>0</v>
      </c>
      <c r="BG143" s="192">
        <f t="shared" si="26"/>
        <v>0</v>
      </c>
      <c r="BH143" s="192">
        <f t="shared" si="27"/>
        <v>0</v>
      </c>
      <c r="BI143" s="192">
        <f t="shared" si="28"/>
        <v>0</v>
      </c>
      <c r="BJ143" s="19" t="s">
        <v>82</v>
      </c>
      <c r="BK143" s="192">
        <f t="shared" si="29"/>
        <v>0</v>
      </c>
      <c r="BL143" s="19" t="s">
        <v>1034</v>
      </c>
      <c r="BM143" s="191" t="s">
        <v>2795</v>
      </c>
    </row>
    <row r="144" spans="1:65" s="2" customFormat="1" ht="14.45" customHeight="1">
      <c r="A144" s="36"/>
      <c r="B144" s="37"/>
      <c r="C144" s="226" t="s">
        <v>2796</v>
      </c>
      <c r="D144" s="226" t="s">
        <v>370</v>
      </c>
      <c r="E144" s="227" t="s">
        <v>2797</v>
      </c>
      <c r="F144" s="228" t="s">
        <v>2798</v>
      </c>
      <c r="G144" s="229" t="s">
        <v>367</v>
      </c>
      <c r="H144" s="230">
        <v>7</v>
      </c>
      <c r="I144" s="231"/>
      <c r="J144" s="232">
        <f t="shared" si="20"/>
        <v>0</v>
      </c>
      <c r="K144" s="228" t="s">
        <v>19</v>
      </c>
      <c r="L144" s="233"/>
      <c r="M144" s="234" t="s">
        <v>19</v>
      </c>
      <c r="N144" s="235" t="s">
        <v>43</v>
      </c>
      <c r="O144" s="66"/>
      <c r="P144" s="189">
        <f t="shared" si="21"/>
        <v>0</v>
      </c>
      <c r="Q144" s="189">
        <v>5.0000000000000002E-5</v>
      </c>
      <c r="R144" s="189">
        <f t="shared" si="22"/>
        <v>3.5E-4</v>
      </c>
      <c r="S144" s="189">
        <v>0</v>
      </c>
      <c r="T144" s="190">
        <f t="shared" si="2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829</v>
      </c>
      <c r="AT144" s="191" t="s">
        <v>370</v>
      </c>
      <c r="AU144" s="191" t="s">
        <v>82</v>
      </c>
      <c r="AY144" s="19" t="s">
        <v>208</v>
      </c>
      <c r="BE144" s="192">
        <f t="shared" si="24"/>
        <v>0</v>
      </c>
      <c r="BF144" s="192">
        <f t="shared" si="25"/>
        <v>0</v>
      </c>
      <c r="BG144" s="192">
        <f t="shared" si="26"/>
        <v>0</v>
      </c>
      <c r="BH144" s="192">
        <f t="shared" si="27"/>
        <v>0</v>
      </c>
      <c r="BI144" s="192">
        <f t="shared" si="28"/>
        <v>0</v>
      </c>
      <c r="BJ144" s="19" t="s">
        <v>82</v>
      </c>
      <c r="BK144" s="192">
        <f t="shared" si="29"/>
        <v>0</v>
      </c>
      <c r="BL144" s="19" t="s">
        <v>1034</v>
      </c>
      <c r="BM144" s="191" t="s">
        <v>2799</v>
      </c>
    </row>
    <row r="145" spans="1:65" s="2" customFormat="1" ht="14.45" customHeight="1">
      <c r="A145" s="36"/>
      <c r="B145" s="37"/>
      <c r="C145" s="180" t="s">
        <v>2800</v>
      </c>
      <c r="D145" s="180" t="s">
        <v>210</v>
      </c>
      <c r="E145" s="181" t="s">
        <v>2801</v>
      </c>
      <c r="F145" s="182" t="s">
        <v>2802</v>
      </c>
      <c r="G145" s="183" t="s">
        <v>367</v>
      </c>
      <c r="H145" s="184">
        <v>1</v>
      </c>
      <c r="I145" s="185"/>
      <c r="J145" s="186">
        <f t="shared" si="20"/>
        <v>0</v>
      </c>
      <c r="K145" s="182" t="s">
        <v>19</v>
      </c>
      <c r="L145" s="41"/>
      <c r="M145" s="187" t="s">
        <v>19</v>
      </c>
      <c r="N145" s="188" t="s">
        <v>43</v>
      </c>
      <c r="O145" s="66"/>
      <c r="P145" s="189">
        <f t="shared" si="21"/>
        <v>0</v>
      </c>
      <c r="Q145" s="189">
        <v>0</v>
      </c>
      <c r="R145" s="189">
        <f t="shared" si="22"/>
        <v>0</v>
      </c>
      <c r="S145" s="189">
        <v>0</v>
      </c>
      <c r="T145" s="190">
        <f t="shared" si="2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1034</v>
      </c>
      <c r="AT145" s="191" t="s">
        <v>210</v>
      </c>
      <c r="AU145" s="191" t="s">
        <v>82</v>
      </c>
      <c r="AY145" s="19" t="s">
        <v>208</v>
      </c>
      <c r="BE145" s="192">
        <f t="shared" si="24"/>
        <v>0</v>
      </c>
      <c r="BF145" s="192">
        <f t="shared" si="25"/>
        <v>0</v>
      </c>
      <c r="BG145" s="192">
        <f t="shared" si="26"/>
        <v>0</v>
      </c>
      <c r="BH145" s="192">
        <f t="shared" si="27"/>
        <v>0</v>
      </c>
      <c r="BI145" s="192">
        <f t="shared" si="28"/>
        <v>0</v>
      </c>
      <c r="BJ145" s="19" t="s">
        <v>82</v>
      </c>
      <c r="BK145" s="192">
        <f t="shared" si="29"/>
        <v>0</v>
      </c>
      <c r="BL145" s="19" t="s">
        <v>1034</v>
      </c>
      <c r="BM145" s="191" t="s">
        <v>2803</v>
      </c>
    </row>
    <row r="146" spans="1:65" s="2" customFormat="1" ht="14.45" customHeight="1">
      <c r="A146" s="36"/>
      <c r="B146" s="37"/>
      <c r="C146" s="226" t="s">
        <v>2562</v>
      </c>
      <c r="D146" s="226" t="s">
        <v>370</v>
      </c>
      <c r="E146" s="227" t="s">
        <v>2804</v>
      </c>
      <c r="F146" s="228" t="s">
        <v>2805</v>
      </c>
      <c r="G146" s="229" t="s">
        <v>367</v>
      </c>
      <c r="H146" s="230">
        <v>1</v>
      </c>
      <c r="I146" s="231"/>
      <c r="J146" s="232">
        <f t="shared" si="20"/>
        <v>0</v>
      </c>
      <c r="K146" s="228" t="s">
        <v>19</v>
      </c>
      <c r="L146" s="233"/>
      <c r="M146" s="234" t="s">
        <v>19</v>
      </c>
      <c r="N146" s="235" t="s">
        <v>43</v>
      </c>
      <c r="O146" s="66"/>
      <c r="P146" s="189">
        <f t="shared" si="21"/>
        <v>0</v>
      </c>
      <c r="Q146" s="189">
        <v>0</v>
      </c>
      <c r="R146" s="189">
        <f t="shared" si="22"/>
        <v>0</v>
      </c>
      <c r="S146" s="189">
        <v>0</v>
      </c>
      <c r="T146" s="190">
        <f t="shared" si="2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829</v>
      </c>
      <c r="AT146" s="191" t="s">
        <v>370</v>
      </c>
      <c r="AU146" s="191" t="s">
        <v>82</v>
      </c>
      <c r="AY146" s="19" t="s">
        <v>208</v>
      </c>
      <c r="BE146" s="192">
        <f t="shared" si="24"/>
        <v>0</v>
      </c>
      <c r="BF146" s="192">
        <f t="shared" si="25"/>
        <v>0</v>
      </c>
      <c r="BG146" s="192">
        <f t="shared" si="26"/>
        <v>0</v>
      </c>
      <c r="BH146" s="192">
        <f t="shared" si="27"/>
        <v>0</v>
      </c>
      <c r="BI146" s="192">
        <f t="shared" si="28"/>
        <v>0</v>
      </c>
      <c r="BJ146" s="19" t="s">
        <v>82</v>
      </c>
      <c r="BK146" s="192">
        <f t="shared" si="29"/>
        <v>0</v>
      </c>
      <c r="BL146" s="19" t="s">
        <v>1034</v>
      </c>
      <c r="BM146" s="191" t="s">
        <v>2806</v>
      </c>
    </row>
    <row r="147" spans="1:65" s="2" customFormat="1" ht="14.45" customHeight="1">
      <c r="A147" s="36"/>
      <c r="B147" s="37"/>
      <c r="C147" s="226" t="s">
        <v>2566</v>
      </c>
      <c r="D147" s="226" t="s">
        <v>370</v>
      </c>
      <c r="E147" s="227" t="s">
        <v>2807</v>
      </c>
      <c r="F147" s="228" t="s">
        <v>2808</v>
      </c>
      <c r="G147" s="229" t="s">
        <v>367</v>
      </c>
      <c r="H147" s="230">
        <v>2</v>
      </c>
      <c r="I147" s="231"/>
      <c r="J147" s="232">
        <f t="shared" si="20"/>
        <v>0</v>
      </c>
      <c r="K147" s="228" t="s">
        <v>19</v>
      </c>
      <c r="L147" s="233"/>
      <c r="M147" s="234" t="s">
        <v>19</v>
      </c>
      <c r="N147" s="235" t="s">
        <v>43</v>
      </c>
      <c r="O147" s="66"/>
      <c r="P147" s="189">
        <f t="shared" si="21"/>
        <v>0</v>
      </c>
      <c r="Q147" s="189">
        <v>0</v>
      </c>
      <c r="R147" s="189">
        <f t="shared" si="22"/>
        <v>0</v>
      </c>
      <c r="S147" s="189">
        <v>0</v>
      </c>
      <c r="T147" s="190">
        <f t="shared" si="2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829</v>
      </c>
      <c r="AT147" s="191" t="s">
        <v>370</v>
      </c>
      <c r="AU147" s="191" t="s">
        <v>82</v>
      </c>
      <c r="AY147" s="19" t="s">
        <v>208</v>
      </c>
      <c r="BE147" s="192">
        <f t="shared" si="24"/>
        <v>0</v>
      </c>
      <c r="BF147" s="192">
        <f t="shared" si="25"/>
        <v>0</v>
      </c>
      <c r="BG147" s="192">
        <f t="shared" si="26"/>
        <v>0</v>
      </c>
      <c r="BH147" s="192">
        <f t="shared" si="27"/>
        <v>0</v>
      </c>
      <c r="BI147" s="192">
        <f t="shared" si="28"/>
        <v>0</v>
      </c>
      <c r="BJ147" s="19" t="s">
        <v>82</v>
      </c>
      <c r="BK147" s="192">
        <f t="shared" si="29"/>
        <v>0</v>
      </c>
      <c r="BL147" s="19" t="s">
        <v>1034</v>
      </c>
      <c r="BM147" s="191" t="s">
        <v>2809</v>
      </c>
    </row>
    <row r="148" spans="1:65" s="2" customFormat="1" ht="14.45" customHeight="1">
      <c r="A148" s="36"/>
      <c r="B148" s="37"/>
      <c r="C148" s="226" t="s">
        <v>2810</v>
      </c>
      <c r="D148" s="226" t="s">
        <v>370</v>
      </c>
      <c r="E148" s="227" t="s">
        <v>2811</v>
      </c>
      <c r="F148" s="228" t="s">
        <v>2812</v>
      </c>
      <c r="G148" s="229" t="s">
        <v>367</v>
      </c>
      <c r="H148" s="230">
        <v>1</v>
      </c>
      <c r="I148" s="231"/>
      <c r="J148" s="232">
        <f t="shared" si="20"/>
        <v>0</v>
      </c>
      <c r="K148" s="228" t="s">
        <v>19</v>
      </c>
      <c r="L148" s="233"/>
      <c r="M148" s="234" t="s">
        <v>19</v>
      </c>
      <c r="N148" s="235" t="s">
        <v>43</v>
      </c>
      <c r="O148" s="66"/>
      <c r="P148" s="189">
        <f t="shared" si="21"/>
        <v>0</v>
      </c>
      <c r="Q148" s="189">
        <v>0</v>
      </c>
      <c r="R148" s="189">
        <f t="shared" si="22"/>
        <v>0</v>
      </c>
      <c r="S148" s="189">
        <v>0</v>
      </c>
      <c r="T148" s="190">
        <f t="shared" si="2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829</v>
      </c>
      <c r="AT148" s="191" t="s">
        <v>370</v>
      </c>
      <c r="AU148" s="191" t="s">
        <v>82</v>
      </c>
      <c r="AY148" s="19" t="s">
        <v>208</v>
      </c>
      <c r="BE148" s="192">
        <f t="shared" si="24"/>
        <v>0</v>
      </c>
      <c r="BF148" s="192">
        <f t="shared" si="25"/>
        <v>0</v>
      </c>
      <c r="BG148" s="192">
        <f t="shared" si="26"/>
        <v>0</v>
      </c>
      <c r="BH148" s="192">
        <f t="shared" si="27"/>
        <v>0</v>
      </c>
      <c r="BI148" s="192">
        <f t="shared" si="28"/>
        <v>0</v>
      </c>
      <c r="BJ148" s="19" t="s">
        <v>82</v>
      </c>
      <c r="BK148" s="192">
        <f t="shared" si="29"/>
        <v>0</v>
      </c>
      <c r="BL148" s="19" t="s">
        <v>1034</v>
      </c>
      <c r="BM148" s="191" t="s">
        <v>2813</v>
      </c>
    </row>
    <row r="149" spans="1:65" s="2" customFormat="1" ht="14.45" customHeight="1">
      <c r="A149" s="36"/>
      <c r="B149" s="37"/>
      <c r="C149" s="180" t="s">
        <v>2570</v>
      </c>
      <c r="D149" s="180" t="s">
        <v>210</v>
      </c>
      <c r="E149" s="181" t="s">
        <v>2814</v>
      </c>
      <c r="F149" s="182" t="s">
        <v>2815</v>
      </c>
      <c r="G149" s="183" t="s">
        <v>367</v>
      </c>
      <c r="H149" s="184">
        <v>2</v>
      </c>
      <c r="I149" s="185"/>
      <c r="J149" s="186">
        <f t="shared" si="20"/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 t="shared" si="21"/>
        <v>0</v>
      </c>
      <c r="Q149" s="189">
        <v>0</v>
      </c>
      <c r="R149" s="189">
        <f t="shared" si="22"/>
        <v>0</v>
      </c>
      <c r="S149" s="189">
        <v>0</v>
      </c>
      <c r="T149" s="190">
        <f t="shared" si="2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1034</v>
      </c>
      <c r="AT149" s="191" t="s">
        <v>210</v>
      </c>
      <c r="AU149" s="191" t="s">
        <v>82</v>
      </c>
      <c r="AY149" s="19" t="s">
        <v>208</v>
      </c>
      <c r="BE149" s="192">
        <f t="shared" si="24"/>
        <v>0</v>
      </c>
      <c r="BF149" s="192">
        <f t="shared" si="25"/>
        <v>0</v>
      </c>
      <c r="BG149" s="192">
        <f t="shared" si="26"/>
        <v>0</v>
      </c>
      <c r="BH149" s="192">
        <f t="shared" si="27"/>
        <v>0</v>
      </c>
      <c r="BI149" s="192">
        <f t="shared" si="28"/>
        <v>0</v>
      </c>
      <c r="BJ149" s="19" t="s">
        <v>82</v>
      </c>
      <c r="BK149" s="192">
        <f t="shared" si="29"/>
        <v>0</v>
      </c>
      <c r="BL149" s="19" t="s">
        <v>1034</v>
      </c>
      <c r="BM149" s="191" t="s">
        <v>2816</v>
      </c>
    </row>
    <row r="150" spans="1:65" s="2" customFormat="1" ht="14.45" customHeight="1">
      <c r="A150" s="36"/>
      <c r="B150" s="37"/>
      <c r="C150" s="180" t="s">
        <v>1188</v>
      </c>
      <c r="D150" s="180" t="s">
        <v>210</v>
      </c>
      <c r="E150" s="181" t="s">
        <v>2817</v>
      </c>
      <c r="F150" s="182" t="s">
        <v>2818</v>
      </c>
      <c r="G150" s="183" t="s">
        <v>367</v>
      </c>
      <c r="H150" s="184">
        <v>1</v>
      </c>
      <c r="I150" s="185"/>
      <c r="J150" s="186">
        <f t="shared" si="20"/>
        <v>0</v>
      </c>
      <c r="K150" s="182" t="s">
        <v>19</v>
      </c>
      <c r="L150" s="41"/>
      <c r="M150" s="187" t="s">
        <v>19</v>
      </c>
      <c r="N150" s="188" t="s">
        <v>43</v>
      </c>
      <c r="O150" s="66"/>
      <c r="P150" s="189">
        <f t="shared" si="21"/>
        <v>0</v>
      </c>
      <c r="Q150" s="189">
        <v>0</v>
      </c>
      <c r="R150" s="189">
        <f t="shared" si="22"/>
        <v>0</v>
      </c>
      <c r="S150" s="189">
        <v>0</v>
      </c>
      <c r="T150" s="190">
        <f t="shared" si="2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1034</v>
      </c>
      <c r="AT150" s="191" t="s">
        <v>210</v>
      </c>
      <c r="AU150" s="191" t="s">
        <v>82</v>
      </c>
      <c r="AY150" s="19" t="s">
        <v>208</v>
      </c>
      <c r="BE150" s="192">
        <f t="shared" si="24"/>
        <v>0</v>
      </c>
      <c r="BF150" s="192">
        <f t="shared" si="25"/>
        <v>0</v>
      </c>
      <c r="BG150" s="192">
        <f t="shared" si="26"/>
        <v>0</v>
      </c>
      <c r="BH150" s="192">
        <f t="shared" si="27"/>
        <v>0</v>
      </c>
      <c r="BI150" s="192">
        <f t="shared" si="28"/>
        <v>0</v>
      </c>
      <c r="BJ150" s="19" t="s">
        <v>82</v>
      </c>
      <c r="BK150" s="192">
        <f t="shared" si="29"/>
        <v>0</v>
      </c>
      <c r="BL150" s="19" t="s">
        <v>1034</v>
      </c>
      <c r="BM150" s="191" t="s">
        <v>2819</v>
      </c>
    </row>
    <row r="151" spans="1:65" s="2" customFormat="1" ht="14.45" customHeight="1">
      <c r="A151" s="36"/>
      <c r="B151" s="37"/>
      <c r="C151" s="226" t="s">
        <v>1193</v>
      </c>
      <c r="D151" s="226" t="s">
        <v>370</v>
      </c>
      <c r="E151" s="227" t="s">
        <v>2820</v>
      </c>
      <c r="F151" s="228" t="s">
        <v>2821</v>
      </c>
      <c r="G151" s="229" t="s">
        <v>367</v>
      </c>
      <c r="H151" s="230">
        <v>1</v>
      </c>
      <c r="I151" s="231"/>
      <c r="J151" s="232">
        <f t="shared" si="20"/>
        <v>0</v>
      </c>
      <c r="K151" s="228" t="s">
        <v>19</v>
      </c>
      <c r="L151" s="233"/>
      <c r="M151" s="234" t="s">
        <v>19</v>
      </c>
      <c r="N151" s="235" t="s">
        <v>43</v>
      </c>
      <c r="O151" s="66"/>
      <c r="P151" s="189">
        <f t="shared" si="21"/>
        <v>0</v>
      </c>
      <c r="Q151" s="189">
        <v>5.9000000000000003E-4</v>
      </c>
      <c r="R151" s="189">
        <f t="shared" si="22"/>
        <v>5.9000000000000003E-4</v>
      </c>
      <c r="S151" s="189">
        <v>0</v>
      </c>
      <c r="T151" s="190">
        <f t="shared" si="2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829</v>
      </c>
      <c r="AT151" s="191" t="s">
        <v>370</v>
      </c>
      <c r="AU151" s="191" t="s">
        <v>82</v>
      </c>
      <c r="AY151" s="19" t="s">
        <v>208</v>
      </c>
      <c r="BE151" s="192">
        <f t="shared" si="24"/>
        <v>0</v>
      </c>
      <c r="BF151" s="192">
        <f t="shared" si="25"/>
        <v>0</v>
      </c>
      <c r="BG151" s="192">
        <f t="shared" si="26"/>
        <v>0</v>
      </c>
      <c r="BH151" s="192">
        <f t="shared" si="27"/>
        <v>0</v>
      </c>
      <c r="BI151" s="192">
        <f t="shared" si="28"/>
        <v>0</v>
      </c>
      <c r="BJ151" s="19" t="s">
        <v>82</v>
      </c>
      <c r="BK151" s="192">
        <f t="shared" si="29"/>
        <v>0</v>
      </c>
      <c r="BL151" s="19" t="s">
        <v>1034</v>
      </c>
      <c r="BM151" s="191" t="s">
        <v>2822</v>
      </c>
    </row>
    <row r="152" spans="1:65" s="2" customFormat="1" ht="14.45" customHeight="1">
      <c r="A152" s="36"/>
      <c r="B152" s="37"/>
      <c r="C152" s="180" t="s">
        <v>2823</v>
      </c>
      <c r="D152" s="180" t="s">
        <v>210</v>
      </c>
      <c r="E152" s="181" t="s">
        <v>2824</v>
      </c>
      <c r="F152" s="182" t="s">
        <v>2825</v>
      </c>
      <c r="G152" s="183" t="s">
        <v>367</v>
      </c>
      <c r="H152" s="184">
        <v>7</v>
      </c>
      <c r="I152" s="185"/>
      <c r="J152" s="186">
        <f t="shared" si="20"/>
        <v>0</v>
      </c>
      <c r="K152" s="182" t="s">
        <v>19</v>
      </c>
      <c r="L152" s="41"/>
      <c r="M152" s="187" t="s">
        <v>19</v>
      </c>
      <c r="N152" s="188" t="s">
        <v>43</v>
      </c>
      <c r="O152" s="66"/>
      <c r="P152" s="189">
        <f t="shared" si="21"/>
        <v>0</v>
      </c>
      <c r="Q152" s="189">
        <v>0</v>
      </c>
      <c r="R152" s="189">
        <f t="shared" si="22"/>
        <v>0</v>
      </c>
      <c r="S152" s="189">
        <v>0</v>
      </c>
      <c r="T152" s="190">
        <f t="shared" si="2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1034</v>
      </c>
      <c r="AT152" s="191" t="s">
        <v>210</v>
      </c>
      <c r="AU152" s="191" t="s">
        <v>82</v>
      </c>
      <c r="AY152" s="19" t="s">
        <v>208</v>
      </c>
      <c r="BE152" s="192">
        <f t="shared" si="24"/>
        <v>0</v>
      </c>
      <c r="BF152" s="192">
        <f t="shared" si="25"/>
        <v>0</v>
      </c>
      <c r="BG152" s="192">
        <f t="shared" si="26"/>
        <v>0</v>
      </c>
      <c r="BH152" s="192">
        <f t="shared" si="27"/>
        <v>0</v>
      </c>
      <c r="BI152" s="192">
        <f t="shared" si="28"/>
        <v>0</v>
      </c>
      <c r="BJ152" s="19" t="s">
        <v>82</v>
      </c>
      <c r="BK152" s="192">
        <f t="shared" si="29"/>
        <v>0</v>
      </c>
      <c r="BL152" s="19" t="s">
        <v>1034</v>
      </c>
      <c r="BM152" s="191" t="s">
        <v>2826</v>
      </c>
    </row>
    <row r="153" spans="1:65" s="2" customFormat="1" ht="14.45" customHeight="1">
      <c r="A153" s="36"/>
      <c r="B153" s="37"/>
      <c r="C153" s="226" t="s">
        <v>2827</v>
      </c>
      <c r="D153" s="226" t="s">
        <v>370</v>
      </c>
      <c r="E153" s="227" t="s">
        <v>2828</v>
      </c>
      <c r="F153" s="228" t="s">
        <v>2829</v>
      </c>
      <c r="G153" s="229" t="s">
        <v>367</v>
      </c>
      <c r="H153" s="230">
        <v>7</v>
      </c>
      <c r="I153" s="231"/>
      <c r="J153" s="232">
        <f t="shared" si="20"/>
        <v>0</v>
      </c>
      <c r="K153" s="228" t="s">
        <v>19</v>
      </c>
      <c r="L153" s="233"/>
      <c r="M153" s="234" t="s">
        <v>19</v>
      </c>
      <c r="N153" s="235" t="s">
        <v>43</v>
      </c>
      <c r="O153" s="66"/>
      <c r="P153" s="189">
        <f t="shared" si="21"/>
        <v>0</v>
      </c>
      <c r="Q153" s="189">
        <v>0</v>
      </c>
      <c r="R153" s="189">
        <f t="shared" si="22"/>
        <v>0</v>
      </c>
      <c r="S153" s="189">
        <v>0</v>
      </c>
      <c r="T153" s="190">
        <f t="shared" si="2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829</v>
      </c>
      <c r="AT153" s="191" t="s">
        <v>370</v>
      </c>
      <c r="AU153" s="191" t="s">
        <v>82</v>
      </c>
      <c r="AY153" s="19" t="s">
        <v>208</v>
      </c>
      <c r="BE153" s="192">
        <f t="shared" si="24"/>
        <v>0</v>
      </c>
      <c r="BF153" s="192">
        <f t="shared" si="25"/>
        <v>0</v>
      </c>
      <c r="BG153" s="192">
        <f t="shared" si="26"/>
        <v>0</v>
      </c>
      <c r="BH153" s="192">
        <f t="shared" si="27"/>
        <v>0</v>
      </c>
      <c r="BI153" s="192">
        <f t="shared" si="28"/>
        <v>0</v>
      </c>
      <c r="BJ153" s="19" t="s">
        <v>82</v>
      </c>
      <c r="BK153" s="192">
        <f t="shared" si="29"/>
        <v>0</v>
      </c>
      <c r="BL153" s="19" t="s">
        <v>1034</v>
      </c>
      <c r="BM153" s="191" t="s">
        <v>2830</v>
      </c>
    </row>
    <row r="154" spans="1:65" s="2" customFormat="1" ht="14.45" customHeight="1">
      <c r="A154" s="36"/>
      <c r="B154" s="37"/>
      <c r="C154" s="180" t="s">
        <v>2831</v>
      </c>
      <c r="D154" s="180" t="s">
        <v>210</v>
      </c>
      <c r="E154" s="181" t="s">
        <v>2832</v>
      </c>
      <c r="F154" s="182" t="s">
        <v>2833</v>
      </c>
      <c r="G154" s="183" t="s">
        <v>367</v>
      </c>
      <c r="H154" s="184">
        <v>1</v>
      </c>
      <c r="I154" s="185"/>
      <c r="J154" s="186">
        <f t="shared" si="20"/>
        <v>0</v>
      </c>
      <c r="K154" s="182" t="s">
        <v>19</v>
      </c>
      <c r="L154" s="41"/>
      <c r="M154" s="187" t="s">
        <v>19</v>
      </c>
      <c r="N154" s="188" t="s">
        <v>43</v>
      </c>
      <c r="O154" s="66"/>
      <c r="P154" s="189">
        <f t="shared" si="21"/>
        <v>0</v>
      </c>
      <c r="Q154" s="189">
        <v>0</v>
      </c>
      <c r="R154" s="189">
        <f t="shared" si="22"/>
        <v>0</v>
      </c>
      <c r="S154" s="189">
        <v>0</v>
      </c>
      <c r="T154" s="190">
        <f t="shared" si="2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1034</v>
      </c>
      <c r="AT154" s="191" t="s">
        <v>210</v>
      </c>
      <c r="AU154" s="191" t="s">
        <v>82</v>
      </c>
      <c r="AY154" s="19" t="s">
        <v>208</v>
      </c>
      <c r="BE154" s="192">
        <f t="shared" si="24"/>
        <v>0</v>
      </c>
      <c r="BF154" s="192">
        <f t="shared" si="25"/>
        <v>0</v>
      </c>
      <c r="BG154" s="192">
        <f t="shared" si="26"/>
        <v>0</v>
      </c>
      <c r="BH154" s="192">
        <f t="shared" si="27"/>
        <v>0</v>
      </c>
      <c r="BI154" s="192">
        <f t="shared" si="28"/>
        <v>0</v>
      </c>
      <c r="BJ154" s="19" t="s">
        <v>82</v>
      </c>
      <c r="BK154" s="192">
        <f t="shared" si="29"/>
        <v>0</v>
      </c>
      <c r="BL154" s="19" t="s">
        <v>1034</v>
      </c>
      <c r="BM154" s="191" t="s">
        <v>2834</v>
      </c>
    </row>
    <row r="155" spans="1:65" s="2" customFormat="1" ht="14.45" customHeight="1">
      <c r="A155" s="36"/>
      <c r="B155" s="37"/>
      <c r="C155" s="226" t="s">
        <v>2835</v>
      </c>
      <c r="D155" s="226" t="s">
        <v>370</v>
      </c>
      <c r="E155" s="227" t="s">
        <v>2836</v>
      </c>
      <c r="F155" s="228" t="s">
        <v>2837</v>
      </c>
      <c r="G155" s="229" t="s">
        <v>367</v>
      </c>
      <c r="H155" s="230">
        <v>1</v>
      </c>
      <c r="I155" s="231"/>
      <c r="J155" s="232">
        <f t="shared" si="20"/>
        <v>0</v>
      </c>
      <c r="K155" s="228" t="s">
        <v>19</v>
      </c>
      <c r="L155" s="233"/>
      <c r="M155" s="234" t="s">
        <v>19</v>
      </c>
      <c r="N155" s="235" t="s">
        <v>43</v>
      </c>
      <c r="O155" s="66"/>
      <c r="P155" s="189">
        <f t="shared" si="21"/>
        <v>0</v>
      </c>
      <c r="Q155" s="189">
        <v>3.8000000000000002E-4</v>
      </c>
      <c r="R155" s="189">
        <f t="shared" si="22"/>
        <v>3.8000000000000002E-4</v>
      </c>
      <c r="S155" s="189">
        <v>0</v>
      </c>
      <c r="T155" s="190">
        <f t="shared" si="2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829</v>
      </c>
      <c r="AT155" s="191" t="s">
        <v>370</v>
      </c>
      <c r="AU155" s="191" t="s">
        <v>82</v>
      </c>
      <c r="AY155" s="19" t="s">
        <v>208</v>
      </c>
      <c r="BE155" s="192">
        <f t="shared" si="24"/>
        <v>0</v>
      </c>
      <c r="BF155" s="192">
        <f t="shared" si="25"/>
        <v>0</v>
      </c>
      <c r="BG155" s="192">
        <f t="shared" si="26"/>
        <v>0</v>
      </c>
      <c r="BH155" s="192">
        <f t="shared" si="27"/>
        <v>0</v>
      </c>
      <c r="BI155" s="192">
        <f t="shared" si="28"/>
        <v>0</v>
      </c>
      <c r="BJ155" s="19" t="s">
        <v>82</v>
      </c>
      <c r="BK155" s="192">
        <f t="shared" si="29"/>
        <v>0</v>
      </c>
      <c r="BL155" s="19" t="s">
        <v>1034</v>
      </c>
      <c r="BM155" s="191" t="s">
        <v>2838</v>
      </c>
    </row>
    <row r="156" spans="1:65" s="2" customFormat="1" ht="14.45" customHeight="1">
      <c r="A156" s="36"/>
      <c r="B156" s="37"/>
      <c r="C156" s="180" t="s">
        <v>2839</v>
      </c>
      <c r="D156" s="180" t="s">
        <v>210</v>
      </c>
      <c r="E156" s="181" t="s">
        <v>2840</v>
      </c>
      <c r="F156" s="182" t="s">
        <v>2841</v>
      </c>
      <c r="G156" s="183" t="s">
        <v>367</v>
      </c>
      <c r="H156" s="184">
        <v>15</v>
      </c>
      <c r="I156" s="185"/>
      <c r="J156" s="186">
        <f t="shared" si="20"/>
        <v>0</v>
      </c>
      <c r="K156" s="182" t="s">
        <v>19</v>
      </c>
      <c r="L156" s="41"/>
      <c r="M156" s="187" t="s">
        <v>19</v>
      </c>
      <c r="N156" s="188" t="s">
        <v>43</v>
      </c>
      <c r="O156" s="66"/>
      <c r="P156" s="189">
        <f t="shared" si="21"/>
        <v>0</v>
      </c>
      <c r="Q156" s="189">
        <v>0</v>
      </c>
      <c r="R156" s="189">
        <f t="shared" si="22"/>
        <v>0</v>
      </c>
      <c r="S156" s="189">
        <v>0</v>
      </c>
      <c r="T156" s="190">
        <f t="shared" si="2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1034</v>
      </c>
      <c r="AT156" s="191" t="s">
        <v>210</v>
      </c>
      <c r="AU156" s="191" t="s">
        <v>82</v>
      </c>
      <c r="AY156" s="19" t="s">
        <v>208</v>
      </c>
      <c r="BE156" s="192">
        <f t="shared" si="24"/>
        <v>0</v>
      </c>
      <c r="BF156" s="192">
        <f t="shared" si="25"/>
        <v>0</v>
      </c>
      <c r="BG156" s="192">
        <f t="shared" si="26"/>
        <v>0</v>
      </c>
      <c r="BH156" s="192">
        <f t="shared" si="27"/>
        <v>0</v>
      </c>
      <c r="BI156" s="192">
        <f t="shared" si="28"/>
        <v>0</v>
      </c>
      <c r="BJ156" s="19" t="s">
        <v>82</v>
      </c>
      <c r="BK156" s="192">
        <f t="shared" si="29"/>
        <v>0</v>
      </c>
      <c r="BL156" s="19" t="s">
        <v>1034</v>
      </c>
      <c r="BM156" s="191" t="s">
        <v>2842</v>
      </c>
    </row>
    <row r="157" spans="1:65" s="2" customFormat="1" ht="14.45" customHeight="1">
      <c r="A157" s="36"/>
      <c r="B157" s="37"/>
      <c r="C157" s="180" t="s">
        <v>2843</v>
      </c>
      <c r="D157" s="180" t="s">
        <v>210</v>
      </c>
      <c r="E157" s="181" t="s">
        <v>2844</v>
      </c>
      <c r="F157" s="182" t="s">
        <v>2845</v>
      </c>
      <c r="G157" s="183" t="s">
        <v>367</v>
      </c>
      <c r="H157" s="184">
        <v>138</v>
      </c>
      <c r="I157" s="185"/>
      <c r="J157" s="186">
        <f t="shared" si="20"/>
        <v>0</v>
      </c>
      <c r="K157" s="182" t="s">
        <v>19</v>
      </c>
      <c r="L157" s="41"/>
      <c r="M157" s="187" t="s">
        <v>19</v>
      </c>
      <c r="N157" s="188" t="s">
        <v>43</v>
      </c>
      <c r="O157" s="66"/>
      <c r="P157" s="189">
        <f t="shared" si="21"/>
        <v>0</v>
      </c>
      <c r="Q157" s="189">
        <v>0</v>
      </c>
      <c r="R157" s="189">
        <f t="shared" si="22"/>
        <v>0</v>
      </c>
      <c r="S157" s="189">
        <v>0</v>
      </c>
      <c r="T157" s="190">
        <f t="shared" si="2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1034</v>
      </c>
      <c r="AT157" s="191" t="s">
        <v>210</v>
      </c>
      <c r="AU157" s="191" t="s">
        <v>82</v>
      </c>
      <c r="AY157" s="19" t="s">
        <v>208</v>
      </c>
      <c r="BE157" s="192">
        <f t="shared" si="24"/>
        <v>0</v>
      </c>
      <c r="BF157" s="192">
        <f t="shared" si="25"/>
        <v>0</v>
      </c>
      <c r="BG157" s="192">
        <f t="shared" si="26"/>
        <v>0</v>
      </c>
      <c r="BH157" s="192">
        <f t="shared" si="27"/>
        <v>0</v>
      </c>
      <c r="BI157" s="192">
        <f t="shared" si="28"/>
        <v>0</v>
      </c>
      <c r="BJ157" s="19" t="s">
        <v>82</v>
      </c>
      <c r="BK157" s="192">
        <f t="shared" si="29"/>
        <v>0</v>
      </c>
      <c r="BL157" s="19" t="s">
        <v>1034</v>
      </c>
      <c r="BM157" s="191" t="s">
        <v>2846</v>
      </c>
    </row>
    <row r="158" spans="1:65" s="2" customFormat="1" ht="14.45" customHeight="1">
      <c r="A158" s="36"/>
      <c r="B158" s="37"/>
      <c r="C158" s="180" t="s">
        <v>2847</v>
      </c>
      <c r="D158" s="180" t="s">
        <v>210</v>
      </c>
      <c r="E158" s="181" t="s">
        <v>2848</v>
      </c>
      <c r="F158" s="182" t="s">
        <v>2849</v>
      </c>
      <c r="G158" s="183" t="s">
        <v>367</v>
      </c>
      <c r="H158" s="184">
        <v>2</v>
      </c>
      <c r="I158" s="185"/>
      <c r="J158" s="186">
        <f t="shared" si="20"/>
        <v>0</v>
      </c>
      <c r="K158" s="182" t="s">
        <v>19</v>
      </c>
      <c r="L158" s="41"/>
      <c r="M158" s="187" t="s">
        <v>19</v>
      </c>
      <c r="N158" s="188" t="s">
        <v>43</v>
      </c>
      <c r="O158" s="66"/>
      <c r="P158" s="189">
        <f t="shared" si="21"/>
        <v>0</v>
      </c>
      <c r="Q158" s="189">
        <v>0</v>
      </c>
      <c r="R158" s="189">
        <f t="shared" si="22"/>
        <v>0</v>
      </c>
      <c r="S158" s="189">
        <v>0</v>
      </c>
      <c r="T158" s="190">
        <f t="shared" si="2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1034</v>
      </c>
      <c r="AT158" s="191" t="s">
        <v>210</v>
      </c>
      <c r="AU158" s="191" t="s">
        <v>82</v>
      </c>
      <c r="AY158" s="19" t="s">
        <v>208</v>
      </c>
      <c r="BE158" s="192">
        <f t="shared" si="24"/>
        <v>0</v>
      </c>
      <c r="BF158" s="192">
        <f t="shared" si="25"/>
        <v>0</v>
      </c>
      <c r="BG158" s="192">
        <f t="shared" si="26"/>
        <v>0</v>
      </c>
      <c r="BH158" s="192">
        <f t="shared" si="27"/>
        <v>0</v>
      </c>
      <c r="BI158" s="192">
        <f t="shared" si="28"/>
        <v>0</v>
      </c>
      <c r="BJ158" s="19" t="s">
        <v>82</v>
      </c>
      <c r="BK158" s="192">
        <f t="shared" si="29"/>
        <v>0</v>
      </c>
      <c r="BL158" s="19" t="s">
        <v>1034</v>
      </c>
      <c r="BM158" s="191" t="s">
        <v>2850</v>
      </c>
    </row>
    <row r="159" spans="1:65" s="2" customFormat="1" ht="14.45" customHeight="1">
      <c r="A159" s="36"/>
      <c r="B159" s="37"/>
      <c r="C159" s="180" t="s">
        <v>2851</v>
      </c>
      <c r="D159" s="180" t="s">
        <v>210</v>
      </c>
      <c r="E159" s="181" t="s">
        <v>2852</v>
      </c>
      <c r="F159" s="182" t="s">
        <v>2853</v>
      </c>
      <c r="G159" s="183" t="s">
        <v>367</v>
      </c>
      <c r="H159" s="184">
        <v>4</v>
      </c>
      <c r="I159" s="185"/>
      <c r="J159" s="186">
        <f t="shared" si="20"/>
        <v>0</v>
      </c>
      <c r="K159" s="182" t="s">
        <v>19</v>
      </c>
      <c r="L159" s="41"/>
      <c r="M159" s="187" t="s">
        <v>19</v>
      </c>
      <c r="N159" s="188" t="s">
        <v>43</v>
      </c>
      <c r="O159" s="66"/>
      <c r="P159" s="189">
        <f t="shared" si="21"/>
        <v>0</v>
      </c>
      <c r="Q159" s="189">
        <v>0</v>
      </c>
      <c r="R159" s="189">
        <f t="shared" si="22"/>
        <v>0</v>
      </c>
      <c r="S159" s="189">
        <v>0</v>
      </c>
      <c r="T159" s="190">
        <f t="shared" si="2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1034</v>
      </c>
      <c r="AT159" s="191" t="s">
        <v>210</v>
      </c>
      <c r="AU159" s="191" t="s">
        <v>82</v>
      </c>
      <c r="AY159" s="19" t="s">
        <v>208</v>
      </c>
      <c r="BE159" s="192">
        <f t="shared" si="24"/>
        <v>0</v>
      </c>
      <c r="BF159" s="192">
        <f t="shared" si="25"/>
        <v>0</v>
      </c>
      <c r="BG159" s="192">
        <f t="shared" si="26"/>
        <v>0</v>
      </c>
      <c r="BH159" s="192">
        <f t="shared" si="27"/>
        <v>0</v>
      </c>
      <c r="BI159" s="192">
        <f t="shared" si="28"/>
        <v>0</v>
      </c>
      <c r="BJ159" s="19" t="s">
        <v>82</v>
      </c>
      <c r="BK159" s="192">
        <f t="shared" si="29"/>
        <v>0</v>
      </c>
      <c r="BL159" s="19" t="s">
        <v>1034</v>
      </c>
      <c r="BM159" s="191" t="s">
        <v>2854</v>
      </c>
    </row>
    <row r="160" spans="1:65" s="2" customFormat="1" ht="14.45" customHeight="1">
      <c r="A160" s="36"/>
      <c r="B160" s="37"/>
      <c r="C160" s="226" t="s">
        <v>1076</v>
      </c>
      <c r="D160" s="226" t="s">
        <v>370</v>
      </c>
      <c r="E160" s="227" t="s">
        <v>2855</v>
      </c>
      <c r="F160" s="228" t="s">
        <v>2856</v>
      </c>
      <c r="G160" s="229" t="s">
        <v>367</v>
      </c>
      <c r="H160" s="230">
        <v>4</v>
      </c>
      <c r="I160" s="231"/>
      <c r="J160" s="232">
        <f t="shared" si="20"/>
        <v>0</v>
      </c>
      <c r="K160" s="228" t="s">
        <v>19</v>
      </c>
      <c r="L160" s="233"/>
      <c r="M160" s="234" t="s">
        <v>19</v>
      </c>
      <c r="N160" s="235" t="s">
        <v>43</v>
      </c>
      <c r="O160" s="66"/>
      <c r="P160" s="189">
        <f t="shared" si="21"/>
        <v>0</v>
      </c>
      <c r="Q160" s="189">
        <v>0</v>
      </c>
      <c r="R160" s="189">
        <f t="shared" si="22"/>
        <v>0</v>
      </c>
      <c r="S160" s="189">
        <v>0</v>
      </c>
      <c r="T160" s="190">
        <f t="shared" si="2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829</v>
      </c>
      <c r="AT160" s="191" t="s">
        <v>370</v>
      </c>
      <c r="AU160" s="191" t="s">
        <v>82</v>
      </c>
      <c r="AY160" s="19" t="s">
        <v>208</v>
      </c>
      <c r="BE160" s="192">
        <f t="shared" si="24"/>
        <v>0</v>
      </c>
      <c r="BF160" s="192">
        <f t="shared" si="25"/>
        <v>0</v>
      </c>
      <c r="BG160" s="192">
        <f t="shared" si="26"/>
        <v>0</v>
      </c>
      <c r="BH160" s="192">
        <f t="shared" si="27"/>
        <v>0</v>
      </c>
      <c r="BI160" s="192">
        <f t="shared" si="28"/>
        <v>0</v>
      </c>
      <c r="BJ160" s="19" t="s">
        <v>82</v>
      </c>
      <c r="BK160" s="192">
        <f t="shared" si="29"/>
        <v>0</v>
      </c>
      <c r="BL160" s="19" t="s">
        <v>1034</v>
      </c>
      <c r="BM160" s="191" t="s">
        <v>2857</v>
      </c>
    </row>
    <row r="161" spans="1:65" s="2" customFormat="1" ht="14.45" customHeight="1">
      <c r="A161" s="36"/>
      <c r="B161" s="37"/>
      <c r="C161" s="226" t="s">
        <v>1083</v>
      </c>
      <c r="D161" s="226" t="s">
        <v>370</v>
      </c>
      <c r="E161" s="227" t="s">
        <v>2858</v>
      </c>
      <c r="F161" s="228" t="s">
        <v>2859</v>
      </c>
      <c r="G161" s="229" t="s">
        <v>367</v>
      </c>
      <c r="H161" s="230">
        <v>85</v>
      </c>
      <c r="I161" s="231"/>
      <c r="J161" s="232">
        <f t="shared" ref="J161:J192" si="30">ROUND(I161*H161,2)</f>
        <v>0</v>
      </c>
      <c r="K161" s="228" t="s">
        <v>19</v>
      </c>
      <c r="L161" s="233"/>
      <c r="M161" s="234" t="s">
        <v>19</v>
      </c>
      <c r="N161" s="235" t="s">
        <v>43</v>
      </c>
      <c r="O161" s="66"/>
      <c r="P161" s="189">
        <f t="shared" ref="P161:P192" si="31">O161*H161</f>
        <v>0</v>
      </c>
      <c r="Q161" s="189">
        <v>0</v>
      </c>
      <c r="R161" s="189">
        <f t="shared" ref="R161:R192" si="32">Q161*H161</f>
        <v>0</v>
      </c>
      <c r="S161" s="189">
        <v>0</v>
      </c>
      <c r="T161" s="190">
        <f t="shared" ref="T161:T192" si="33"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829</v>
      </c>
      <c r="AT161" s="191" t="s">
        <v>370</v>
      </c>
      <c r="AU161" s="191" t="s">
        <v>82</v>
      </c>
      <c r="AY161" s="19" t="s">
        <v>208</v>
      </c>
      <c r="BE161" s="192">
        <f t="shared" ref="BE161:BE192" si="34">IF(N161="základní",J161,0)</f>
        <v>0</v>
      </c>
      <c r="BF161" s="192">
        <f t="shared" ref="BF161:BF192" si="35">IF(N161="snížená",J161,0)</f>
        <v>0</v>
      </c>
      <c r="BG161" s="192">
        <f t="shared" ref="BG161:BG192" si="36">IF(N161="zákl. přenesená",J161,0)</f>
        <v>0</v>
      </c>
      <c r="BH161" s="192">
        <f t="shared" ref="BH161:BH192" si="37">IF(N161="sníž. přenesená",J161,0)</f>
        <v>0</v>
      </c>
      <c r="BI161" s="192">
        <f t="shared" ref="BI161:BI192" si="38">IF(N161="nulová",J161,0)</f>
        <v>0</v>
      </c>
      <c r="BJ161" s="19" t="s">
        <v>82</v>
      </c>
      <c r="BK161" s="192">
        <f t="shared" ref="BK161:BK192" si="39">ROUND(I161*H161,2)</f>
        <v>0</v>
      </c>
      <c r="BL161" s="19" t="s">
        <v>1034</v>
      </c>
      <c r="BM161" s="191" t="s">
        <v>2860</v>
      </c>
    </row>
    <row r="162" spans="1:65" s="2" customFormat="1" ht="14.45" customHeight="1">
      <c r="A162" s="36"/>
      <c r="B162" s="37"/>
      <c r="C162" s="226" t="s">
        <v>2861</v>
      </c>
      <c r="D162" s="226" t="s">
        <v>370</v>
      </c>
      <c r="E162" s="227" t="s">
        <v>2862</v>
      </c>
      <c r="F162" s="228" t="s">
        <v>2863</v>
      </c>
      <c r="G162" s="229" t="s">
        <v>367</v>
      </c>
      <c r="H162" s="230">
        <v>24</v>
      </c>
      <c r="I162" s="231"/>
      <c r="J162" s="232">
        <f t="shared" si="30"/>
        <v>0</v>
      </c>
      <c r="K162" s="228" t="s">
        <v>19</v>
      </c>
      <c r="L162" s="233"/>
      <c r="M162" s="234" t="s">
        <v>19</v>
      </c>
      <c r="N162" s="235" t="s">
        <v>43</v>
      </c>
      <c r="O162" s="66"/>
      <c r="P162" s="189">
        <f t="shared" si="31"/>
        <v>0</v>
      </c>
      <c r="Q162" s="189">
        <v>0</v>
      </c>
      <c r="R162" s="189">
        <f t="shared" si="32"/>
        <v>0</v>
      </c>
      <c r="S162" s="189">
        <v>0</v>
      </c>
      <c r="T162" s="190">
        <f t="shared" si="3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829</v>
      </c>
      <c r="AT162" s="191" t="s">
        <v>370</v>
      </c>
      <c r="AU162" s="191" t="s">
        <v>82</v>
      </c>
      <c r="AY162" s="19" t="s">
        <v>208</v>
      </c>
      <c r="BE162" s="192">
        <f t="shared" si="34"/>
        <v>0</v>
      </c>
      <c r="BF162" s="192">
        <f t="shared" si="35"/>
        <v>0</v>
      </c>
      <c r="BG162" s="192">
        <f t="shared" si="36"/>
        <v>0</v>
      </c>
      <c r="BH162" s="192">
        <f t="shared" si="37"/>
        <v>0</v>
      </c>
      <c r="BI162" s="192">
        <f t="shared" si="38"/>
        <v>0</v>
      </c>
      <c r="BJ162" s="19" t="s">
        <v>82</v>
      </c>
      <c r="BK162" s="192">
        <f t="shared" si="39"/>
        <v>0</v>
      </c>
      <c r="BL162" s="19" t="s">
        <v>1034</v>
      </c>
      <c r="BM162" s="191" t="s">
        <v>2864</v>
      </c>
    </row>
    <row r="163" spans="1:65" s="2" customFormat="1" ht="14.45" customHeight="1">
      <c r="A163" s="36"/>
      <c r="B163" s="37"/>
      <c r="C163" s="226" t="s">
        <v>2477</v>
      </c>
      <c r="D163" s="226" t="s">
        <v>370</v>
      </c>
      <c r="E163" s="227" t="s">
        <v>2865</v>
      </c>
      <c r="F163" s="228" t="s">
        <v>2866</v>
      </c>
      <c r="G163" s="229" t="s">
        <v>367</v>
      </c>
      <c r="H163" s="230">
        <v>20</v>
      </c>
      <c r="I163" s="231"/>
      <c r="J163" s="232">
        <f t="shared" si="30"/>
        <v>0</v>
      </c>
      <c r="K163" s="228" t="s">
        <v>19</v>
      </c>
      <c r="L163" s="233"/>
      <c r="M163" s="234" t="s">
        <v>19</v>
      </c>
      <c r="N163" s="235" t="s">
        <v>43</v>
      </c>
      <c r="O163" s="66"/>
      <c r="P163" s="189">
        <f t="shared" si="31"/>
        <v>0</v>
      </c>
      <c r="Q163" s="189">
        <v>1.6000000000000001E-3</v>
      </c>
      <c r="R163" s="189">
        <f t="shared" si="32"/>
        <v>3.2000000000000001E-2</v>
      </c>
      <c r="S163" s="189">
        <v>0</v>
      </c>
      <c r="T163" s="190">
        <f t="shared" si="3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829</v>
      </c>
      <c r="AT163" s="191" t="s">
        <v>370</v>
      </c>
      <c r="AU163" s="191" t="s">
        <v>82</v>
      </c>
      <c r="AY163" s="19" t="s">
        <v>208</v>
      </c>
      <c r="BE163" s="192">
        <f t="shared" si="34"/>
        <v>0</v>
      </c>
      <c r="BF163" s="192">
        <f t="shared" si="35"/>
        <v>0</v>
      </c>
      <c r="BG163" s="192">
        <f t="shared" si="36"/>
        <v>0</v>
      </c>
      <c r="BH163" s="192">
        <f t="shared" si="37"/>
        <v>0</v>
      </c>
      <c r="BI163" s="192">
        <f t="shared" si="38"/>
        <v>0</v>
      </c>
      <c r="BJ163" s="19" t="s">
        <v>82</v>
      </c>
      <c r="BK163" s="192">
        <f t="shared" si="39"/>
        <v>0</v>
      </c>
      <c r="BL163" s="19" t="s">
        <v>1034</v>
      </c>
      <c r="BM163" s="191" t="s">
        <v>2867</v>
      </c>
    </row>
    <row r="164" spans="1:65" s="2" customFormat="1" ht="14.45" customHeight="1">
      <c r="A164" s="36"/>
      <c r="B164" s="37"/>
      <c r="C164" s="226" t="s">
        <v>392</v>
      </c>
      <c r="D164" s="226" t="s">
        <v>370</v>
      </c>
      <c r="E164" s="227" t="s">
        <v>2868</v>
      </c>
      <c r="F164" s="228" t="s">
        <v>2869</v>
      </c>
      <c r="G164" s="229" t="s">
        <v>367</v>
      </c>
      <c r="H164" s="230">
        <v>9</v>
      </c>
      <c r="I164" s="231"/>
      <c r="J164" s="232">
        <f t="shared" si="30"/>
        <v>0</v>
      </c>
      <c r="K164" s="228" t="s">
        <v>19</v>
      </c>
      <c r="L164" s="233"/>
      <c r="M164" s="234" t="s">
        <v>19</v>
      </c>
      <c r="N164" s="235" t="s">
        <v>43</v>
      </c>
      <c r="O164" s="66"/>
      <c r="P164" s="189">
        <f t="shared" si="31"/>
        <v>0</v>
      </c>
      <c r="Q164" s="189">
        <v>0</v>
      </c>
      <c r="R164" s="189">
        <f t="shared" si="32"/>
        <v>0</v>
      </c>
      <c r="S164" s="189">
        <v>0</v>
      </c>
      <c r="T164" s="190">
        <f t="shared" si="3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829</v>
      </c>
      <c r="AT164" s="191" t="s">
        <v>370</v>
      </c>
      <c r="AU164" s="191" t="s">
        <v>82</v>
      </c>
      <c r="AY164" s="19" t="s">
        <v>208</v>
      </c>
      <c r="BE164" s="192">
        <f t="shared" si="34"/>
        <v>0</v>
      </c>
      <c r="BF164" s="192">
        <f t="shared" si="35"/>
        <v>0</v>
      </c>
      <c r="BG164" s="192">
        <f t="shared" si="36"/>
        <v>0</v>
      </c>
      <c r="BH164" s="192">
        <f t="shared" si="37"/>
        <v>0</v>
      </c>
      <c r="BI164" s="192">
        <f t="shared" si="38"/>
        <v>0</v>
      </c>
      <c r="BJ164" s="19" t="s">
        <v>82</v>
      </c>
      <c r="BK164" s="192">
        <f t="shared" si="39"/>
        <v>0</v>
      </c>
      <c r="BL164" s="19" t="s">
        <v>1034</v>
      </c>
      <c r="BM164" s="191" t="s">
        <v>2870</v>
      </c>
    </row>
    <row r="165" spans="1:65" s="2" customFormat="1" ht="14.45" customHeight="1">
      <c r="A165" s="36"/>
      <c r="B165" s="37"/>
      <c r="C165" s="226" t="s">
        <v>2482</v>
      </c>
      <c r="D165" s="226" t="s">
        <v>370</v>
      </c>
      <c r="E165" s="227" t="s">
        <v>2871</v>
      </c>
      <c r="F165" s="228" t="s">
        <v>2872</v>
      </c>
      <c r="G165" s="229" t="s">
        <v>367</v>
      </c>
      <c r="H165" s="230">
        <v>2</v>
      </c>
      <c r="I165" s="231"/>
      <c r="J165" s="232">
        <f t="shared" si="30"/>
        <v>0</v>
      </c>
      <c r="K165" s="228" t="s">
        <v>19</v>
      </c>
      <c r="L165" s="233"/>
      <c r="M165" s="234" t="s">
        <v>19</v>
      </c>
      <c r="N165" s="235" t="s">
        <v>43</v>
      </c>
      <c r="O165" s="66"/>
      <c r="P165" s="189">
        <f t="shared" si="31"/>
        <v>0</v>
      </c>
      <c r="Q165" s="189">
        <v>3.1099999999999999E-3</v>
      </c>
      <c r="R165" s="189">
        <f t="shared" si="32"/>
        <v>6.2199999999999998E-3</v>
      </c>
      <c r="S165" s="189">
        <v>0</v>
      </c>
      <c r="T165" s="190">
        <f t="shared" si="3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829</v>
      </c>
      <c r="AT165" s="191" t="s">
        <v>370</v>
      </c>
      <c r="AU165" s="191" t="s">
        <v>82</v>
      </c>
      <c r="AY165" s="19" t="s">
        <v>208</v>
      </c>
      <c r="BE165" s="192">
        <f t="shared" si="34"/>
        <v>0</v>
      </c>
      <c r="BF165" s="192">
        <f t="shared" si="35"/>
        <v>0</v>
      </c>
      <c r="BG165" s="192">
        <f t="shared" si="36"/>
        <v>0</v>
      </c>
      <c r="BH165" s="192">
        <f t="shared" si="37"/>
        <v>0</v>
      </c>
      <c r="BI165" s="192">
        <f t="shared" si="38"/>
        <v>0</v>
      </c>
      <c r="BJ165" s="19" t="s">
        <v>82</v>
      </c>
      <c r="BK165" s="192">
        <f t="shared" si="39"/>
        <v>0</v>
      </c>
      <c r="BL165" s="19" t="s">
        <v>1034</v>
      </c>
      <c r="BM165" s="191" t="s">
        <v>2873</v>
      </c>
    </row>
    <row r="166" spans="1:65" s="2" customFormat="1" ht="14.45" customHeight="1">
      <c r="A166" s="36"/>
      <c r="B166" s="37"/>
      <c r="C166" s="226" t="s">
        <v>1280</v>
      </c>
      <c r="D166" s="226" t="s">
        <v>370</v>
      </c>
      <c r="E166" s="227" t="s">
        <v>2874</v>
      </c>
      <c r="F166" s="228" t="s">
        <v>2875</v>
      </c>
      <c r="G166" s="229" t="s">
        <v>367</v>
      </c>
      <c r="H166" s="230">
        <v>11</v>
      </c>
      <c r="I166" s="231"/>
      <c r="J166" s="232">
        <f t="shared" si="30"/>
        <v>0</v>
      </c>
      <c r="K166" s="228" t="s">
        <v>19</v>
      </c>
      <c r="L166" s="233"/>
      <c r="M166" s="234" t="s">
        <v>19</v>
      </c>
      <c r="N166" s="235" t="s">
        <v>43</v>
      </c>
      <c r="O166" s="66"/>
      <c r="P166" s="189">
        <f t="shared" si="31"/>
        <v>0</v>
      </c>
      <c r="Q166" s="189">
        <v>4.3899999999999998E-3</v>
      </c>
      <c r="R166" s="189">
        <f t="shared" si="32"/>
        <v>4.829E-2</v>
      </c>
      <c r="S166" s="189">
        <v>0</v>
      </c>
      <c r="T166" s="190">
        <f t="shared" si="3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1" t="s">
        <v>829</v>
      </c>
      <c r="AT166" s="191" t="s">
        <v>370</v>
      </c>
      <c r="AU166" s="191" t="s">
        <v>82</v>
      </c>
      <c r="AY166" s="19" t="s">
        <v>208</v>
      </c>
      <c r="BE166" s="192">
        <f t="shared" si="34"/>
        <v>0</v>
      </c>
      <c r="BF166" s="192">
        <f t="shared" si="35"/>
        <v>0</v>
      </c>
      <c r="BG166" s="192">
        <f t="shared" si="36"/>
        <v>0</v>
      </c>
      <c r="BH166" s="192">
        <f t="shared" si="37"/>
        <v>0</v>
      </c>
      <c r="BI166" s="192">
        <f t="shared" si="38"/>
        <v>0</v>
      </c>
      <c r="BJ166" s="19" t="s">
        <v>82</v>
      </c>
      <c r="BK166" s="192">
        <f t="shared" si="39"/>
        <v>0</v>
      </c>
      <c r="BL166" s="19" t="s">
        <v>1034</v>
      </c>
      <c r="BM166" s="191" t="s">
        <v>2876</v>
      </c>
    </row>
    <row r="167" spans="1:65" s="2" customFormat="1" ht="14.45" customHeight="1">
      <c r="A167" s="36"/>
      <c r="B167" s="37"/>
      <c r="C167" s="226" t="s">
        <v>1540</v>
      </c>
      <c r="D167" s="226" t="s">
        <v>370</v>
      </c>
      <c r="E167" s="227" t="s">
        <v>2877</v>
      </c>
      <c r="F167" s="228" t="s">
        <v>2878</v>
      </c>
      <c r="G167" s="229" t="s">
        <v>367</v>
      </c>
      <c r="H167" s="230">
        <v>2</v>
      </c>
      <c r="I167" s="231"/>
      <c r="J167" s="232">
        <f t="shared" si="30"/>
        <v>0</v>
      </c>
      <c r="K167" s="228" t="s">
        <v>19</v>
      </c>
      <c r="L167" s="233"/>
      <c r="M167" s="234" t="s">
        <v>19</v>
      </c>
      <c r="N167" s="235" t="s">
        <v>43</v>
      </c>
      <c r="O167" s="66"/>
      <c r="P167" s="189">
        <f t="shared" si="31"/>
        <v>0</v>
      </c>
      <c r="Q167" s="189">
        <v>0</v>
      </c>
      <c r="R167" s="189">
        <f t="shared" si="32"/>
        <v>0</v>
      </c>
      <c r="S167" s="189">
        <v>0</v>
      </c>
      <c r="T167" s="190">
        <f t="shared" si="3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829</v>
      </c>
      <c r="AT167" s="191" t="s">
        <v>370</v>
      </c>
      <c r="AU167" s="191" t="s">
        <v>82</v>
      </c>
      <c r="AY167" s="19" t="s">
        <v>208</v>
      </c>
      <c r="BE167" s="192">
        <f t="shared" si="34"/>
        <v>0</v>
      </c>
      <c r="BF167" s="192">
        <f t="shared" si="35"/>
        <v>0</v>
      </c>
      <c r="BG167" s="192">
        <f t="shared" si="36"/>
        <v>0</v>
      </c>
      <c r="BH167" s="192">
        <f t="shared" si="37"/>
        <v>0</v>
      </c>
      <c r="BI167" s="192">
        <f t="shared" si="38"/>
        <v>0</v>
      </c>
      <c r="BJ167" s="19" t="s">
        <v>82</v>
      </c>
      <c r="BK167" s="192">
        <f t="shared" si="39"/>
        <v>0</v>
      </c>
      <c r="BL167" s="19" t="s">
        <v>1034</v>
      </c>
      <c r="BM167" s="191" t="s">
        <v>2879</v>
      </c>
    </row>
    <row r="168" spans="1:65" s="2" customFormat="1" ht="14.45" customHeight="1">
      <c r="A168" s="36"/>
      <c r="B168" s="37"/>
      <c r="C168" s="226" t="s">
        <v>1552</v>
      </c>
      <c r="D168" s="226" t="s">
        <v>370</v>
      </c>
      <c r="E168" s="227" t="s">
        <v>2880</v>
      </c>
      <c r="F168" s="228" t="s">
        <v>2881</v>
      </c>
      <c r="G168" s="229" t="s">
        <v>367</v>
      </c>
      <c r="H168" s="230">
        <v>2</v>
      </c>
      <c r="I168" s="231"/>
      <c r="J168" s="232">
        <f t="shared" si="30"/>
        <v>0</v>
      </c>
      <c r="K168" s="228" t="s">
        <v>19</v>
      </c>
      <c r="L168" s="233"/>
      <c r="M168" s="234" t="s">
        <v>19</v>
      </c>
      <c r="N168" s="235" t="s">
        <v>43</v>
      </c>
      <c r="O168" s="66"/>
      <c r="P168" s="189">
        <f t="shared" si="31"/>
        <v>0</v>
      </c>
      <c r="Q168" s="189">
        <v>0</v>
      </c>
      <c r="R168" s="189">
        <f t="shared" si="32"/>
        <v>0</v>
      </c>
      <c r="S168" s="189">
        <v>0</v>
      </c>
      <c r="T168" s="190">
        <f t="shared" si="33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829</v>
      </c>
      <c r="AT168" s="191" t="s">
        <v>370</v>
      </c>
      <c r="AU168" s="191" t="s">
        <v>82</v>
      </c>
      <c r="AY168" s="19" t="s">
        <v>208</v>
      </c>
      <c r="BE168" s="192">
        <f t="shared" si="34"/>
        <v>0</v>
      </c>
      <c r="BF168" s="192">
        <f t="shared" si="35"/>
        <v>0</v>
      </c>
      <c r="BG168" s="192">
        <f t="shared" si="36"/>
        <v>0</v>
      </c>
      <c r="BH168" s="192">
        <f t="shared" si="37"/>
        <v>0</v>
      </c>
      <c r="BI168" s="192">
        <f t="shared" si="38"/>
        <v>0</v>
      </c>
      <c r="BJ168" s="19" t="s">
        <v>82</v>
      </c>
      <c r="BK168" s="192">
        <f t="shared" si="39"/>
        <v>0</v>
      </c>
      <c r="BL168" s="19" t="s">
        <v>1034</v>
      </c>
      <c r="BM168" s="191" t="s">
        <v>2882</v>
      </c>
    </row>
    <row r="169" spans="1:65" s="2" customFormat="1" ht="14.45" customHeight="1">
      <c r="A169" s="36"/>
      <c r="B169" s="37"/>
      <c r="C169" s="180" t="s">
        <v>78</v>
      </c>
      <c r="D169" s="180" t="s">
        <v>210</v>
      </c>
      <c r="E169" s="181" t="s">
        <v>2883</v>
      </c>
      <c r="F169" s="182" t="s">
        <v>2884</v>
      </c>
      <c r="G169" s="183" t="s">
        <v>367</v>
      </c>
      <c r="H169" s="184">
        <v>105</v>
      </c>
      <c r="I169" s="185"/>
      <c r="J169" s="186">
        <f t="shared" si="30"/>
        <v>0</v>
      </c>
      <c r="K169" s="182" t="s">
        <v>19</v>
      </c>
      <c r="L169" s="41"/>
      <c r="M169" s="187" t="s">
        <v>19</v>
      </c>
      <c r="N169" s="188" t="s">
        <v>43</v>
      </c>
      <c r="O169" s="66"/>
      <c r="P169" s="189">
        <f t="shared" si="31"/>
        <v>0</v>
      </c>
      <c r="Q169" s="189">
        <v>0</v>
      </c>
      <c r="R169" s="189">
        <f t="shared" si="32"/>
        <v>0</v>
      </c>
      <c r="S169" s="189">
        <v>0</v>
      </c>
      <c r="T169" s="190">
        <f t="shared" si="33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1034</v>
      </c>
      <c r="AT169" s="191" t="s">
        <v>210</v>
      </c>
      <c r="AU169" s="191" t="s">
        <v>82</v>
      </c>
      <c r="AY169" s="19" t="s">
        <v>208</v>
      </c>
      <c r="BE169" s="192">
        <f t="shared" si="34"/>
        <v>0</v>
      </c>
      <c r="BF169" s="192">
        <f t="shared" si="35"/>
        <v>0</v>
      </c>
      <c r="BG169" s="192">
        <f t="shared" si="36"/>
        <v>0</v>
      </c>
      <c r="BH169" s="192">
        <f t="shared" si="37"/>
        <v>0</v>
      </c>
      <c r="BI169" s="192">
        <f t="shared" si="38"/>
        <v>0</v>
      </c>
      <c r="BJ169" s="19" t="s">
        <v>82</v>
      </c>
      <c r="BK169" s="192">
        <f t="shared" si="39"/>
        <v>0</v>
      </c>
      <c r="BL169" s="19" t="s">
        <v>1034</v>
      </c>
      <c r="BM169" s="191" t="s">
        <v>2885</v>
      </c>
    </row>
    <row r="170" spans="1:65" s="2" customFormat="1" ht="14.45" customHeight="1">
      <c r="A170" s="36"/>
      <c r="B170" s="37"/>
      <c r="C170" s="180" t="s">
        <v>82</v>
      </c>
      <c r="D170" s="180" t="s">
        <v>210</v>
      </c>
      <c r="E170" s="181" t="s">
        <v>2886</v>
      </c>
      <c r="F170" s="182" t="s">
        <v>2887</v>
      </c>
      <c r="G170" s="183" t="s">
        <v>367</v>
      </c>
      <c r="H170" s="184">
        <v>155</v>
      </c>
      <c r="I170" s="185"/>
      <c r="J170" s="186">
        <f t="shared" si="30"/>
        <v>0</v>
      </c>
      <c r="K170" s="182" t="s">
        <v>19</v>
      </c>
      <c r="L170" s="41"/>
      <c r="M170" s="187" t="s">
        <v>19</v>
      </c>
      <c r="N170" s="188" t="s">
        <v>43</v>
      </c>
      <c r="O170" s="66"/>
      <c r="P170" s="189">
        <f t="shared" si="31"/>
        <v>0</v>
      </c>
      <c r="Q170" s="189">
        <v>0</v>
      </c>
      <c r="R170" s="189">
        <f t="shared" si="32"/>
        <v>0</v>
      </c>
      <c r="S170" s="189">
        <v>0</v>
      </c>
      <c r="T170" s="190">
        <f t="shared" si="3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1034</v>
      </c>
      <c r="AT170" s="191" t="s">
        <v>210</v>
      </c>
      <c r="AU170" s="191" t="s">
        <v>82</v>
      </c>
      <c r="AY170" s="19" t="s">
        <v>208</v>
      </c>
      <c r="BE170" s="192">
        <f t="shared" si="34"/>
        <v>0</v>
      </c>
      <c r="BF170" s="192">
        <f t="shared" si="35"/>
        <v>0</v>
      </c>
      <c r="BG170" s="192">
        <f t="shared" si="36"/>
        <v>0</v>
      </c>
      <c r="BH170" s="192">
        <f t="shared" si="37"/>
        <v>0</v>
      </c>
      <c r="BI170" s="192">
        <f t="shared" si="38"/>
        <v>0</v>
      </c>
      <c r="BJ170" s="19" t="s">
        <v>82</v>
      </c>
      <c r="BK170" s="192">
        <f t="shared" si="39"/>
        <v>0</v>
      </c>
      <c r="BL170" s="19" t="s">
        <v>1034</v>
      </c>
      <c r="BM170" s="191" t="s">
        <v>2888</v>
      </c>
    </row>
    <row r="171" spans="1:65" s="2" customFormat="1" ht="14.45" customHeight="1">
      <c r="A171" s="36"/>
      <c r="B171" s="37"/>
      <c r="C171" s="180" t="s">
        <v>98</v>
      </c>
      <c r="D171" s="180" t="s">
        <v>210</v>
      </c>
      <c r="E171" s="181" t="s">
        <v>2889</v>
      </c>
      <c r="F171" s="182" t="s">
        <v>2890</v>
      </c>
      <c r="G171" s="183" t="s">
        <v>367</v>
      </c>
      <c r="H171" s="184">
        <v>72</v>
      </c>
      <c r="I171" s="185"/>
      <c r="J171" s="186">
        <f t="shared" si="30"/>
        <v>0</v>
      </c>
      <c r="K171" s="182" t="s">
        <v>19</v>
      </c>
      <c r="L171" s="41"/>
      <c r="M171" s="187" t="s">
        <v>19</v>
      </c>
      <c r="N171" s="188" t="s">
        <v>43</v>
      </c>
      <c r="O171" s="66"/>
      <c r="P171" s="189">
        <f t="shared" si="31"/>
        <v>0</v>
      </c>
      <c r="Q171" s="189">
        <v>0</v>
      </c>
      <c r="R171" s="189">
        <f t="shared" si="32"/>
        <v>0</v>
      </c>
      <c r="S171" s="189">
        <v>0</v>
      </c>
      <c r="T171" s="190">
        <f t="shared" si="3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1034</v>
      </c>
      <c r="AT171" s="191" t="s">
        <v>210</v>
      </c>
      <c r="AU171" s="191" t="s">
        <v>82</v>
      </c>
      <c r="AY171" s="19" t="s">
        <v>208</v>
      </c>
      <c r="BE171" s="192">
        <f t="shared" si="34"/>
        <v>0</v>
      </c>
      <c r="BF171" s="192">
        <f t="shared" si="35"/>
        <v>0</v>
      </c>
      <c r="BG171" s="192">
        <f t="shared" si="36"/>
        <v>0</v>
      </c>
      <c r="BH171" s="192">
        <f t="shared" si="37"/>
        <v>0</v>
      </c>
      <c r="BI171" s="192">
        <f t="shared" si="38"/>
        <v>0</v>
      </c>
      <c r="BJ171" s="19" t="s">
        <v>82</v>
      </c>
      <c r="BK171" s="192">
        <f t="shared" si="39"/>
        <v>0</v>
      </c>
      <c r="BL171" s="19" t="s">
        <v>1034</v>
      </c>
      <c r="BM171" s="191" t="s">
        <v>2891</v>
      </c>
    </row>
    <row r="172" spans="1:65" s="2" customFormat="1" ht="14.45" customHeight="1">
      <c r="A172" s="36"/>
      <c r="B172" s="37"/>
      <c r="C172" s="180" t="s">
        <v>215</v>
      </c>
      <c r="D172" s="180" t="s">
        <v>210</v>
      </c>
      <c r="E172" s="181" t="s">
        <v>2892</v>
      </c>
      <c r="F172" s="182" t="s">
        <v>2893</v>
      </c>
      <c r="G172" s="183" t="s">
        <v>367</v>
      </c>
      <c r="H172" s="184">
        <v>24</v>
      </c>
      <c r="I172" s="185"/>
      <c r="J172" s="186">
        <f t="shared" si="30"/>
        <v>0</v>
      </c>
      <c r="K172" s="182" t="s">
        <v>19</v>
      </c>
      <c r="L172" s="41"/>
      <c r="M172" s="187" t="s">
        <v>19</v>
      </c>
      <c r="N172" s="188" t="s">
        <v>43</v>
      </c>
      <c r="O172" s="66"/>
      <c r="P172" s="189">
        <f t="shared" si="31"/>
        <v>0</v>
      </c>
      <c r="Q172" s="189">
        <v>0</v>
      </c>
      <c r="R172" s="189">
        <f t="shared" si="32"/>
        <v>0</v>
      </c>
      <c r="S172" s="189">
        <v>0</v>
      </c>
      <c r="T172" s="190">
        <f t="shared" si="3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1034</v>
      </c>
      <c r="AT172" s="191" t="s">
        <v>210</v>
      </c>
      <c r="AU172" s="191" t="s">
        <v>82</v>
      </c>
      <c r="AY172" s="19" t="s">
        <v>208</v>
      </c>
      <c r="BE172" s="192">
        <f t="shared" si="34"/>
        <v>0</v>
      </c>
      <c r="BF172" s="192">
        <f t="shared" si="35"/>
        <v>0</v>
      </c>
      <c r="BG172" s="192">
        <f t="shared" si="36"/>
        <v>0</v>
      </c>
      <c r="BH172" s="192">
        <f t="shared" si="37"/>
        <v>0</v>
      </c>
      <c r="BI172" s="192">
        <f t="shared" si="38"/>
        <v>0</v>
      </c>
      <c r="BJ172" s="19" t="s">
        <v>82</v>
      </c>
      <c r="BK172" s="192">
        <f t="shared" si="39"/>
        <v>0</v>
      </c>
      <c r="BL172" s="19" t="s">
        <v>1034</v>
      </c>
      <c r="BM172" s="191" t="s">
        <v>2894</v>
      </c>
    </row>
    <row r="173" spans="1:65" s="2" customFormat="1" ht="14.45" customHeight="1">
      <c r="A173" s="36"/>
      <c r="B173" s="37"/>
      <c r="C173" s="180" t="s">
        <v>235</v>
      </c>
      <c r="D173" s="180" t="s">
        <v>210</v>
      </c>
      <c r="E173" s="181" t="s">
        <v>2895</v>
      </c>
      <c r="F173" s="182" t="s">
        <v>2896</v>
      </c>
      <c r="G173" s="183" t="s">
        <v>367</v>
      </c>
      <c r="H173" s="184">
        <v>16</v>
      </c>
      <c r="I173" s="185"/>
      <c r="J173" s="186">
        <f t="shared" si="30"/>
        <v>0</v>
      </c>
      <c r="K173" s="182" t="s">
        <v>19</v>
      </c>
      <c r="L173" s="41"/>
      <c r="M173" s="187" t="s">
        <v>19</v>
      </c>
      <c r="N173" s="188" t="s">
        <v>43</v>
      </c>
      <c r="O173" s="66"/>
      <c r="P173" s="189">
        <f t="shared" si="31"/>
        <v>0</v>
      </c>
      <c r="Q173" s="189">
        <v>0</v>
      </c>
      <c r="R173" s="189">
        <f t="shared" si="32"/>
        <v>0</v>
      </c>
      <c r="S173" s="189">
        <v>0</v>
      </c>
      <c r="T173" s="190">
        <f t="shared" si="3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1034</v>
      </c>
      <c r="AT173" s="191" t="s">
        <v>210</v>
      </c>
      <c r="AU173" s="191" t="s">
        <v>82</v>
      </c>
      <c r="AY173" s="19" t="s">
        <v>208</v>
      </c>
      <c r="BE173" s="192">
        <f t="shared" si="34"/>
        <v>0</v>
      </c>
      <c r="BF173" s="192">
        <f t="shared" si="35"/>
        <v>0</v>
      </c>
      <c r="BG173" s="192">
        <f t="shared" si="36"/>
        <v>0</v>
      </c>
      <c r="BH173" s="192">
        <f t="shared" si="37"/>
        <v>0</v>
      </c>
      <c r="BI173" s="192">
        <f t="shared" si="38"/>
        <v>0</v>
      </c>
      <c r="BJ173" s="19" t="s">
        <v>82</v>
      </c>
      <c r="BK173" s="192">
        <f t="shared" si="39"/>
        <v>0</v>
      </c>
      <c r="BL173" s="19" t="s">
        <v>1034</v>
      </c>
      <c r="BM173" s="191" t="s">
        <v>2897</v>
      </c>
    </row>
    <row r="174" spans="1:65" s="2" customFormat="1" ht="14.45" customHeight="1">
      <c r="A174" s="36"/>
      <c r="B174" s="37"/>
      <c r="C174" s="226" t="s">
        <v>243</v>
      </c>
      <c r="D174" s="226" t="s">
        <v>370</v>
      </c>
      <c r="E174" s="227" t="s">
        <v>2898</v>
      </c>
      <c r="F174" s="228" t="s">
        <v>2899</v>
      </c>
      <c r="G174" s="229" t="s">
        <v>367</v>
      </c>
      <c r="H174" s="230">
        <v>170</v>
      </c>
      <c r="I174" s="231"/>
      <c r="J174" s="232">
        <f t="shared" si="30"/>
        <v>0</v>
      </c>
      <c r="K174" s="228" t="s">
        <v>19</v>
      </c>
      <c r="L174" s="233"/>
      <c r="M174" s="234" t="s">
        <v>19</v>
      </c>
      <c r="N174" s="235" t="s">
        <v>43</v>
      </c>
      <c r="O174" s="66"/>
      <c r="P174" s="189">
        <f t="shared" si="31"/>
        <v>0</v>
      </c>
      <c r="Q174" s="189">
        <v>4.0000000000000003E-5</v>
      </c>
      <c r="R174" s="189">
        <f t="shared" si="32"/>
        <v>6.8000000000000005E-3</v>
      </c>
      <c r="S174" s="189">
        <v>0</v>
      </c>
      <c r="T174" s="190">
        <f t="shared" si="3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829</v>
      </c>
      <c r="AT174" s="191" t="s">
        <v>370</v>
      </c>
      <c r="AU174" s="191" t="s">
        <v>82</v>
      </c>
      <c r="AY174" s="19" t="s">
        <v>208</v>
      </c>
      <c r="BE174" s="192">
        <f t="shared" si="34"/>
        <v>0</v>
      </c>
      <c r="BF174" s="192">
        <f t="shared" si="35"/>
        <v>0</v>
      </c>
      <c r="BG174" s="192">
        <f t="shared" si="36"/>
        <v>0</v>
      </c>
      <c r="BH174" s="192">
        <f t="shared" si="37"/>
        <v>0</v>
      </c>
      <c r="BI174" s="192">
        <f t="shared" si="38"/>
        <v>0</v>
      </c>
      <c r="BJ174" s="19" t="s">
        <v>82</v>
      </c>
      <c r="BK174" s="192">
        <f t="shared" si="39"/>
        <v>0</v>
      </c>
      <c r="BL174" s="19" t="s">
        <v>1034</v>
      </c>
      <c r="BM174" s="191" t="s">
        <v>2900</v>
      </c>
    </row>
    <row r="175" spans="1:65" s="2" customFormat="1" ht="14.45" customHeight="1">
      <c r="A175" s="36"/>
      <c r="B175" s="37"/>
      <c r="C175" s="226" t="s">
        <v>250</v>
      </c>
      <c r="D175" s="226" t="s">
        <v>370</v>
      </c>
      <c r="E175" s="227" t="s">
        <v>2901</v>
      </c>
      <c r="F175" s="228" t="s">
        <v>2902</v>
      </c>
      <c r="G175" s="229" t="s">
        <v>367</v>
      </c>
      <c r="H175" s="230">
        <v>34</v>
      </c>
      <c r="I175" s="231"/>
      <c r="J175" s="232">
        <f t="shared" si="30"/>
        <v>0</v>
      </c>
      <c r="K175" s="228" t="s">
        <v>19</v>
      </c>
      <c r="L175" s="233"/>
      <c r="M175" s="234" t="s">
        <v>19</v>
      </c>
      <c r="N175" s="235" t="s">
        <v>43</v>
      </c>
      <c r="O175" s="66"/>
      <c r="P175" s="189">
        <f t="shared" si="31"/>
        <v>0</v>
      </c>
      <c r="Q175" s="189">
        <v>6.0000000000000002E-5</v>
      </c>
      <c r="R175" s="189">
        <f t="shared" si="32"/>
        <v>2.0400000000000001E-3</v>
      </c>
      <c r="S175" s="189">
        <v>0</v>
      </c>
      <c r="T175" s="190">
        <f t="shared" si="3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829</v>
      </c>
      <c r="AT175" s="191" t="s">
        <v>370</v>
      </c>
      <c r="AU175" s="191" t="s">
        <v>82</v>
      </c>
      <c r="AY175" s="19" t="s">
        <v>208</v>
      </c>
      <c r="BE175" s="192">
        <f t="shared" si="34"/>
        <v>0</v>
      </c>
      <c r="BF175" s="192">
        <f t="shared" si="35"/>
        <v>0</v>
      </c>
      <c r="BG175" s="192">
        <f t="shared" si="36"/>
        <v>0</v>
      </c>
      <c r="BH175" s="192">
        <f t="shared" si="37"/>
        <v>0</v>
      </c>
      <c r="BI175" s="192">
        <f t="shared" si="38"/>
        <v>0</v>
      </c>
      <c r="BJ175" s="19" t="s">
        <v>82</v>
      </c>
      <c r="BK175" s="192">
        <f t="shared" si="39"/>
        <v>0</v>
      </c>
      <c r="BL175" s="19" t="s">
        <v>1034</v>
      </c>
      <c r="BM175" s="191" t="s">
        <v>2903</v>
      </c>
    </row>
    <row r="176" spans="1:65" s="2" customFormat="1" ht="14.45" customHeight="1">
      <c r="A176" s="36"/>
      <c r="B176" s="37"/>
      <c r="C176" s="226" t="s">
        <v>373</v>
      </c>
      <c r="D176" s="226" t="s">
        <v>370</v>
      </c>
      <c r="E176" s="227" t="s">
        <v>2904</v>
      </c>
      <c r="F176" s="228" t="s">
        <v>2905</v>
      </c>
      <c r="G176" s="229" t="s">
        <v>367</v>
      </c>
      <c r="H176" s="230">
        <v>12</v>
      </c>
      <c r="I176" s="231"/>
      <c r="J176" s="232">
        <f t="shared" si="30"/>
        <v>0</v>
      </c>
      <c r="K176" s="228" t="s">
        <v>19</v>
      </c>
      <c r="L176" s="233"/>
      <c r="M176" s="234" t="s">
        <v>19</v>
      </c>
      <c r="N176" s="235" t="s">
        <v>43</v>
      </c>
      <c r="O176" s="66"/>
      <c r="P176" s="189">
        <f t="shared" si="31"/>
        <v>0</v>
      </c>
      <c r="Q176" s="189">
        <v>9.0000000000000006E-5</v>
      </c>
      <c r="R176" s="189">
        <f t="shared" si="32"/>
        <v>1.08E-3</v>
      </c>
      <c r="S176" s="189">
        <v>0</v>
      </c>
      <c r="T176" s="190">
        <f t="shared" si="33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829</v>
      </c>
      <c r="AT176" s="191" t="s">
        <v>370</v>
      </c>
      <c r="AU176" s="191" t="s">
        <v>82</v>
      </c>
      <c r="AY176" s="19" t="s">
        <v>208</v>
      </c>
      <c r="BE176" s="192">
        <f t="shared" si="34"/>
        <v>0</v>
      </c>
      <c r="BF176" s="192">
        <f t="shared" si="35"/>
        <v>0</v>
      </c>
      <c r="BG176" s="192">
        <f t="shared" si="36"/>
        <v>0</v>
      </c>
      <c r="BH176" s="192">
        <f t="shared" si="37"/>
        <v>0</v>
      </c>
      <c r="BI176" s="192">
        <f t="shared" si="38"/>
        <v>0</v>
      </c>
      <c r="BJ176" s="19" t="s">
        <v>82</v>
      </c>
      <c r="BK176" s="192">
        <f t="shared" si="39"/>
        <v>0</v>
      </c>
      <c r="BL176" s="19" t="s">
        <v>1034</v>
      </c>
      <c r="BM176" s="191" t="s">
        <v>2906</v>
      </c>
    </row>
    <row r="177" spans="1:65" s="2" customFormat="1" ht="14.45" customHeight="1">
      <c r="A177" s="36"/>
      <c r="B177" s="37"/>
      <c r="C177" s="226" t="s">
        <v>732</v>
      </c>
      <c r="D177" s="226" t="s">
        <v>370</v>
      </c>
      <c r="E177" s="227" t="s">
        <v>2907</v>
      </c>
      <c r="F177" s="228" t="s">
        <v>2908</v>
      </c>
      <c r="G177" s="229" t="s">
        <v>367</v>
      </c>
      <c r="H177" s="230">
        <v>12</v>
      </c>
      <c r="I177" s="231"/>
      <c r="J177" s="232">
        <f t="shared" si="30"/>
        <v>0</v>
      </c>
      <c r="K177" s="228" t="s">
        <v>19</v>
      </c>
      <c r="L177" s="233"/>
      <c r="M177" s="234" t="s">
        <v>19</v>
      </c>
      <c r="N177" s="235" t="s">
        <v>43</v>
      </c>
      <c r="O177" s="66"/>
      <c r="P177" s="189">
        <f t="shared" si="31"/>
        <v>0</v>
      </c>
      <c r="Q177" s="189">
        <v>1.4999999999999999E-4</v>
      </c>
      <c r="R177" s="189">
        <f t="shared" si="32"/>
        <v>1.8E-3</v>
      </c>
      <c r="S177" s="189">
        <v>0</v>
      </c>
      <c r="T177" s="190">
        <f t="shared" si="33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829</v>
      </c>
      <c r="AT177" s="191" t="s">
        <v>370</v>
      </c>
      <c r="AU177" s="191" t="s">
        <v>82</v>
      </c>
      <c r="AY177" s="19" t="s">
        <v>208</v>
      </c>
      <c r="BE177" s="192">
        <f t="shared" si="34"/>
        <v>0</v>
      </c>
      <c r="BF177" s="192">
        <f t="shared" si="35"/>
        <v>0</v>
      </c>
      <c r="BG177" s="192">
        <f t="shared" si="36"/>
        <v>0</v>
      </c>
      <c r="BH177" s="192">
        <f t="shared" si="37"/>
        <v>0</v>
      </c>
      <c r="BI177" s="192">
        <f t="shared" si="38"/>
        <v>0</v>
      </c>
      <c r="BJ177" s="19" t="s">
        <v>82</v>
      </c>
      <c r="BK177" s="192">
        <f t="shared" si="39"/>
        <v>0</v>
      </c>
      <c r="BL177" s="19" t="s">
        <v>1034</v>
      </c>
      <c r="BM177" s="191" t="s">
        <v>2909</v>
      </c>
    </row>
    <row r="178" spans="1:65" s="2" customFormat="1" ht="14.45" customHeight="1">
      <c r="A178" s="36"/>
      <c r="B178" s="37"/>
      <c r="C178" s="226" t="s">
        <v>2157</v>
      </c>
      <c r="D178" s="226" t="s">
        <v>370</v>
      </c>
      <c r="E178" s="227" t="s">
        <v>2910</v>
      </c>
      <c r="F178" s="228" t="s">
        <v>2911</v>
      </c>
      <c r="G178" s="229" t="s">
        <v>367</v>
      </c>
      <c r="H178" s="230">
        <v>105</v>
      </c>
      <c r="I178" s="231"/>
      <c r="J178" s="232">
        <f t="shared" si="30"/>
        <v>0</v>
      </c>
      <c r="K178" s="228" t="s">
        <v>19</v>
      </c>
      <c r="L178" s="233"/>
      <c r="M178" s="234" t="s">
        <v>19</v>
      </c>
      <c r="N178" s="235" t="s">
        <v>43</v>
      </c>
      <c r="O178" s="66"/>
      <c r="P178" s="189">
        <f t="shared" si="31"/>
        <v>0</v>
      </c>
      <c r="Q178" s="189">
        <v>4.0000000000000003E-5</v>
      </c>
      <c r="R178" s="189">
        <f t="shared" si="32"/>
        <v>4.2000000000000006E-3</v>
      </c>
      <c r="S178" s="189">
        <v>0</v>
      </c>
      <c r="T178" s="190">
        <f t="shared" si="33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829</v>
      </c>
      <c r="AT178" s="191" t="s">
        <v>370</v>
      </c>
      <c r="AU178" s="191" t="s">
        <v>82</v>
      </c>
      <c r="AY178" s="19" t="s">
        <v>208</v>
      </c>
      <c r="BE178" s="192">
        <f t="shared" si="34"/>
        <v>0</v>
      </c>
      <c r="BF178" s="192">
        <f t="shared" si="35"/>
        <v>0</v>
      </c>
      <c r="BG178" s="192">
        <f t="shared" si="36"/>
        <v>0</v>
      </c>
      <c r="BH178" s="192">
        <f t="shared" si="37"/>
        <v>0</v>
      </c>
      <c r="BI178" s="192">
        <f t="shared" si="38"/>
        <v>0</v>
      </c>
      <c r="BJ178" s="19" t="s">
        <v>82</v>
      </c>
      <c r="BK178" s="192">
        <f t="shared" si="39"/>
        <v>0</v>
      </c>
      <c r="BL178" s="19" t="s">
        <v>1034</v>
      </c>
      <c r="BM178" s="191" t="s">
        <v>2912</v>
      </c>
    </row>
    <row r="179" spans="1:65" s="2" customFormat="1" ht="14.45" customHeight="1">
      <c r="A179" s="36"/>
      <c r="B179" s="37"/>
      <c r="C179" s="226" t="s">
        <v>2174</v>
      </c>
      <c r="D179" s="226" t="s">
        <v>370</v>
      </c>
      <c r="E179" s="227" t="s">
        <v>2913</v>
      </c>
      <c r="F179" s="228" t="s">
        <v>2914</v>
      </c>
      <c r="G179" s="229" t="s">
        <v>367</v>
      </c>
      <c r="H179" s="230">
        <v>12</v>
      </c>
      <c r="I179" s="231"/>
      <c r="J179" s="232">
        <f t="shared" si="30"/>
        <v>0</v>
      </c>
      <c r="K179" s="228" t="s">
        <v>19</v>
      </c>
      <c r="L179" s="233"/>
      <c r="M179" s="234" t="s">
        <v>19</v>
      </c>
      <c r="N179" s="235" t="s">
        <v>43</v>
      </c>
      <c r="O179" s="66"/>
      <c r="P179" s="189">
        <f t="shared" si="31"/>
        <v>0</v>
      </c>
      <c r="Q179" s="189">
        <v>2.4000000000000001E-4</v>
      </c>
      <c r="R179" s="189">
        <f t="shared" si="32"/>
        <v>2.8800000000000002E-3</v>
      </c>
      <c r="S179" s="189">
        <v>0</v>
      </c>
      <c r="T179" s="190">
        <f t="shared" si="3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829</v>
      </c>
      <c r="AT179" s="191" t="s">
        <v>370</v>
      </c>
      <c r="AU179" s="191" t="s">
        <v>82</v>
      </c>
      <c r="AY179" s="19" t="s">
        <v>208</v>
      </c>
      <c r="BE179" s="192">
        <f t="shared" si="34"/>
        <v>0</v>
      </c>
      <c r="BF179" s="192">
        <f t="shared" si="35"/>
        <v>0</v>
      </c>
      <c r="BG179" s="192">
        <f t="shared" si="36"/>
        <v>0</v>
      </c>
      <c r="BH179" s="192">
        <f t="shared" si="37"/>
        <v>0</v>
      </c>
      <c r="BI179" s="192">
        <f t="shared" si="38"/>
        <v>0</v>
      </c>
      <c r="BJ179" s="19" t="s">
        <v>82</v>
      </c>
      <c r="BK179" s="192">
        <f t="shared" si="39"/>
        <v>0</v>
      </c>
      <c r="BL179" s="19" t="s">
        <v>1034</v>
      </c>
      <c r="BM179" s="191" t="s">
        <v>2915</v>
      </c>
    </row>
    <row r="180" spans="1:65" s="2" customFormat="1" ht="14.45" customHeight="1">
      <c r="A180" s="36"/>
      <c r="B180" s="37"/>
      <c r="C180" s="226" t="s">
        <v>2161</v>
      </c>
      <c r="D180" s="226" t="s">
        <v>370</v>
      </c>
      <c r="E180" s="227" t="s">
        <v>2916</v>
      </c>
      <c r="F180" s="228" t="s">
        <v>2917</v>
      </c>
      <c r="G180" s="229" t="s">
        <v>367</v>
      </c>
      <c r="H180" s="230">
        <v>20</v>
      </c>
      <c r="I180" s="231"/>
      <c r="J180" s="232">
        <f t="shared" si="30"/>
        <v>0</v>
      </c>
      <c r="K180" s="228" t="s">
        <v>19</v>
      </c>
      <c r="L180" s="233"/>
      <c r="M180" s="234" t="s">
        <v>19</v>
      </c>
      <c r="N180" s="235" t="s">
        <v>43</v>
      </c>
      <c r="O180" s="66"/>
      <c r="P180" s="189">
        <f t="shared" si="31"/>
        <v>0</v>
      </c>
      <c r="Q180" s="189">
        <v>5.4000000000000001E-4</v>
      </c>
      <c r="R180" s="189">
        <f t="shared" si="32"/>
        <v>1.0800000000000001E-2</v>
      </c>
      <c r="S180" s="189">
        <v>0</v>
      </c>
      <c r="T180" s="190">
        <f t="shared" si="33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829</v>
      </c>
      <c r="AT180" s="191" t="s">
        <v>370</v>
      </c>
      <c r="AU180" s="191" t="s">
        <v>82</v>
      </c>
      <c r="AY180" s="19" t="s">
        <v>208</v>
      </c>
      <c r="BE180" s="192">
        <f t="shared" si="34"/>
        <v>0</v>
      </c>
      <c r="BF180" s="192">
        <f t="shared" si="35"/>
        <v>0</v>
      </c>
      <c r="BG180" s="192">
        <f t="shared" si="36"/>
        <v>0</v>
      </c>
      <c r="BH180" s="192">
        <f t="shared" si="37"/>
        <v>0</v>
      </c>
      <c r="BI180" s="192">
        <f t="shared" si="38"/>
        <v>0</v>
      </c>
      <c r="BJ180" s="19" t="s">
        <v>82</v>
      </c>
      <c r="BK180" s="192">
        <f t="shared" si="39"/>
        <v>0</v>
      </c>
      <c r="BL180" s="19" t="s">
        <v>1034</v>
      </c>
      <c r="BM180" s="191" t="s">
        <v>2918</v>
      </c>
    </row>
    <row r="181" spans="1:65" s="2" customFormat="1" ht="14.45" customHeight="1">
      <c r="A181" s="36"/>
      <c r="B181" s="37"/>
      <c r="C181" s="180" t="s">
        <v>2919</v>
      </c>
      <c r="D181" s="180" t="s">
        <v>210</v>
      </c>
      <c r="E181" s="181" t="s">
        <v>2920</v>
      </c>
      <c r="F181" s="182" t="s">
        <v>2921</v>
      </c>
      <c r="G181" s="183" t="s">
        <v>395</v>
      </c>
      <c r="H181" s="184">
        <v>25</v>
      </c>
      <c r="I181" s="185"/>
      <c r="J181" s="186">
        <f t="shared" si="30"/>
        <v>0</v>
      </c>
      <c r="K181" s="182" t="s">
        <v>19</v>
      </c>
      <c r="L181" s="41"/>
      <c r="M181" s="187" t="s">
        <v>19</v>
      </c>
      <c r="N181" s="188" t="s">
        <v>43</v>
      </c>
      <c r="O181" s="66"/>
      <c r="P181" s="189">
        <f t="shared" si="31"/>
        <v>0</v>
      </c>
      <c r="Q181" s="189">
        <v>0</v>
      </c>
      <c r="R181" s="189">
        <f t="shared" si="32"/>
        <v>0</v>
      </c>
      <c r="S181" s="189">
        <v>0</v>
      </c>
      <c r="T181" s="190">
        <f t="shared" si="33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1" t="s">
        <v>1034</v>
      </c>
      <c r="AT181" s="191" t="s">
        <v>210</v>
      </c>
      <c r="AU181" s="191" t="s">
        <v>82</v>
      </c>
      <c r="AY181" s="19" t="s">
        <v>208</v>
      </c>
      <c r="BE181" s="192">
        <f t="shared" si="34"/>
        <v>0</v>
      </c>
      <c r="BF181" s="192">
        <f t="shared" si="35"/>
        <v>0</v>
      </c>
      <c r="BG181" s="192">
        <f t="shared" si="36"/>
        <v>0</v>
      </c>
      <c r="BH181" s="192">
        <f t="shared" si="37"/>
        <v>0</v>
      </c>
      <c r="BI181" s="192">
        <f t="shared" si="38"/>
        <v>0</v>
      </c>
      <c r="BJ181" s="19" t="s">
        <v>82</v>
      </c>
      <c r="BK181" s="192">
        <f t="shared" si="39"/>
        <v>0</v>
      </c>
      <c r="BL181" s="19" t="s">
        <v>1034</v>
      </c>
      <c r="BM181" s="191" t="s">
        <v>2922</v>
      </c>
    </row>
    <row r="182" spans="1:65" s="2" customFormat="1" ht="14.45" customHeight="1">
      <c r="A182" s="36"/>
      <c r="B182" s="37"/>
      <c r="C182" s="226" t="s">
        <v>2470</v>
      </c>
      <c r="D182" s="226" t="s">
        <v>370</v>
      </c>
      <c r="E182" s="227" t="s">
        <v>2923</v>
      </c>
      <c r="F182" s="228" t="s">
        <v>2924</v>
      </c>
      <c r="G182" s="229" t="s">
        <v>395</v>
      </c>
      <c r="H182" s="230">
        <v>25</v>
      </c>
      <c r="I182" s="231"/>
      <c r="J182" s="232">
        <f t="shared" si="30"/>
        <v>0</v>
      </c>
      <c r="K182" s="228" t="s">
        <v>19</v>
      </c>
      <c r="L182" s="233"/>
      <c r="M182" s="234" t="s">
        <v>19</v>
      </c>
      <c r="N182" s="235" t="s">
        <v>43</v>
      </c>
      <c r="O182" s="66"/>
      <c r="P182" s="189">
        <f t="shared" si="31"/>
        <v>0</v>
      </c>
      <c r="Q182" s="189">
        <v>2.7E-4</v>
      </c>
      <c r="R182" s="189">
        <f t="shared" si="32"/>
        <v>6.7499999999999999E-3</v>
      </c>
      <c r="S182" s="189">
        <v>0</v>
      </c>
      <c r="T182" s="190">
        <f t="shared" si="33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829</v>
      </c>
      <c r="AT182" s="191" t="s">
        <v>370</v>
      </c>
      <c r="AU182" s="191" t="s">
        <v>82</v>
      </c>
      <c r="AY182" s="19" t="s">
        <v>208</v>
      </c>
      <c r="BE182" s="192">
        <f t="shared" si="34"/>
        <v>0</v>
      </c>
      <c r="BF182" s="192">
        <f t="shared" si="35"/>
        <v>0</v>
      </c>
      <c r="BG182" s="192">
        <f t="shared" si="36"/>
        <v>0</v>
      </c>
      <c r="BH182" s="192">
        <f t="shared" si="37"/>
        <v>0</v>
      </c>
      <c r="BI182" s="192">
        <f t="shared" si="38"/>
        <v>0</v>
      </c>
      <c r="BJ182" s="19" t="s">
        <v>82</v>
      </c>
      <c r="BK182" s="192">
        <f t="shared" si="39"/>
        <v>0</v>
      </c>
      <c r="BL182" s="19" t="s">
        <v>1034</v>
      </c>
      <c r="BM182" s="191" t="s">
        <v>2925</v>
      </c>
    </row>
    <row r="183" spans="1:65" s="2" customFormat="1" ht="14.45" customHeight="1">
      <c r="A183" s="36"/>
      <c r="B183" s="37"/>
      <c r="C183" s="180" t="s">
        <v>2170</v>
      </c>
      <c r="D183" s="180" t="s">
        <v>210</v>
      </c>
      <c r="E183" s="181" t="s">
        <v>2926</v>
      </c>
      <c r="F183" s="182" t="s">
        <v>2927</v>
      </c>
      <c r="G183" s="183" t="s">
        <v>367</v>
      </c>
      <c r="H183" s="184">
        <v>26</v>
      </c>
      <c r="I183" s="185"/>
      <c r="J183" s="186">
        <f t="shared" si="30"/>
        <v>0</v>
      </c>
      <c r="K183" s="182" t="s">
        <v>19</v>
      </c>
      <c r="L183" s="41"/>
      <c r="M183" s="187" t="s">
        <v>19</v>
      </c>
      <c r="N183" s="188" t="s">
        <v>43</v>
      </c>
      <c r="O183" s="66"/>
      <c r="P183" s="189">
        <f t="shared" si="31"/>
        <v>0</v>
      </c>
      <c r="Q183" s="189">
        <v>0</v>
      </c>
      <c r="R183" s="189">
        <f t="shared" si="32"/>
        <v>0</v>
      </c>
      <c r="S183" s="189">
        <v>0</v>
      </c>
      <c r="T183" s="190">
        <f t="shared" si="33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1034</v>
      </c>
      <c r="AT183" s="191" t="s">
        <v>210</v>
      </c>
      <c r="AU183" s="191" t="s">
        <v>82</v>
      </c>
      <c r="AY183" s="19" t="s">
        <v>208</v>
      </c>
      <c r="BE183" s="192">
        <f t="shared" si="34"/>
        <v>0</v>
      </c>
      <c r="BF183" s="192">
        <f t="shared" si="35"/>
        <v>0</v>
      </c>
      <c r="BG183" s="192">
        <f t="shared" si="36"/>
        <v>0</v>
      </c>
      <c r="BH183" s="192">
        <f t="shared" si="37"/>
        <v>0</v>
      </c>
      <c r="BI183" s="192">
        <f t="shared" si="38"/>
        <v>0</v>
      </c>
      <c r="BJ183" s="19" t="s">
        <v>82</v>
      </c>
      <c r="BK183" s="192">
        <f t="shared" si="39"/>
        <v>0</v>
      </c>
      <c r="BL183" s="19" t="s">
        <v>1034</v>
      </c>
      <c r="BM183" s="191" t="s">
        <v>2928</v>
      </c>
    </row>
    <row r="184" spans="1:65" s="2" customFormat="1" ht="14.45" customHeight="1">
      <c r="A184" s="36"/>
      <c r="B184" s="37"/>
      <c r="C184" s="180" t="s">
        <v>760</v>
      </c>
      <c r="D184" s="180" t="s">
        <v>210</v>
      </c>
      <c r="E184" s="181" t="s">
        <v>2929</v>
      </c>
      <c r="F184" s="182" t="s">
        <v>2930</v>
      </c>
      <c r="G184" s="183" t="s">
        <v>367</v>
      </c>
      <c r="H184" s="184">
        <v>38</v>
      </c>
      <c r="I184" s="185"/>
      <c r="J184" s="186">
        <f t="shared" si="30"/>
        <v>0</v>
      </c>
      <c r="K184" s="182" t="s">
        <v>19</v>
      </c>
      <c r="L184" s="41"/>
      <c r="M184" s="187" t="s">
        <v>19</v>
      </c>
      <c r="N184" s="188" t="s">
        <v>43</v>
      </c>
      <c r="O184" s="66"/>
      <c r="P184" s="189">
        <f t="shared" si="31"/>
        <v>0</v>
      </c>
      <c r="Q184" s="189">
        <v>0</v>
      </c>
      <c r="R184" s="189">
        <f t="shared" si="32"/>
        <v>0</v>
      </c>
      <c r="S184" s="189">
        <v>0</v>
      </c>
      <c r="T184" s="190">
        <f t="shared" si="33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1034</v>
      </c>
      <c r="AT184" s="191" t="s">
        <v>210</v>
      </c>
      <c r="AU184" s="191" t="s">
        <v>82</v>
      </c>
      <c r="AY184" s="19" t="s">
        <v>208</v>
      </c>
      <c r="BE184" s="192">
        <f t="shared" si="34"/>
        <v>0</v>
      </c>
      <c r="BF184" s="192">
        <f t="shared" si="35"/>
        <v>0</v>
      </c>
      <c r="BG184" s="192">
        <f t="shared" si="36"/>
        <v>0</v>
      </c>
      <c r="BH184" s="192">
        <f t="shared" si="37"/>
        <v>0</v>
      </c>
      <c r="BI184" s="192">
        <f t="shared" si="38"/>
        <v>0</v>
      </c>
      <c r="BJ184" s="19" t="s">
        <v>82</v>
      </c>
      <c r="BK184" s="192">
        <f t="shared" si="39"/>
        <v>0</v>
      </c>
      <c r="BL184" s="19" t="s">
        <v>1034</v>
      </c>
      <c r="BM184" s="191" t="s">
        <v>2931</v>
      </c>
    </row>
    <row r="185" spans="1:65" s="2" customFormat="1" ht="14.45" customHeight="1">
      <c r="A185" s="36"/>
      <c r="B185" s="37"/>
      <c r="C185" s="180" t="s">
        <v>765</v>
      </c>
      <c r="D185" s="180" t="s">
        <v>210</v>
      </c>
      <c r="E185" s="181" t="s">
        <v>2932</v>
      </c>
      <c r="F185" s="182" t="s">
        <v>2933</v>
      </c>
      <c r="G185" s="183" t="s">
        <v>367</v>
      </c>
      <c r="H185" s="184">
        <v>36</v>
      </c>
      <c r="I185" s="185"/>
      <c r="J185" s="186">
        <f t="shared" si="30"/>
        <v>0</v>
      </c>
      <c r="K185" s="182" t="s">
        <v>19</v>
      </c>
      <c r="L185" s="41"/>
      <c r="M185" s="187" t="s">
        <v>19</v>
      </c>
      <c r="N185" s="188" t="s">
        <v>43</v>
      </c>
      <c r="O185" s="66"/>
      <c r="P185" s="189">
        <f t="shared" si="31"/>
        <v>0</v>
      </c>
      <c r="Q185" s="189">
        <v>0</v>
      </c>
      <c r="R185" s="189">
        <f t="shared" si="32"/>
        <v>0</v>
      </c>
      <c r="S185" s="189">
        <v>0</v>
      </c>
      <c r="T185" s="190">
        <f t="shared" si="33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1034</v>
      </c>
      <c r="AT185" s="191" t="s">
        <v>210</v>
      </c>
      <c r="AU185" s="191" t="s">
        <v>82</v>
      </c>
      <c r="AY185" s="19" t="s">
        <v>208</v>
      </c>
      <c r="BE185" s="192">
        <f t="shared" si="34"/>
        <v>0</v>
      </c>
      <c r="BF185" s="192">
        <f t="shared" si="35"/>
        <v>0</v>
      </c>
      <c r="BG185" s="192">
        <f t="shared" si="36"/>
        <v>0</v>
      </c>
      <c r="BH185" s="192">
        <f t="shared" si="37"/>
        <v>0</v>
      </c>
      <c r="BI185" s="192">
        <f t="shared" si="38"/>
        <v>0</v>
      </c>
      <c r="BJ185" s="19" t="s">
        <v>82</v>
      </c>
      <c r="BK185" s="192">
        <f t="shared" si="39"/>
        <v>0</v>
      </c>
      <c r="BL185" s="19" t="s">
        <v>1034</v>
      </c>
      <c r="BM185" s="191" t="s">
        <v>2934</v>
      </c>
    </row>
    <row r="186" spans="1:65" s="2" customFormat="1" ht="14.45" customHeight="1">
      <c r="A186" s="36"/>
      <c r="B186" s="37"/>
      <c r="C186" s="180" t="s">
        <v>770</v>
      </c>
      <c r="D186" s="180" t="s">
        <v>210</v>
      </c>
      <c r="E186" s="181" t="s">
        <v>2935</v>
      </c>
      <c r="F186" s="182" t="s">
        <v>2936</v>
      </c>
      <c r="G186" s="183" t="s">
        <v>367</v>
      </c>
      <c r="H186" s="184">
        <v>44</v>
      </c>
      <c r="I186" s="185"/>
      <c r="J186" s="186">
        <f t="shared" si="30"/>
        <v>0</v>
      </c>
      <c r="K186" s="182" t="s">
        <v>19</v>
      </c>
      <c r="L186" s="41"/>
      <c r="M186" s="187" t="s">
        <v>19</v>
      </c>
      <c r="N186" s="188" t="s">
        <v>43</v>
      </c>
      <c r="O186" s="66"/>
      <c r="P186" s="189">
        <f t="shared" si="31"/>
        <v>0</v>
      </c>
      <c r="Q186" s="189">
        <v>0</v>
      </c>
      <c r="R186" s="189">
        <f t="shared" si="32"/>
        <v>0</v>
      </c>
      <c r="S186" s="189">
        <v>0</v>
      </c>
      <c r="T186" s="190">
        <f t="shared" si="33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1034</v>
      </c>
      <c r="AT186" s="191" t="s">
        <v>210</v>
      </c>
      <c r="AU186" s="191" t="s">
        <v>82</v>
      </c>
      <c r="AY186" s="19" t="s">
        <v>208</v>
      </c>
      <c r="BE186" s="192">
        <f t="shared" si="34"/>
        <v>0</v>
      </c>
      <c r="BF186" s="192">
        <f t="shared" si="35"/>
        <v>0</v>
      </c>
      <c r="BG186" s="192">
        <f t="shared" si="36"/>
        <v>0</v>
      </c>
      <c r="BH186" s="192">
        <f t="shared" si="37"/>
        <v>0</v>
      </c>
      <c r="BI186" s="192">
        <f t="shared" si="38"/>
        <v>0</v>
      </c>
      <c r="BJ186" s="19" t="s">
        <v>82</v>
      </c>
      <c r="BK186" s="192">
        <f t="shared" si="39"/>
        <v>0</v>
      </c>
      <c r="BL186" s="19" t="s">
        <v>1034</v>
      </c>
      <c r="BM186" s="191" t="s">
        <v>2937</v>
      </c>
    </row>
    <row r="187" spans="1:65" s="2" customFormat="1" ht="14.45" customHeight="1">
      <c r="A187" s="36"/>
      <c r="B187" s="37"/>
      <c r="C187" s="180" t="s">
        <v>2177</v>
      </c>
      <c r="D187" s="180" t="s">
        <v>210</v>
      </c>
      <c r="E187" s="181" t="s">
        <v>2938</v>
      </c>
      <c r="F187" s="182" t="s">
        <v>2939</v>
      </c>
      <c r="G187" s="183" t="s">
        <v>367</v>
      </c>
      <c r="H187" s="184">
        <v>4</v>
      </c>
      <c r="I187" s="185"/>
      <c r="J187" s="186">
        <f t="shared" si="30"/>
        <v>0</v>
      </c>
      <c r="K187" s="182" t="s">
        <v>19</v>
      </c>
      <c r="L187" s="41"/>
      <c r="M187" s="187" t="s">
        <v>19</v>
      </c>
      <c r="N187" s="188" t="s">
        <v>43</v>
      </c>
      <c r="O187" s="66"/>
      <c r="P187" s="189">
        <f t="shared" si="31"/>
        <v>0</v>
      </c>
      <c r="Q187" s="189">
        <v>0</v>
      </c>
      <c r="R187" s="189">
        <f t="shared" si="32"/>
        <v>0</v>
      </c>
      <c r="S187" s="189">
        <v>0</v>
      </c>
      <c r="T187" s="190">
        <f t="shared" si="33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1034</v>
      </c>
      <c r="AT187" s="191" t="s">
        <v>210</v>
      </c>
      <c r="AU187" s="191" t="s">
        <v>82</v>
      </c>
      <c r="AY187" s="19" t="s">
        <v>208</v>
      </c>
      <c r="BE187" s="192">
        <f t="shared" si="34"/>
        <v>0</v>
      </c>
      <c r="BF187" s="192">
        <f t="shared" si="35"/>
        <v>0</v>
      </c>
      <c r="BG187" s="192">
        <f t="shared" si="36"/>
        <v>0</v>
      </c>
      <c r="BH187" s="192">
        <f t="shared" si="37"/>
        <v>0</v>
      </c>
      <c r="BI187" s="192">
        <f t="shared" si="38"/>
        <v>0</v>
      </c>
      <c r="BJ187" s="19" t="s">
        <v>82</v>
      </c>
      <c r="BK187" s="192">
        <f t="shared" si="39"/>
        <v>0</v>
      </c>
      <c r="BL187" s="19" t="s">
        <v>1034</v>
      </c>
      <c r="BM187" s="191" t="s">
        <v>2940</v>
      </c>
    </row>
    <row r="188" spans="1:65" s="2" customFormat="1" ht="14.45" customHeight="1">
      <c r="A188" s="36"/>
      <c r="B188" s="37"/>
      <c r="C188" s="180" t="s">
        <v>744</v>
      </c>
      <c r="D188" s="180" t="s">
        <v>210</v>
      </c>
      <c r="E188" s="181" t="s">
        <v>2941</v>
      </c>
      <c r="F188" s="182" t="s">
        <v>2942</v>
      </c>
      <c r="G188" s="183" t="s">
        <v>367</v>
      </c>
      <c r="H188" s="184">
        <v>185</v>
      </c>
      <c r="I188" s="185"/>
      <c r="J188" s="186">
        <f t="shared" si="30"/>
        <v>0</v>
      </c>
      <c r="K188" s="182" t="s">
        <v>19</v>
      </c>
      <c r="L188" s="41"/>
      <c r="M188" s="187" t="s">
        <v>19</v>
      </c>
      <c r="N188" s="188" t="s">
        <v>43</v>
      </c>
      <c r="O188" s="66"/>
      <c r="P188" s="189">
        <f t="shared" si="31"/>
        <v>0</v>
      </c>
      <c r="Q188" s="189">
        <v>0</v>
      </c>
      <c r="R188" s="189">
        <f t="shared" si="32"/>
        <v>0</v>
      </c>
      <c r="S188" s="189">
        <v>0</v>
      </c>
      <c r="T188" s="190">
        <f t="shared" si="33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1034</v>
      </c>
      <c r="AT188" s="191" t="s">
        <v>210</v>
      </c>
      <c r="AU188" s="191" t="s">
        <v>82</v>
      </c>
      <c r="AY188" s="19" t="s">
        <v>208</v>
      </c>
      <c r="BE188" s="192">
        <f t="shared" si="34"/>
        <v>0</v>
      </c>
      <c r="BF188" s="192">
        <f t="shared" si="35"/>
        <v>0</v>
      </c>
      <c r="BG188" s="192">
        <f t="shared" si="36"/>
        <v>0</v>
      </c>
      <c r="BH188" s="192">
        <f t="shared" si="37"/>
        <v>0</v>
      </c>
      <c r="BI188" s="192">
        <f t="shared" si="38"/>
        <v>0</v>
      </c>
      <c r="BJ188" s="19" t="s">
        <v>82</v>
      </c>
      <c r="BK188" s="192">
        <f t="shared" si="39"/>
        <v>0</v>
      </c>
      <c r="BL188" s="19" t="s">
        <v>1034</v>
      </c>
      <c r="BM188" s="191" t="s">
        <v>2943</v>
      </c>
    </row>
    <row r="189" spans="1:65" s="2" customFormat="1" ht="14.45" customHeight="1">
      <c r="A189" s="36"/>
      <c r="B189" s="37"/>
      <c r="C189" s="180" t="s">
        <v>756</v>
      </c>
      <c r="D189" s="180" t="s">
        <v>210</v>
      </c>
      <c r="E189" s="181" t="s">
        <v>2944</v>
      </c>
      <c r="F189" s="182" t="s">
        <v>2945</v>
      </c>
      <c r="G189" s="183" t="s">
        <v>367</v>
      </c>
      <c r="H189" s="184">
        <v>30</v>
      </c>
      <c r="I189" s="185"/>
      <c r="J189" s="186">
        <f t="shared" si="30"/>
        <v>0</v>
      </c>
      <c r="K189" s="182" t="s">
        <v>19</v>
      </c>
      <c r="L189" s="41"/>
      <c r="M189" s="187" t="s">
        <v>19</v>
      </c>
      <c r="N189" s="188" t="s">
        <v>43</v>
      </c>
      <c r="O189" s="66"/>
      <c r="P189" s="189">
        <f t="shared" si="31"/>
        <v>0</v>
      </c>
      <c r="Q189" s="189">
        <v>0</v>
      </c>
      <c r="R189" s="189">
        <f t="shared" si="32"/>
        <v>0</v>
      </c>
      <c r="S189" s="189">
        <v>0</v>
      </c>
      <c r="T189" s="190">
        <f t="shared" si="33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1034</v>
      </c>
      <c r="AT189" s="191" t="s">
        <v>210</v>
      </c>
      <c r="AU189" s="191" t="s">
        <v>82</v>
      </c>
      <c r="AY189" s="19" t="s">
        <v>208</v>
      </c>
      <c r="BE189" s="192">
        <f t="shared" si="34"/>
        <v>0</v>
      </c>
      <c r="BF189" s="192">
        <f t="shared" si="35"/>
        <v>0</v>
      </c>
      <c r="BG189" s="192">
        <f t="shared" si="36"/>
        <v>0</v>
      </c>
      <c r="BH189" s="192">
        <f t="shared" si="37"/>
        <v>0</v>
      </c>
      <c r="BI189" s="192">
        <f t="shared" si="38"/>
        <v>0</v>
      </c>
      <c r="BJ189" s="19" t="s">
        <v>82</v>
      </c>
      <c r="BK189" s="192">
        <f t="shared" si="39"/>
        <v>0</v>
      </c>
      <c r="BL189" s="19" t="s">
        <v>1034</v>
      </c>
      <c r="BM189" s="191" t="s">
        <v>2946</v>
      </c>
    </row>
    <row r="190" spans="1:65" s="2" customFormat="1" ht="14.45" customHeight="1">
      <c r="A190" s="36"/>
      <c r="B190" s="37"/>
      <c r="C190" s="180" t="s">
        <v>752</v>
      </c>
      <c r="D190" s="180" t="s">
        <v>210</v>
      </c>
      <c r="E190" s="181" t="s">
        <v>2947</v>
      </c>
      <c r="F190" s="182" t="s">
        <v>2948</v>
      </c>
      <c r="G190" s="183" t="s">
        <v>367</v>
      </c>
      <c r="H190" s="184">
        <v>12</v>
      </c>
      <c r="I190" s="185"/>
      <c r="J190" s="186">
        <f t="shared" si="30"/>
        <v>0</v>
      </c>
      <c r="K190" s="182" t="s">
        <v>19</v>
      </c>
      <c r="L190" s="41"/>
      <c r="M190" s="187" t="s">
        <v>19</v>
      </c>
      <c r="N190" s="188" t="s">
        <v>43</v>
      </c>
      <c r="O190" s="66"/>
      <c r="P190" s="189">
        <f t="shared" si="31"/>
        <v>0</v>
      </c>
      <c r="Q190" s="189">
        <v>0</v>
      </c>
      <c r="R190" s="189">
        <f t="shared" si="32"/>
        <v>0</v>
      </c>
      <c r="S190" s="189">
        <v>0</v>
      </c>
      <c r="T190" s="190">
        <f t="shared" si="33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1" t="s">
        <v>1034</v>
      </c>
      <c r="AT190" s="191" t="s">
        <v>210</v>
      </c>
      <c r="AU190" s="191" t="s">
        <v>82</v>
      </c>
      <c r="AY190" s="19" t="s">
        <v>208</v>
      </c>
      <c r="BE190" s="192">
        <f t="shared" si="34"/>
        <v>0</v>
      </c>
      <c r="BF190" s="192">
        <f t="shared" si="35"/>
        <v>0</v>
      </c>
      <c r="BG190" s="192">
        <f t="shared" si="36"/>
        <v>0</v>
      </c>
      <c r="BH190" s="192">
        <f t="shared" si="37"/>
        <v>0</v>
      </c>
      <c r="BI190" s="192">
        <f t="shared" si="38"/>
        <v>0</v>
      </c>
      <c r="BJ190" s="19" t="s">
        <v>82</v>
      </c>
      <c r="BK190" s="192">
        <f t="shared" si="39"/>
        <v>0</v>
      </c>
      <c r="BL190" s="19" t="s">
        <v>1034</v>
      </c>
      <c r="BM190" s="191" t="s">
        <v>2949</v>
      </c>
    </row>
    <row r="191" spans="1:65" s="2" customFormat="1" ht="24.2" customHeight="1">
      <c r="A191" s="36"/>
      <c r="B191" s="37"/>
      <c r="C191" s="226" t="s">
        <v>973</v>
      </c>
      <c r="D191" s="226" t="s">
        <v>370</v>
      </c>
      <c r="E191" s="227" t="s">
        <v>2950</v>
      </c>
      <c r="F191" s="228" t="s">
        <v>2951</v>
      </c>
      <c r="G191" s="229" t="s">
        <v>367</v>
      </c>
      <c r="H191" s="230">
        <v>38</v>
      </c>
      <c r="I191" s="231"/>
      <c r="J191" s="232">
        <f t="shared" si="30"/>
        <v>0</v>
      </c>
      <c r="K191" s="228" t="s">
        <v>19</v>
      </c>
      <c r="L191" s="233"/>
      <c r="M191" s="234" t="s">
        <v>19</v>
      </c>
      <c r="N191" s="235" t="s">
        <v>43</v>
      </c>
      <c r="O191" s="66"/>
      <c r="P191" s="189">
        <f t="shared" si="31"/>
        <v>0</v>
      </c>
      <c r="Q191" s="189">
        <v>4.0000000000000003E-5</v>
      </c>
      <c r="R191" s="189">
        <f t="shared" si="32"/>
        <v>1.5200000000000001E-3</v>
      </c>
      <c r="S191" s="189">
        <v>0</v>
      </c>
      <c r="T191" s="190">
        <f t="shared" si="33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829</v>
      </c>
      <c r="AT191" s="191" t="s">
        <v>370</v>
      </c>
      <c r="AU191" s="191" t="s">
        <v>82</v>
      </c>
      <c r="AY191" s="19" t="s">
        <v>208</v>
      </c>
      <c r="BE191" s="192">
        <f t="shared" si="34"/>
        <v>0</v>
      </c>
      <c r="BF191" s="192">
        <f t="shared" si="35"/>
        <v>0</v>
      </c>
      <c r="BG191" s="192">
        <f t="shared" si="36"/>
        <v>0</v>
      </c>
      <c r="BH191" s="192">
        <f t="shared" si="37"/>
        <v>0</v>
      </c>
      <c r="BI191" s="192">
        <f t="shared" si="38"/>
        <v>0</v>
      </c>
      <c r="BJ191" s="19" t="s">
        <v>82</v>
      </c>
      <c r="BK191" s="192">
        <f t="shared" si="39"/>
        <v>0</v>
      </c>
      <c r="BL191" s="19" t="s">
        <v>1034</v>
      </c>
      <c r="BM191" s="191" t="s">
        <v>2952</v>
      </c>
    </row>
    <row r="192" spans="1:65" s="2" customFormat="1" ht="24.2" customHeight="1">
      <c r="A192" s="36"/>
      <c r="B192" s="37"/>
      <c r="C192" s="226" t="s">
        <v>878</v>
      </c>
      <c r="D192" s="226" t="s">
        <v>370</v>
      </c>
      <c r="E192" s="227" t="s">
        <v>2953</v>
      </c>
      <c r="F192" s="228" t="s">
        <v>2954</v>
      </c>
      <c r="G192" s="229" t="s">
        <v>367</v>
      </c>
      <c r="H192" s="230">
        <v>36</v>
      </c>
      <c r="I192" s="231"/>
      <c r="J192" s="232">
        <f t="shared" si="30"/>
        <v>0</v>
      </c>
      <c r="K192" s="228" t="s">
        <v>19</v>
      </c>
      <c r="L192" s="233"/>
      <c r="M192" s="234" t="s">
        <v>19</v>
      </c>
      <c r="N192" s="235" t="s">
        <v>43</v>
      </c>
      <c r="O192" s="66"/>
      <c r="P192" s="189">
        <f t="shared" si="31"/>
        <v>0</v>
      </c>
      <c r="Q192" s="189">
        <v>3.0000000000000001E-5</v>
      </c>
      <c r="R192" s="189">
        <f t="shared" si="32"/>
        <v>1.08E-3</v>
      </c>
      <c r="S192" s="189">
        <v>0</v>
      </c>
      <c r="T192" s="190">
        <f t="shared" si="33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829</v>
      </c>
      <c r="AT192" s="191" t="s">
        <v>370</v>
      </c>
      <c r="AU192" s="191" t="s">
        <v>82</v>
      </c>
      <c r="AY192" s="19" t="s">
        <v>208</v>
      </c>
      <c r="BE192" s="192">
        <f t="shared" si="34"/>
        <v>0</v>
      </c>
      <c r="BF192" s="192">
        <f t="shared" si="35"/>
        <v>0</v>
      </c>
      <c r="BG192" s="192">
        <f t="shared" si="36"/>
        <v>0</v>
      </c>
      <c r="BH192" s="192">
        <f t="shared" si="37"/>
        <v>0</v>
      </c>
      <c r="BI192" s="192">
        <f t="shared" si="38"/>
        <v>0</v>
      </c>
      <c r="BJ192" s="19" t="s">
        <v>82</v>
      </c>
      <c r="BK192" s="192">
        <f t="shared" si="39"/>
        <v>0</v>
      </c>
      <c r="BL192" s="19" t="s">
        <v>1034</v>
      </c>
      <c r="BM192" s="191" t="s">
        <v>2955</v>
      </c>
    </row>
    <row r="193" spans="1:65" s="2" customFormat="1" ht="24.2" customHeight="1">
      <c r="A193" s="36"/>
      <c r="B193" s="37"/>
      <c r="C193" s="226" t="s">
        <v>895</v>
      </c>
      <c r="D193" s="226" t="s">
        <v>370</v>
      </c>
      <c r="E193" s="227" t="s">
        <v>2956</v>
      </c>
      <c r="F193" s="228" t="s">
        <v>2957</v>
      </c>
      <c r="G193" s="229" t="s">
        <v>367</v>
      </c>
      <c r="H193" s="230">
        <v>74</v>
      </c>
      <c r="I193" s="231"/>
      <c r="J193" s="232">
        <f t="shared" ref="J193:J224" si="40">ROUND(I193*H193,2)</f>
        <v>0</v>
      </c>
      <c r="K193" s="228" t="s">
        <v>19</v>
      </c>
      <c r="L193" s="233"/>
      <c r="M193" s="234" t="s">
        <v>19</v>
      </c>
      <c r="N193" s="235" t="s">
        <v>43</v>
      </c>
      <c r="O193" s="66"/>
      <c r="P193" s="189">
        <f t="shared" ref="P193:P224" si="41">O193*H193</f>
        <v>0</v>
      </c>
      <c r="Q193" s="189">
        <v>3.0000000000000001E-5</v>
      </c>
      <c r="R193" s="189">
        <f t="shared" ref="R193:R224" si="42">Q193*H193</f>
        <v>2.2200000000000002E-3</v>
      </c>
      <c r="S193" s="189">
        <v>0</v>
      </c>
      <c r="T193" s="190">
        <f t="shared" ref="T193:T224" si="43"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1" t="s">
        <v>829</v>
      </c>
      <c r="AT193" s="191" t="s">
        <v>370</v>
      </c>
      <c r="AU193" s="191" t="s">
        <v>82</v>
      </c>
      <c r="AY193" s="19" t="s">
        <v>208</v>
      </c>
      <c r="BE193" s="192">
        <f t="shared" ref="BE193:BE208" si="44">IF(N193="základní",J193,0)</f>
        <v>0</v>
      </c>
      <c r="BF193" s="192">
        <f t="shared" ref="BF193:BF208" si="45">IF(N193="snížená",J193,0)</f>
        <v>0</v>
      </c>
      <c r="BG193" s="192">
        <f t="shared" ref="BG193:BG208" si="46">IF(N193="zákl. přenesená",J193,0)</f>
        <v>0</v>
      </c>
      <c r="BH193" s="192">
        <f t="shared" ref="BH193:BH208" si="47">IF(N193="sníž. přenesená",J193,0)</f>
        <v>0</v>
      </c>
      <c r="BI193" s="192">
        <f t="shared" ref="BI193:BI208" si="48">IF(N193="nulová",J193,0)</f>
        <v>0</v>
      </c>
      <c r="BJ193" s="19" t="s">
        <v>82</v>
      </c>
      <c r="BK193" s="192">
        <f t="shared" ref="BK193:BK208" si="49">ROUND(I193*H193,2)</f>
        <v>0</v>
      </c>
      <c r="BL193" s="19" t="s">
        <v>1034</v>
      </c>
      <c r="BM193" s="191" t="s">
        <v>2958</v>
      </c>
    </row>
    <row r="194" spans="1:65" s="2" customFormat="1" ht="24.2" customHeight="1">
      <c r="A194" s="36"/>
      <c r="B194" s="37"/>
      <c r="C194" s="226" t="s">
        <v>2257</v>
      </c>
      <c r="D194" s="226" t="s">
        <v>370</v>
      </c>
      <c r="E194" s="227" t="s">
        <v>2959</v>
      </c>
      <c r="F194" s="228" t="s">
        <v>2960</v>
      </c>
      <c r="G194" s="229" t="s">
        <v>367</v>
      </c>
      <c r="H194" s="230">
        <v>38</v>
      </c>
      <c r="I194" s="231"/>
      <c r="J194" s="232">
        <f t="shared" si="40"/>
        <v>0</v>
      </c>
      <c r="K194" s="228" t="s">
        <v>19</v>
      </c>
      <c r="L194" s="233"/>
      <c r="M194" s="234" t="s">
        <v>19</v>
      </c>
      <c r="N194" s="235" t="s">
        <v>43</v>
      </c>
      <c r="O194" s="66"/>
      <c r="P194" s="189">
        <f t="shared" si="41"/>
        <v>0</v>
      </c>
      <c r="Q194" s="189">
        <v>3.0000000000000001E-5</v>
      </c>
      <c r="R194" s="189">
        <f t="shared" si="42"/>
        <v>1.14E-3</v>
      </c>
      <c r="S194" s="189">
        <v>0</v>
      </c>
      <c r="T194" s="190">
        <f t="shared" si="43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829</v>
      </c>
      <c r="AT194" s="191" t="s">
        <v>370</v>
      </c>
      <c r="AU194" s="191" t="s">
        <v>82</v>
      </c>
      <c r="AY194" s="19" t="s">
        <v>208</v>
      </c>
      <c r="BE194" s="192">
        <f t="shared" si="44"/>
        <v>0</v>
      </c>
      <c r="BF194" s="192">
        <f t="shared" si="45"/>
        <v>0</v>
      </c>
      <c r="BG194" s="192">
        <f t="shared" si="46"/>
        <v>0</v>
      </c>
      <c r="BH194" s="192">
        <f t="shared" si="47"/>
        <v>0</v>
      </c>
      <c r="BI194" s="192">
        <f t="shared" si="48"/>
        <v>0</v>
      </c>
      <c r="BJ194" s="19" t="s">
        <v>82</v>
      </c>
      <c r="BK194" s="192">
        <f t="shared" si="49"/>
        <v>0</v>
      </c>
      <c r="BL194" s="19" t="s">
        <v>1034</v>
      </c>
      <c r="BM194" s="191" t="s">
        <v>2961</v>
      </c>
    </row>
    <row r="195" spans="1:65" s="2" customFormat="1" ht="24.2" customHeight="1">
      <c r="A195" s="36"/>
      <c r="B195" s="37"/>
      <c r="C195" s="226" t="s">
        <v>829</v>
      </c>
      <c r="D195" s="226" t="s">
        <v>370</v>
      </c>
      <c r="E195" s="227" t="s">
        <v>2962</v>
      </c>
      <c r="F195" s="228" t="s">
        <v>2963</v>
      </c>
      <c r="G195" s="229" t="s">
        <v>367</v>
      </c>
      <c r="H195" s="230">
        <v>36</v>
      </c>
      <c r="I195" s="231"/>
      <c r="J195" s="232">
        <f t="shared" si="40"/>
        <v>0</v>
      </c>
      <c r="K195" s="228" t="s">
        <v>19</v>
      </c>
      <c r="L195" s="233"/>
      <c r="M195" s="234" t="s">
        <v>19</v>
      </c>
      <c r="N195" s="235" t="s">
        <v>43</v>
      </c>
      <c r="O195" s="66"/>
      <c r="P195" s="189">
        <f t="shared" si="41"/>
        <v>0</v>
      </c>
      <c r="Q195" s="189">
        <v>4.0000000000000003E-5</v>
      </c>
      <c r="R195" s="189">
        <f t="shared" si="42"/>
        <v>1.4400000000000001E-3</v>
      </c>
      <c r="S195" s="189">
        <v>0</v>
      </c>
      <c r="T195" s="190">
        <f t="shared" si="43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829</v>
      </c>
      <c r="AT195" s="191" t="s">
        <v>370</v>
      </c>
      <c r="AU195" s="191" t="s">
        <v>82</v>
      </c>
      <c r="AY195" s="19" t="s">
        <v>208</v>
      </c>
      <c r="BE195" s="192">
        <f t="shared" si="44"/>
        <v>0</v>
      </c>
      <c r="BF195" s="192">
        <f t="shared" si="45"/>
        <v>0</v>
      </c>
      <c r="BG195" s="192">
        <f t="shared" si="46"/>
        <v>0</v>
      </c>
      <c r="BH195" s="192">
        <f t="shared" si="47"/>
        <v>0</v>
      </c>
      <c r="BI195" s="192">
        <f t="shared" si="48"/>
        <v>0</v>
      </c>
      <c r="BJ195" s="19" t="s">
        <v>82</v>
      </c>
      <c r="BK195" s="192">
        <f t="shared" si="49"/>
        <v>0</v>
      </c>
      <c r="BL195" s="19" t="s">
        <v>1034</v>
      </c>
      <c r="BM195" s="191" t="s">
        <v>2964</v>
      </c>
    </row>
    <row r="196" spans="1:65" s="2" customFormat="1" ht="14.45" customHeight="1">
      <c r="A196" s="36"/>
      <c r="B196" s="37"/>
      <c r="C196" s="226" t="s">
        <v>865</v>
      </c>
      <c r="D196" s="226" t="s">
        <v>370</v>
      </c>
      <c r="E196" s="227" t="s">
        <v>2965</v>
      </c>
      <c r="F196" s="228" t="s">
        <v>2966</v>
      </c>
      <c r="G196" s="229" t="s">
        <v>367</v>
      </c>
      <c r="H196" s="230">
        <v>284</v>
      </c>
      <c r="I196" s="231"/>
      <c r="J196" s="232">
        <f t="shared" si="40"/>
        <v>0</v>
      </c>
      <c r="K196" s="228" t="s">
        <v>19</v>
      </c>
      <c r="L196" s="233"/>
      <c r="M196" s="234" t="s">
        <v>19</v>
      </c>
      <c r="N196" s="235" t="s">
        <v>43</v>
      </c>
      <c r="O196" s="66"/>
      <c r="P196" s="189">
        <f t="shared" si="41"/>
        <v>0</v>
      </c>
      <c r="Q196" s="189">
        <v>1.0000000000000001E-5</v>
      </c>
      <c r="R196" s="189">
        <f t="shared" si="42"/>
        <v>2.8400000000000001E-3</v>
      </c>
      <c r="S196" s="189">
        <v>0</v>
      </c>
      <c r="T196" s="190">
        <f t="shared" si="43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829</v>
      </c>
      <c r="AT196" s="191" t="s">
        <v>370</v>
      </c>
      <c r="AU196" s="191" t="s">
        <v>82</v>
      </c>
      <c r="AY196" s="19" t="s">
        <v>208</v>
      </c>
      <c r="BE196" s="192">
        <f t="shared" si="44"/>
        <v>0</v>
      </c>
      <c r="BF196" s="192">
        <f t="shared" si="45"/>
        <v>0</v>
      </c>
      <c r="BG196" s="192">
        <f t="shared" si="46"/>
        <v>0</v>
      </c>
      <c r="BH196" s="192">
        <f t="shared" si="47"/>
        <v>0</v>
      </c>
      <c r="BI196" s="192">
        <f t="shared" si="48"/>
        <v>0</v>
      </c>
      <c r="BJ196" s="19" t="s">
        <v>82</v>
      </c>
      <c r="BK196" s="192">
        <f t="shared" si="49"/>
        <v>0</v>
      </c>
      <c r="BL196" s="19" t="s">
        <v>1034</v>
      </c>
      <c r="BM196" s="191" t="s">
        <v>2967</v>
      </c>
    </row>
    <row r="197" spans="1:65" s="2" customFormat="1" ht="14.45" customHeight="1">
      <c r="A197" s="36"/>
      <c r="B197" s="37"/>
      <c r="C197" s="226" t="s">
        <v>870</v>
      </c>
      <c r="D197" s="226" t="s">
        <v>370</v>
      </c>
      <c r="E197" s="227" t="s">
        <v>2968</v>
      </c>
      <c r="F197" s="228" t="s">
        <v>2969</v>
      </c>
      <c r="G197" s="229" t="s">
        <v>367</v>
      </c>
      <c r="H197" s="230">
        <v>34</v>
      </c>
      <c r="I197" s="231"/>
      <c r="J197" s="232">
        <f t="shared" si="40"/>
        <v>0</v>
      </c>
      <c r="K197" s="228" t="s">
        <v>19</v>
      </c>
      <c r="L197" s="233"/>
      <c r="M197" s="234" t="s">
        <v>19</v>
      </c>
      <c r="N197" s="235" t="s">
        <v>43</v>
      </c>
      <c r="O197" s="66"/>
      <c r="P197" s="189">
        <f t="shared" si="41"/>
        <v>0</v>
      </c>
      <c r="Q197" s="189">
        <v>2.0000000000000002E-5</v>
      </c>
      <c r="R197" s="189">
        <f t="shared" si="42"/>
        <v>6.8000000000000005E-4</v>
      </c>
      <c r="S197" s="189">
        <v>0</v>
      </c>
      <c r="T197" s="190">
        <f t="shared" si="43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1" t="s">
        <v>829</v>
      </c>
      <c r="AT197" s="191" t="s">
        <v>370</v>
      </c>
      <c r="AU197" s="191" t="s">
        <v>82</v>
      </c>
      <c r="AY197" s="19" t="s">
        <v>208</v>
      </c>
      <c r="BE197" s="192">
        <f t="shared" si="44"/>
        <v>0</v>
      </c>
      <c r="BF197" s="192">
        <f t="shared" si="45"/>
        <v>0</v>
      </c>
      <c r="BG197" s="192">
        <f t="shared" si="46"/>
        <v>0</v>
      </c>
      <c r="BH197" s="192">
        <f t="shared" si="47"/>
        <v>0</v>
      </c>
      <c r="BI197" s="192">
        <f t="shared" si="48"/>
        <v>0</v>
      </c>
      <c r="BJ197" s="19" t="s">
        <v>82</v>
      </c>
      <c r="BK197" s="192">
        <f t="shared" si="49"/>
        <v>0</v>
      </c>
      <c r="BL197" s="19" t="s">
        <v>1034</v>
      </c>
      <c r="BM197" s="191" t="s">
        <v>2970</v>
      </c>
    </row>
    <row r="198" spans="1:65" s="2" customFormat="1" ht="14.45" customHeight="1">
      <c r="A198" s="36"/>
      <c r="B198" s="37"/>
      <c r="C198" s="226" t="s">
        <v>2246</v>
      </c>
      <c r="D198" s="226" t="s">
        <v>370</v>
      </c>
      <c r="E198" s="227" t="s">
        <v>2971</v>
      </c>
      <c r="F198" s="228" t="s">
        <v>2972</v>
      </c>
      <c r="G198" s="229" t="s">
        <v>367</v>
      </c>
      <c r="H198" s="230">
        <v>12</v>
      </c>
      <c r="I198" s="231"/>
      <c r="J198" s="232">
        <f t="shared" si="40"/>
        <v>0</v>
      </c>
      <c r="K198" s="228" t="s">
        <v>19</v>
      </c>
      <c r="L198" s="233"/>
      <c r="M198" s="234" t="s">
        <v>19</v>
      </c>
      <c r="N198" s="235" t="s">
        <v>43</v>
      </c>
      <c r="O198" s="66"/>
      <c r="P198" s="189">
        <f t="shared" si="41"/>
        <v>0</v>
      </c>
      <c r="Q198" s="189">
        <v>3.0000000000000001E-5</v>
      </c>
      <c r="R198" s="189">
        <f t="shared" si="42"/>
        <v>3.6000000000000002E-4</v>
      </c>
      <c r="S198" s="189">
        <v>0</v>
      </c>
      <c r="T198" s="190">
        <f t="shared" si="4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829</v>
      </c>
      <c r="AT198" s="191" t="s">
        <v>370</v>
      </c>
      <c r="AU198" s="191" t="s">
        <v>82</v>
      </c>
      <c r="AY198" s="19" t="s">
        <v>208</v>
      </c>
      <c r="BE198" s="192">
        <f t="shared" si="44"/>
        <v>0</v>
      </c>
      <c r="BF198" s="192">
        <f t="shared" si="45"/>
        <v>0</v>
      </c>
      <c r="BG198" s="192">
        <f t="shared" si="46"/>
        <v>0</v>
      </c>
      <c r="BH198" s="192">
        <f t="shared" si="47"/>
        <v>0</v>
      </c>
      <c r="BI198" s="192">
        <f t="shared" si="48"/>
        <v>0</v>
      </c>
      <c r="BJ198" s="19" t="s">
        <v>82</v>
      </c>
      <c r="BK198" s="192">
        <f t="shared" si="49"/>
        <v>0</v>
      </c>
      <c r="BL198" s="19" t="s">
        <v>1034</v>
      </c>
      <c r="BM198" s="191" t="s">
        <v>2973</v>
      </c>
    </row>
    <row r="199" spans="1:65" s="2" customFormat="1" ht="14.45" customHeight="1">
      <c r="A199" s="36"/>
      <c r="B199" s="37"/>
      <c r="C199" s="226" t="s">
        <v>2202</v>
      </c>
      <c r="D199" s="226" t="s">
        <v>370</v>
      </c>
      <c r="E199" s="227" t="s">
        <v>2974</v>
      </c>
      <c r="F199" s="228" t="s">
        <v>2975</v>
      </c>
      <c r="G199" s="229" t="s">
        <v>367</v>
      </c>
      <c r="H199" s="230">
        <v>12</v>
      </c>
      <c r="I199" s="231"/>
      <c r="J199" s="232">
        <f t="shared" si="40"/>
        <v>0</v>
      </c>
      <c r="K199" s="228" t="s">
        <v>19</v>
      </c>
      <c r="L199" s="233"/>
      <c r="M199" s="234" t="s">
        <v>19</v>
      </c>
      <c r="N199" s="235" t="s">
        <v>43</v>
      </c>
      <c r="O199" s="66"/>
      <c r="P199" s="189">
        <f t="shared" si="41"/>
        <v>0</v>
      </c>
      <c r="Q199" s="189">
        <v>4.0000000000000003E-5</v>
      </c>
      <c r="R199" s="189">
        <f t="shared" si="42"/>
        <v>4.8000000000000007E-4</v>
      </c>
      <c r="S199" s="189">
        <v>0</v>
      </c>
      <c r="T199" s="190">
        <f t="shared" si="4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829</v>
      </c>
      <c r="AT199" s="191" t="s">
        <v>370</v>
      </c>
      <c r="AU199" s="191" t="s">
        <v>82</v>
      </c>
      <c r="AY199" s="19" t="s">
        <v>208</v>
      </c>
      <c r="BE199" s="192">
        <f t="shared" si="44"/>
        <v>0</v>
      </c>
      <c r="BF199" s="192">
        <f t="shared" si="45"/>
        <v>0</v>
      </c>
      <c r="BG199" s="192">
        <f t="shared" si="46"/>
        <v>0</v>
      </c>
      <c r="BH199" s="192">
        <f t="shared" si="47"/>
        <v>0</v>
      </c>
      <c r="BI199" s="192">
        <f t="shared" si="48"/>
        <v>0</v>
      </c>
      <c r="BJ199" s="19" t="s">
        <v>82</v>
      </c>
      <c r="BK199" s="192">
        <f t="shared" si="49"/>
        <v>0</v>
      </c>
      <c r="BL199" s="19" t="s">
        <v>1034</v>
      </c>
      <c r="BM199" s="191" t="s">
        <v>2976</v>
      </c>
    </row>
    <row r="200" spans="1:65" s="2" customFormat="1" ht="24.2" customHeight="1">
      <c r="A200" s="36"/>
      <c r="B200" s="37"/>
      <c r="C200" s="226" t="s">
        <v>994</v>
      </c>
      <c r="D200" s="226" t="s">
        <v>370</v>
      </c>
      <c r="E200" s="227" t="s">
        <v>2977</v>
      </c>
      <c r="F200" s="228" t="s">
        <v>2978</v>
      </c>
      <c r="G200" s="229" t="s">
        <v>367</v>
      </c>
      <c r="H200" s="230">
        <v>4</v>
      </c>
      <c r="I200" s="231"/>
      <c r="J200" s="232">
        <f t="shared" si="40"/>
        <v>0</v>
      </c>
      <c r="K200" s="228" t="s">
        <v>19</v>
      </c>
      <c r="L200" s="233"/>
      <c r="M200" s="234" t="s">
        <v>19</v>
      </c>
      <c r="N200" s="235" t="s">
        <v>43</v>
      </c>
      <c r="O200" s="66"/>
      <c r="P200" s="189">
        <f t="shared" si="41"/>
        <v>0</v>
      </c>
      <c r="Q200" s="189">
        <v>5.0000000000000002E-5</v>
      </c>
      <c r="R200" s="189">
        <f t="shared" si="42"/>
        <v>2.0000000000000001E-4</v>
      </c>
      <c r="S200" s="189">
        <v>0</v>
      </c>
      <c r="T200" s="190">
        <f t="shared" si="4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829</v>
      </c>
      <c r="AT200" s="191" t="s">
        <v>370</v>
      </c>
      <c r="AU200" s="191" t="s">
        <v>82</v>
      </c>
      <c r="AY200" s="19" t="s">
        <v>208</v>
      </c>
      <c r="BE200" s="192">
        <f t="shared" si="44"/>
        <v>0</v>
      </c>
      <c r="BF200" s="192">
        <f t="shared" si="45"/>
        <v>0</v>
      </c>
      <c r="BG200" s="192">
        <f t="shared" si="46"/>
        <v>0</v>
      </c>
      <c r="BH200" s="192">
        <f t="shared" si="47"/>
        <v>0</v>
      </c>
      <c r="BI200" s="192">
        <f t="shared" si="48"/>
        <v>0</v>
      </c>
      <c r="BJ200" s="19" t="s">
        <v>82</v>
      </c>
      <c r="BK200" s="192">
        <f t="shared" si="49"/>
        <v>0</v>
      </c>
      <c r="BL200" s="19" t="s">
        <v>1034</v>
      </c>
      <c r="BM200" s="191" t="s">
        <v>2979</v>
      </c>
    </row>
    <row r="201" spans="1:65" s="2" customFormat="1" ht="24.2" customHeight="1">
      <c r="A201" s="36"/>
      <c r="B201" s="37"/>
      <c r="C201" s="226" t="s">
        <v>998</v>
      </c>
      <c r="D201" s="226" t="s">
        <v>370</v>
      </c>
      <c r="E201" s="227" t="s">
        <v>2980</v>
      </c>
      <c r="F201" s="228" t="s">
        <v>2981</v>
      </c>
      <c r="G201" s="229" t="s">
        <v>367</v>
      </c>
      <c r="H201" s="230">
        <v>44</v>
      </c>
      <c r="I201" s="231"/>
      <c r="J201" s="232">
        <f t="shared" si="40"/>
        <v>0</v>
      </c>
      <c r="K201" s="228" t="s">
        <v>19</v>
      </c>
      <c r="L201" s="233"/>
      <c r="M201" s="234" t="s">
        <v>19</v>
      </c>
      <c r="N201" s="235" t="s">
        <v>43</v>
      </c>
      <c r="O201" s="66"/>
      <c r="P201" s="189">
        <f t="shared" si="41"/>
        <v>0</v>
      </c>
      <c r="Q201" s="189">
        <v>4.0000000000000003E-5</v>
      </c>
      <c r="R201" s="189">
        <f t="shared" si="42"/>
        <v>1.7600000000000001E-3</v>
      </c>
      <c r="S201" s="189">
        <v>0</v>
      </c>
      <c r="T201" s="190">
        <f t="shared" si="4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829</v>
      </c>
      <c r="AT201" s="191" t="s">
        <v>370</v>
      </c>
      <c r="AU201" s="191" t="s">
        <v>82</v>
      </c>
      <c r="AY201" s="19" t="s">
        <v>208</v>
      </c>
      <c r="BE201" s="192">
        <f t="shared" si="44"/>
        <v>0</v>
      </c>
      <c r="BF201" s="192">
        <f t="shared" si="45"/>
        <v>0</v>
      </c>
      <c r="BG201" s="192">
        <f t="shared" si="46"/>
        <v>0</v>
      </c>
      <c r="BH201" s="192">
        <f t="shared" si="47"/>
        <v>0</v>
      </c>
      <c r="BI201" s="192">
        <f t="shared" si="48"/>
        <v>0</v>
      </c>
      <c r="BJ201" s="19" t="s">
        <v>82</v>
      </c>
      <c r="BK201" s="192">
        <f t="shared" si="49"/>
        <v>0</v>
      </c>
      <c r="BL201" s="19" t="s">
        <v>1034</v>
      </c>
      <c r="BM201" s="191" t="s">
        <v>2982</v>
      </c>
    </row>
    <row r="202" spans="1:65" s="2" customFormat="1" ht="24.2" customHeight="1">
      <c r="A202" s="36"/>
      <c r="B202" s="37"/>
      <c r="C202" s="226" t="s">
        <v>2226</v>
      </c>
      <c r="D202" s="226" t="s">
        <v>370</v>
      </c>
      <c r="E202" s="227" t="s">
        <v>2983</v>
      </c>
      <c r="F202" s="228" t="s">
        <v>2984</v>
      </c>
      <c r="G202" s="229" t="s">
        <v>367</v>
      </c>
      <c r="H202" s="230">
        <v>26</v>
      </c>
      <c r="I202" s="231"/>
      <c r="J202" s="232">
        <f t="shared" si="40"/>
        <v>0</v>
      </c>
      <c r="K202" s="228" t="s">
        <v>19</v>
      </c>
      <c r="L202" s="233"/>
      <c r="M202" s="234" t="s">
        <v>19</v>
      </c>
      <c r="N202" s="235" t="s">
        <v>43</v>
      </c>
      <c r="O202" s="66"/>
      <c r="P202" s="189">
        <f t="shared" si="41"/>
        <v>0</v>
      </c>
      <c r="Q202" s="189">
        <v>4.0000000000000003E-5</v>
      </c>
      <c r="R202" s="189">
        <f t="shared" si="42"/>
        <v>1.0400000000000001E-3</v>
      </c>
      <c r="S202" s="189">
        <v>0</v>
      </c>
      <c r="T202" s="190">
        <f t="shared" si="4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1" t="s">
        <v>829</v>
      </c>
      <c r="AT202" s="191" t="s">
        <v>370</v>
      </c>
      <c r="AU202" s="191" t="s">
        <v>82</v>
      </c>
      <c r="AY202" s="19" t="s">
        <v>208</v>
      </c>
      <c r="BE202" s="192">
        <f t="shared" si="44"/>
        <v>0</v>
      </c>
      <c r="BF202" s="192">
        <f t="shared" si="45"/>
        <v>0</v>
      </c>
      <c r="BG202" s="192">
        <f t="shared" si="46"/>
        <v>0</v>
      </c>
      <c r="BH202" s="192">
        <f t="shared" si="47"/>
        <v>0</v>
      </c>
      <c r="BI202" s="192">
        <f t="shared" si="48"/>
        <v>0</v>
      </c>
      <c r="BJ202" s="19" t="s">
        <v>82</v>
      </c>
      <c r="BK202" s="192">
        <f t="shared" si="49"/>
        <v>0</v>
      </c>
      <c r="BL202" s="19" t="s">
        <v>1034</v>
      </c>
      <c r="BM202" s="191" t="s">
        <v>2985</v>
      </c>
    </row>
    <row r="203" spans="1:65" s="2" customFormat="1" ht="14.45" customHeight="1">
      <c r="A203" s="36"/>
      <c r="B203" s="37"/>
      <c r="C203" s="180" t="s">
        <v>2408</v>
      </c>
      <c r="D203" s="180" t="s">
        <v>210</v>
      </c>
      <c r="E203" s="181" t="s">
        <v>2986</v>
      </c>
      <c r="F203" s="182" t="s">
        <v>2987</v>
      </c>
      <c r="G203" s="183" t="s">
        <v>367</v>
      </c>
      <c r="H203" s="184">
        <v>68</v>
      </c>
      <c r="I203" s="185"/>
      <c r="J203" s="186">
        <f t="shared" si="40"/>
        <v>0</v>
      </c>
      <c r="K203" s="182" t="s">
        <v>19</v>
      </c>
      <c r="L203" s="41"/>
      <c r="M203" s="187" t="s">
        <v>19</v>
      </c>
      <c r="N203" s="188" t="s">
        <v>43</v>
      </c>
      <c r="O203" s="66"/>
      <c r="P203" s="189">
        <f t="shared" si="41"/>
        <v>0</v>
      </c>
      <c r="Q203" s="189">
        <v>0</v>
      </c>
      <c r="R203" s="189">
        <f t="shared" si="42"/>
        <v>0</v>
      </c>
      <c r="S203" s="189">
        <v>0</v>
      </c>
      <c r="T203" s="190">
        <f t="shared" si="4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1034</v>
      </c>
      <c r="AT203" s="191" t="s">
        <v>210</v>
      </c>
      <c r="AU203" s="191" t="s">
        <v>82</v>
      </c>
      <c r="AY203" s="19" t="s">
        <v>208</v>
      </c>
      <c r="BE203" s="192">
        <f t="shared" si="44"/>
        <v>0</v>
      </c>
      <c r="BF203" s="192">
        <f t="shared" si="45"/>
        <v>0</v>
      </c>
      <c r="BG203" s="192">
        <f t="shared" si="46"/>
        <v>0</v>
      </c>
      <c r="BH203" s="192">
        <f t="shared" si="47"/>
        <v>0</v>
      </c>
      <c r="BI203" s="192">
        <f t="shared" si="48"/>
        <v>0</v>
      </c>
      <c r="BJ203" s="19" t="s">
        <v>82</v>
      </c>
      <c r="BK203" s="192">
        <f t="shared" si="49"/>
        <v>0</v>
      </c>
      <c r="BL203" s="19" t="s">
        <v>1034</v>
      </c>
      <c r="BM203" s="191" t="s">
        <v>2988</v>
      </c>
    </row>
    <row r="204" spans="1:65" s="2" customFormat="1" ht="14.45" customHeight="1">
      <c r="A204" s="36"/>
      <c r="B204" s="37"/>
      <c r="C204" s="226" t="s">
        <v>670</v>
      </c>
      <c r="D204" s="226" t="s">
        <v>370</v>
      </c>
      <c r="E204" s="227" t="s">
        <v>2989</v>
      </c>
      <c r="F204" s="228" t="s">
        <v>2990</v>
      </c>
      <c r="G204" s="229" t="s">
        <v>367</v>
      </c>
      <c r="H204" s="230">
        <v>48</v>
      </c>
      <c r="I204" s="231"/>
      <c r="J204" s="232">
        <f t="shared" si="40"/>
        <v>0</v>
      </c>
      <c r="K204" s="228" t="s">
        <v>19</v>
      </c>
      <c r="L204" s="233"/>
      <c r="M204" s="234" t="s">
        <v>19</v>
      </c>
      <c r="N204" s="235" t="s">
        <v>43</v>
      </c>
      <c r="O204" s="66"/>
      <c r="P204" s="189">
        <f t="shared" si="41"/>
        <v>0</v>
      </c>
      <c r="Q204" s="189">
        <v>3.0000000000000001E-5</v>
      </c>
      <c r="R204" s="189">
        <f t="shared" si="42"/>
        <v>1.4400000000000001E-3</v>
      </c>
      <c r="S204" s="189">
        <v>0</v>
      </c>
      <c r="T204" s="190">
        <f t="shared" si="43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829</v>
      </c>
      <c r="AT204" s="191" t="s">
        <v>370</v>
      </c>
      <c r="AU204" s="191" t="s">
        <v>82</v>
      </c>
      <c r="AY204" s="19" t="s">
        <v>208</v>
      </c>
      <c r="BE204" s="192">
        <f t="shared" si="44"/>
        <v>0</v>
      </c>
      <c r="BF204" s="192">
        <f t="shared" si="45"/>
        <v>0</v>
      </c>
      <c r="BG204" s="192">
        <f t="shared" si="46"/>
        <v>0</v>
      </c>
      <c r="BH204" s="192">
        <f t="shared" si="47"/>
        <v>0</v>
      </c>
      <c r="BI204" s="192">
        <f t="shared" si="48"/>
        <v>0</v>
      </c>
      <c r="BJ204" s="19" t="s">
        <v>82</v>
      </c>
      <c r="BK204" s="192">
        <f t="shared" si="49"/>
        <v>0</v>
      </c>
      <c r="BL204" s="19" t="s">
        <v>1034</v>
      </c>
      <c r="BM204" s="191" t="s">
        <v>2991</v>
      </c>
    </row>
    <row r="205" spans="1:65" s="2" customFormat="1" ht="14.45" customHeight="1">
      <c r="A205" s="36"/>
      <c r="B205" s="37"/>
      <c r="C205" s="226" t="s">
        <v>682</v>
      </c>
      <c r="D205" s="226" t="s">
        <v>370</v>
      </c>
      <c r="E205" s="227" t="s">
        <v>2992</v>
      </c>
      <c r="F205" s="228" t="s">
        <v>2993</v>
      </c>
      <c r="G205" s="229" t="s">
        <v>367</v>
      </c>
      <c r="H205" s="230">
        <v>20</v>
      </c>
      <c r="I205" s="231"/>
      <c r="J205" s="232">
        <f t="shared" si="40"/>
        <v>0</v>
      </c>
      <c r="K205" s="228" t="s">
        <v>19</v>
      </c>
      <c r="L205" s="233"/>
      <c r="M205" s="234" t="s">
        <v>19</v>
      </c>
      <c r="N205" s="235" t="s">
        <v>43</v>
      </c>
      <c r="O205" s="66"/>
      <c r="P205" s="189">
        <f t="shared" si="41"/>
        <v>0</v>
      </c>
      <c r="Q205" s="189">
        <v>6.9999999999999994E-5</v>
      </c>
      <c r="R205" s="189">
        <f t="shared" si="42"/>
        <v>1.3999999999999998E-3</v>
      </c>
      <c r="S205" s="189">
        <v>0</v>
      </c>
      <c r="T205" s="190">
        <f t="shared" si="43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829</v>
      </c>
      <c r="AT205" s="191" t="s">
        <v>370</v>
      </c>
      <c r="AU205" s="191" t="s">
        <v>82</v>
      </c>
      <c r="AY205" s="19" t="s">
        <v>208</v>
      </c>
      <c r="BE205" s="192">
        <f t="shared" si="44"/>
        <v>0</v>
      </c>
      <c r="BF205" s="192">
        <f t="shared" si="45"/>
        <v>0</v>
      </c>
      <c r="BG205" s="192">
        <f t="shared" si="46"/>
        <v>0</v>
      </c>
      <c r="BH205" s="192">
        <f t="shared" si="47"/>
        <v>0</v>
      </c>
      <c r="BI205" s="192">
        <f t="shared" si="48"/>
        <v>0</v>
      </c>
      <c r="BJ205" s="19" t="s">
        <v>82</v>
      </c>
      <c r="BK205" s="192">
        <f t="shared" si="49"/>
        <v>0</v>
      </c>
      <c r="BL205" s="19" t="s">
        <v>1034</v>
      </c>
      <c r="BM205" s="191" t="s">
        <v>2994</v>
      </c>
    </row>
    <row r="206" spans="1:65" s="2" customFormat="1" ht="14.45" customHeight="1">
      <c r="A206" s="36"/>
      <c r="B206" s="37"/>
      <c r="C206" s="226" t="s">
        <v>965</v>
      </c>
      <c r="D206" s="226" t="s">
        <v>370</v>
      </c>
      <c r="E206" s="227" t="s">
        <v>2995</v>
      </c>
      <c r="F206" s="228" t="s">
        <v>2996</v>
      </c>
      <c r="G206" s="229" t="s">
        <v>2997</v>
      </c>
      <c r="H206" s="230">
        <v>1</v>
      </c>
      <c r="I206" s="231"/>
      <c r="J206" s="232">
        <f t="shared" si="40"/>
        <v>0</v>
      </c>
      <c r="K206" s="228" t="s">
        <v>19</v>
      </c>
      <c r="L206" s="233"/>
      <c r="M206" s="234" t="s">
        <v>19</v>
      </c>
      <c r="N206" s="235" t="s">
        <v>43</v>
      </c>
      <c r="O206" s="66"/>
      <c r="P206" s="189">
        <f t="shared" si="41"/>
        <v>0</v>
      </c>
      <c r="Q206" s="189">
        <v>6.6100000000000004E-3</v>
      </c>
      <c r="R206" s="189">
        <f t="shared" si="42"/>
        <v>6.6100000000000004E-3</v>
      </c>
      <c r="S206" s="189">
        <v>0</v>
      </c>
      <c r="T206" s="190">
        <f t="shared" si="43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1" t="s">
        <v>829</v>
      </c>
      <c r="AT206" s="191" t="s">
        <v>370</v>
      </c>
      <c r="AU206" s="191" t="s">
        <v>82</v>
      </c>
      <c r="AY206" s="19" t="s">
        <v>208</v>
      </c>
      <c r="BE206" s="192">
        <f t="shared" si="44"/>
        <v>0</v>
      </c>
      <c r="BF206" s="192">
        <f t="shared" si="45"/>
        <v>0</v>
      </c>
      <c r="BG206" s="192">
        <f t="shared" si="46"/>
        <v>0</v>
      </c>
      <c r="BH206" s="192">
        <f t="shared" si="47"/>
        <v>0</v>
      </c>
      <c r="BI206" s="192">
        <f t="shared" si="48"/>
        <v>0</v>
      </c>
      <c r="BJ206" s="19" t="s">
        <v>82</v>
      </c>
      <c r="BK206" s="192">
        <f t="shared" si="49"/>
        <v>0</v>
      </c>
      <c r="BL206" s="19" t="s">
        <v>1034</v>
      </c>
      <c r="BM206" s="191" t="s">
        <v>2998</v>
      </c>
    </row>
    <row r="207" spans="1:65" s="2" customFormat="1" ht="14.45" customHeight="1">
      <c r="A207" s="36"/>
      <c r="B207" s="37"/>
      <c r="C207" s="180" t="s">
        <v>1204</v>
      </c>
      <c r="D207" s="180" t="s">
        <v>210</v>
      </c>
      <c r="E207" s="181" t="s">
        <v>2999</v>
      </c>
      <c r="F207" s="182" t="s">
        <v>3000</v>
      </c>
      <c r="G207" s="183" t="s">
        <v>367</v>
      </c>
      <c r="H207" s="184">
        <v>1</v>
      </c>
      <c r="I207" s="185"/>
      <c r="J207" s="186">
        <f t="shared" si="40"/>
        <v>0</v>
      </c>
      <c r="K207" s="182" t="s">
        <v>19</v>
      </c>
      <c r="L207" s="41"/>
      <c r="M207" s="187" t="s">
        <v>19</v>
      </c>
      <c r="N207" s="188" t="s">
        <v>43</v>
      </c>
      <c r="O207" s="66"/>
      <c r="P207" s="189">
        <f t="shared" si="41"/>
        <v>0</v>
      </c>
      <c r="Q207" s="189">
        <v>0</v>
      </c>
      <c r="R207" s="189">
        <f t="shared" si="42"/>
        <v>0</v>
      </c>
      <c r="S207" s="189">
        <v>0</v>
      </c>
      <c r="T207" s="190">
        <f t="shared" si="43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1034</v>
      </c>
      <c r="AT207" s="191" t="s">
        <v>210</v>
      </c>
      <c r="AU207" s="191" t="s">
        <v>82</v>
      </c>
      <c r="AY207" s="19" t="s">
        <v>208</v>
      </c>
      <c r="BE207" s="192">
        <f t="shared" si="44"/>
        <v>0</v>
      </c>
      <c r="BF207" s="192">
        <f t="shared" si="45"/>
        <v>0</v>
      </c>
      <c r="BG207" s="192">
        <f t="shared" si="46"/>
        <v>0</v>
      </c>
      <c r="BH207" s="192">
        <f t="shared" si="47"/>
        <v>0</v>
      </c>
      <c r="BI207" s="192">
        <f t="shared" si="48"/>
        <v>0</v>
      </c>
      <c r="BJ207" s="19" t="s">
        <v>82</v>
      </c>
      <c r="BK207" s="192">
        <f t="shared" si="49"/>
        <v>0</v>
      </c>
      <c r="BL207" s="19" t="s">
        <v>1034</v>
      </c>
      <c r="BM207" s="191" t="s">
        <v>3001</v>
      </c>
    </row>
    <row r="208" spans="1:65" s="2" customFormat="1" ht="14.45" customHeight="1">
      <c r="A208" s="36"/>
      <c r="B208" s="37"/>
      <c r="C208" s="180" t="s">
        <v>1183</v>
      </c>
      <c r="D208" s="180" t="s">
        <v>210</v>
      </c>
      <c r="E208" s="181" t="s">
        <v>3002</v>
      </c>
      <c r="F208" s="182" t="s">
        <v>3003</v>
      </c>
      <c r="G208" s="183" t="s">
        <v>367</v>
      </c>
      <c r="H208" s="184">
        <v>1</v>
      </c>
      <c r="I208" s="185"/>
      <c r="J208" s="186">
        <f t="shared" si="40"/>
        <v>0</v>
      </c>
      <c r="K208" s="182" t="s">
        <v>19</v>
      </c>
      <c r="L208" s="41"/>
      <c r="M208" s="187" t="s">
        <v>19</v>
      </c>
      <c r="N208" s="188" t="s">
        <v>43</v>
      </c>
      <c r="O208" s="66"/>
      <c r="P208" s="189">
        <f t="shared" si="41"/>
        <v>0</v>
      </c>
      <c r="Q208" s="189">
        <v>0</v>
      </c>
      <c r="R208" s="189">
        <f t="shared" si="42"/>
        <v>0</v>
      </c>
      <c r="S208" s="189">
        <v>0</v>
      </c>
      <c r="T208" s="190">
        <f t="shared" si="43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1034</v>
      </c>
      <c r="AT208" s="191" t="s">
        <v>210</v>
      </c>
      <c r="AU208" s="191" t="s">
        <v>82</v>
      </c>
      <c r="AY208" s="19" t="s">
        <v>208</v>
      </c>
      <c r="BE208" s="192">
        <f t="shared" si="44"/>
        <v>0</v>
      </c>
      <c r="BF208" s="192">
        <f t="shared" si="45"/>
        <v>0</v>
      </c>
      <c r="BG208" s="192">
        <f t="shared" si="46"/>
        <v>0</v>
      </c>
      <c r="BH208" s="192">
        <f t="shared" si="47"/>
        <v>0</v>
      </c>
      <c r="BI208" s="192">
        <f t="shared" si="48"/>
        <v>0</v>
      </c>
      <c r="BJ208" s="19" t="s">
        <v>82</v>
      </c>
      <c r="BK208" s="192">
        <f t="shared" si="49"/>
        <v>0</v>
      </c>
      <c r="BL208" s="19" t="s">
        <v>1034</v>
      </c>
      <c r="BM208" s="191" t="s">
        <v>3004</v>
      </c>
    </row>
    <row r="209" spans="1:65" s="12" customFormat="1" ht="25.9" customHeight="1">
      <c r="B209" s="164"/>
      <c r="C209" s="165"/>
      <c r="D209" s="166" t="s">
        <v>70</v>
      </c>
      <c r="E209" s="167" t="s">
        <v>370</v>
      </c>
      <c r="F209" s="167" t="s">
        <v>3005</v>
      </c>
      <c r="G209" s="165"/>
      <c r="H209" s="165"/>
      <c r="I209" s="168"/>
      <c r="J209" s="169">
        <f>BK209</f>
        <v>0</v>
      </c>
      <c r="K209" s="165"/>
      <c r="L209" s="170"/>
      <c r="M209" s="171"/>
      <c r="N209" s="172"/>
      <c r="O209" s="172"/>
      <c r="P209" s="173">
        <f>P210</f>
        <v>0</v>
      </c>
      <c r="Q209" s="172"/>
      <c r="R209" s="173">
        <f>R210</f>
        <v>0</v>
      </c>
      <c r="S209" s="172"/>
      <c r="T209" s="174">
        <f>T210</f>
        <v>0</v>
      </c>
      <c r="AR209" s="175" t="s">
        <v>98</v>
      </c>
      <c r="AT209" s="176" t="s">
        <v>70</v>
      </c>
      <c r="AU209" s="176" t="s">
        <v>71</v>
      </c>
      <c r="AY209" s="175" t="s">
        <v>208</v>
      </c>
      <c r="BK209" s="177">
        <f>BK210</f>
        <v>0</v>
      </c>
    </row>
    <row r="210" spans="1:65" s="12" customFormat="1" ht="22.9" customHeight="1">
      <c r="B210" s="164"/>
      <c r="C210" s="165"/>
      <c r="D210" s="166" t="s">
        <v>70</v>
      </c>
      <c r="E210" s="178" t="s">
        <v>3006</v>
      </c>
      <c r="F210" s="178" t="s">
        <v>3007</v>
      </c>
      <c r="G210" s="165"/>
      <c r="H210" s="165"/>
      <c r="I210" s="168"/>
      <c r="J210" s="179">
        <f>BK210</f>
        <v>0</v>
      </c>
      <c r="K210" s="165"/>
      <c r="L210" s="170"/>
      <c r="M210" s="171"/>
      <c r="N210" s="172"/>
      <c r="O210" s="172"/>
      <c r="P210" s="173">
        <f>P211</f>
        <v>0</v>
      </c>
      <c r="Q210" s="172"/>
      <c r="R210" s="173">
        <f>R211</f>
        <v>0</v>
      </c>
      <c r="S210" s="172"/>
      <c r="T210" s="174">
        <f>T211</f>
        <v>0</v>
      </c>
      <c r="AR210" s="175" t="s">
        <v>98</v>
      </c>
      <c r="AT210" s="176" t="s">
        <v>70</v>
      </c>
      <c r="AU210" s="176" t="s">
        <v>78</v>
      </c>
      <c r="AY210" s="175" t="s">
        <v>208</v>
      </c>
      <c r="BK210" s="177">
        <f>BK211</f>
        <v>0</v>
      </c>
    </row>
    <row r="211" spans="1:65" s="2" customFormat="1" ht="14.45" customHeight="1">
      <c r="A211" s="36"/>
      <c r="B211" s="37"/>
      <c r="C211" s="180" t="s">
        <v>1360</v>
      </c>
      <c r="D211" s="180" t="s">
        <v>210</v>
      </c>
      <c r="E211" s="181" t="s">
        <v>3008</v>
      </c>
      <c r="F211" s="182" t="s">
        <v>3009</v>
      </c>
      <c r="G211" s="183" t="s">
        <v>367</v>
      </c>
      <c r="H211" s="184">
        <v>24</v>
      </c>
      <c r="I211" s="185"/>
      <c r="J211" s="186">
        <f>ROUND(I211*H211,2)</f>
        <v>0</v>
      </c>
      <c r="K211" s="182" t="s">
        <v>19</v>
      </c>
      <c r="L211" s="41"/>
      <c r="M211" s="187" t="s">
        <v>19</v>
      </c>
      <c r="N211" s="188" t="s">
        <v>43</v>
      </c>
      <c r="O211" s="66"/>
      <c r="P211" s="189">
        <f>O211*H211</f>
        <v>0</v>
      </c>
      <c r="Q211" s="189">
        <v>0</v>
      </c>
      <c r="R211" s="189">
        <f>Q211*H211</f>
        <v>0</v>
      </c>
      <c r="S211" s="189">
        <v>0</v>
      </c>
      <c r="T211" s="19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2096</v>
      </c>
      <c r="AT211" s="191" t="s">
        <v>210</v>
      </c>
      <c r="AU211" s="191" t="s">
        <v>82</v>
      </c>
      <c r="AY211" s="19" t="s">
        <v>208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82</v>
      </c>
      <c r="BK211" s="192">
        <f>ROUND(I211*H211,2)</f>
        <v>0</v>
      </c>
      <c r="BL211" s="19" t="s">
        <v>2096</v>
      </c>
      <c r="BM211" s="191" t="s">
        <v>3010</v>
      </c>
    </row>
    <row r="212" spans="1:65" s="12" customFormat="1" ht="25.9" customHeight="1">
      <c r="B212" s="164"/>
      <c r="C212" s="165"/>
      <c r="D212" s="166" t="s">
        <v>70</v>
      </c>
      <c r="E212" s="167" t="s">
        <v>2098</v>
      </c>
      <c r="F212" s="167" t="s">
        <v>2099</v>
      </c>
      <c r="G212" s="165"/>
      <c r="H212" s="165"/>
      <c r="I212" s="168"/>
      <c r="J212" s="169">
        <f>BK212</f>
        <v>0</v>
      </c>
      <c r="K212" s="165"/>
      <c r="L212" s="170"/>
      <c r="M212" s="171"/>
      <c r="N212" s="172"/>
      <c r="O212" s="172"/>
      <c r="P212" s="173">
        <f>SUM(P213:P214)</f>
        <v>0</v>
      </c>
      <c r="Q212" s="172"/>
      <c r="R212" s="173">
        <f>SUM(R213:R214)</f>
        <v>0</v>
      </c>
      <c r="S212" s="172"/>
      <c r="T212" s="174">
        <f>SUM(T213:T214)</f>
        <v>0</v>
      </c>
      <c r="AR212" s="175" t="s">
        <v>215</v>
      </c>
      <c r="AT212" s="176" t="s">
        <v>70</v>
      </c>
      <c r="AU212" s="176" t="s">
        <v>71</v>
      </c>
      <c r="AY212" s="175" t="s">
        <v>208</v>
      </c>
      <c r="BK212" s="177">
        <f>SUM(BK213:BK214)</f>
        <v>0</v>
      </c>
    </row>
    <row r="213" spans="1:65" s="2" customFormat="1" ht="14.45" customHeight="1">
      <c r="A213" s="36"/>
      <c r="B213" s="37"/>
      <c r="C213" s="180" t="s">
        <v>3011</v>
      </c>
      <c r="D213" s="180" t="s">
        <v>210</v>
      </c>
      <c r="E213" s="181" t="s">
        <v>3012</v>
      </c>
      <c r="F213" s="182" t="s">
        <v>3013</v>
      </c>
      <c r="G213" s="183" t="s">
        <v>2103</v>
      </c>
      <c r="H213" s="184">
        <v>100</v>
      </c>
      <c r="I213" s="185"/>
      <c r="J213" s="186">
        <f>ROUND(I213*H213,2)</f>
        <v>0</v>
      </c>
      <c r="K213" s="182" t="s">
        <v>19</v>
      </c>
      <c r="L213" s="41"/>
      <c r="M213" s="187" t="s">
        <v>19</v>
      </c>
      <c r="N213" s="188" t="s">
        <v>43</v>
      </c>
      <c r="O213" s="66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1177</v>
      </c>
      <c r="AT213" s="191" t="s">
        <v>210</v>
      </c>
      <c r="AU213" s="191" t="s">
        <v>78</v>
      </c>
      <c r="AY213" s="19" t="s">
        <v>208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82</v>
      </c>
      <c r="BK213" s="192">
        <f>ROUND(I213*H213,2)</f>
        <v>0</v>
      </c>
      <c r="BL213" s="19" t="s">
        <v>1177</v>
      </c>
      <c r="BM213" s="191" t="s">
        <v>3014</v>
      </c>
    </row>
    <row r="214" spans="1:65" s="2" customFormat="1" ht="14.45" customHeight="1">
      <c r="A214" s="36"/>
      <c r="B214" s="37"/>
      <c r="C214" s="180" t="s">
        <v>3015</v>
      </c>
      <c r="D214" s="180" t="s">
        <v>210</v>
      </c>
      <c r="E214" s="181" t="s">
        <v>3016</v>
      </c>
      <c r="F214" s="182" t="s">
        <v>3017</v>
      </c>
      <c r="G214" s="183" t="s">
        <v>2103</v>
      </c>
      <c r="H214" s="184">
        <v>20</v>
      </c>
      <c r="I214" s="185"/>
      <c r="J214" s="186">
        <f>ROUND(I214*H214,2)</f>
        <v>0</v>
      </c>
      <c r="K214" s="182" t="s">
        <v>19</v>
      </c>
      <c r="L214" s="41"/>
      <c r="M214" s="252" t="s">
        <v>19</v>
      </c>
      <c r="N214" s="253" t="s">
        <v>43</v>
      </c>
      <c r="O214" s="254"/>
      <c r="P214" s="255">
        <f>O214*H214</f>
        <v>0</v>
      </c>
      <c r="Q214" s="255">
        <v>0</v>
      </c>
      <c r="R214" s="255">
        <f>Q214*H214</f>
        <v>0</v>
      </c>
      <c r="S214" s="255">
        <v>0</v>
      </c>
      <c r="T214" s="25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1" t="s">
        <v>1177</v>
      </c>
      <c r="AT214" s="191" t="s">
        <v>210</v>
      </c>
      <c r="AU214" s="191" t="s">
        <v>78</v>
      </c>
      <c r="AY214" s="19" t="s">
        <v>208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82</v>
      </c>
      <c r="BK214" s="192">
        <f>ROUND(I214*H214,2)</f>
        <v>0</v>
      </c>
      <c r="BL214" s="19" t="s">
        <v>1177</v>
      </c>
      <c r="BM214" s="191" t="s">
        <v>3018</v>
      </c>
    </row>
    <row r="215" spans="1:65" s="2" customFormat="1" ht="6.95" customHeight="1">
      <c r="A215" s="36"/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41"/>
      <c r="M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</row>
  </sheetData>
  <sheetProtection algorithmName="SHA-512" hashValue="pThQ/Uk9z+8AXzTcuinATVzpFFQ7zvYLktczwAEJgUmjVP9KHbdGLRCMnXnrv6mRPRpeU7I/zWyIbGM9pJRBmg==" saltValue="zZfB1pC98fiYVLkkKlm+3d+srN+Z2eZfPCjm4EQWdC51eZBC0N6TEariE75hp5yLD7CwdkOQQbWwhu36SP+KcQ==" spinCount="100000" sheet="1" objects="1" scenarios="1" formatColumns="0" formatRows="0" autoFilter="0"/>
  <autoFilter ref="C95:K214" xr:uid="{00000000-0009-0000-0000-000005000000}"/>
  <mergeCells count="15">
    <mergeCell ref="E82:H82"/>
    <mergeCell ref="E86:H86"/>
    <mergeCell ref="E84:H84"/>
    <mergeCell ref="E88:H8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102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3019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ROUND(J99,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ROUND((SUM(BE99:BE151)),  2)</f>
        <v>0</v>
      </c>
      <c r="G37" s="36"/>
      <c r="H37" s="36"/>
      <c r="I37" s="126">
        <v>0.21</v>
      </c>
      <c r="J37" s="125">
        <f>ROUND(((SUM(BE99:BE151))*I37),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ROUND((SUM(BF99:BF151)),  2)</f>
        <v>0</v>
      </c>
      <c r="G38" s="36"/>
      <c r="H38" s="36"/>
      <c r="I38" s="126">
        <v>0.15</v>
      </c>
      <c r="J38" s="125">
        <f>ROUND(((SUM(BF99:BF151))*I38),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ROUND((SUM(BG99:BG151)),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ROUND((SUM(BH99:BH151)),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ROUND((SUM(BI99:BI151)),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2020-22-02 - Hromosvod a uzemnění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J99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161</v>
      </c>
      <c r="E68" s="145"/>
      <c r="F68" s="145"/>
      <c r="G68" s="145"/>
      <c r="H68" s="145"/>
      <c r="I68" s="145"/>
      <c r="J68" s="146">
        <f>J100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162</v>
      </c>
      <c r="E69" s="150"/>
      <c r="F69" s="150"/>
      <c r="G69" s="150"/>
      <c r="H69" s="150"/>
      <c r="I69" s="150"/>
      <c r="J69" s="151">
        <f>J101</f>
        <v>0</v>
      </c>
      <c r="K69" s="99"/>
      <c r="L69" s="152"/>
    </row>
    <row r="70" spans="1:47" s="9" customFormat="1" ht="24.95" customHeight="1">
      <c r="B70" s="142"/>
      <c r="C70" s="143"/>
      <c r="D70" s="144" t="s">
        <v>170</v>
      </c>
      <c r="E70" s="145"/>
      <c r="F70" s="145"/>
      <c r="G70" s="145"/>
      <c r="H70" s="145"/>
      <c r="I70" s="145"/>
      <c r="J70" s="146">
        <f>J103</f>
        <v>0</v>
      </c>
      <c r="K70" s="143"/>
      <c r="L70" s="147"/>
    </row>
    <row r="71" spans="1:47" s="10" customFormat="1" ht="19.899999999999999" customHeight="1">
      <c r="B71" s="148"/>
      <c r="C71" s="99"/>
      <c r="D71" s="149" t="s">
        <v>2644</v>
      </c>
      <c r="E71" s="150"/>
      <c r="F71" s="150"/>
      <c r="G71" s="150"/>
      <c r="H71" s="150"/>
      <c r="I71" s="150"/>
      <c r="J71" s="151">
        <f>J105</f>
        <v>0</v>
      </c>
      <c r="K71" s="99"/>
      <c r="L71" s="152"/>
    </row>
    <row r="72" spans="1:47" s="9" customFormat="1" ht="24.95" customHeight="1">
      <c r="B72" s="142"/>
      <c r="C72" s="143"/>
      <c r="D72" s="144" t="s">
        <v>2645</v>
      </c>
      <c r="E72" s="145"/>
      <c r="F72" s="145"/>
      <c r="G72" s="145"/>
      <c r="H72" s="145"/>
      <c r="I72" s="145"/>
      <c r="J72" s="146">
        <f>J126</f>
        <v>0</v>
      </c>
      <c r="K72" s="143"/>
      <c r="L72" s="147"/>
    </row>
    <row r="73" spans="1:47" s="10" customFormat="1" ht="19.899999999999999" customHeight="1">
      <c r="B73" s="148"/>
      <c r="C73" s="99"/>
      <c r="D73" s="149" t="s">
        <v>2646</v>
      </c>
      <c r="E73" s="150"/>
      <c r="F73" s="150"/>
      <c r="G73" s="150"/>
      <c r="H73" s="150"/>
      <c r="I73" s="150"/>
      <c r="J73" s="151">
        <f>J127</f>
        <v>0</v>
      </c>
      <c r="K73" s="99"/>
      <c r="L73" s="152"/>
    </row>
    <row r="74" spans="1:47" s="10" customFormat="1" ht="19.899999999999999" customHeight="1">
      <c r="B74" s="148"/>
      <c r="C74" s="99"/>
      <c r="D74" s="149" t="s">
        <v>3020</v>
      </c>
      <c r="E74" s="150"/>
      <c r="F74" s="150"/>
      <c r="G74" s="150"/>
      <c r="H74" s="150"/>
      <c r="I74" s="150"/>
      <c r="J74" s="151">
        <f>J147</f>
        <v>0</v>
      </c>
      <c r="K74" s="99"/>
      <c r="L74" s="152"/>
    </row>
    <row r="75" spans="1:47" s="9" customFormat="1" ht="24.95" customHeight="1">
      <c r="B75" s="142"/>
      <c r="C75" s="143"/>
      <c r="D75" s="144" t="s">
        <v>188</v>
      </c>
      <c r="E75" s="145"/>
      <c r="F75" s="145"/>
      <c r="G75" s="145"/>
      <c r="H75" s="145"/>
      <c r="I75" s="145"/>
      <c r="J75" s="146">
        <f>J150</f>
        <v>0</v>
      </c>
      <c r="K75" s="143"/>
      <c r="L75" s="147"/>
    </row>
    <row r="76" spans="1:47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5" t="s">
        <v>193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>
      <c r="A85" s="36"/>
      <c r="B85" s="37"/>
      <c r="C85" s="38"/>
      <c r="D85" s="38"/>
      <c r="E85" s="416" t="str">
        <f>E7</f>
        <v>Stavební úpravy Bratří Mádlů č.p. 191, Nový Bydžov</v>
      </c>
      <c r="F85" s="417"/>
      <c r="G85" s="417"/>
      <c r="H85" s="417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155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1" customFormat="1" ht="16.5" customHeight="1">
      <c r="B87" s="23"/>
      <c r="C87" s="24"/>
      <c r="D87" s="24"/>
      <c r="E87" s="416" t="s">
        <v>156</v>
      </c>
      <c r="F87" s="393"/>
      <c r="G87" s="393"/>
      <c r="H87" s="393"/>
      <c r="I87" s="24"/>
      <c r="J87" s="24"/>
      <c r="K87" s="24"/>
      <c r="L87" s="22"/>
    </row>
    <row r="88" spans="1:31" s="1" customFormat="1" ht="12" customHeight="1">
      <c r="B88" s="23"/>
      <c r="C88" s="31" t="s">
        <v>2142</v>
      </c>
      <c r="D88" s="24"/>
      <c r="E88" s="24"/>
      <c r="F88" s="24"/>
      <c r="G88" s="24"/>
      <c r="H88" s="24"/>
      <c r="I88" s="24"/>
      <c r="J88" s="24"/>
      <c r="K88" s="24"/>
      <c r="L88" s="22"/>
    </row>
    <row r="89" spans="1:31" s="2" customFormat="1" ht="16.5" customHeight="1">
      <c r="A89" s="36"/>
      <c r="B89" s="37"/>
      <c r="C89" s="38"/>
      <c r="D89" s="38"/>
      <c r="E89" s="420" t="s">
        <v>2641</v>
      </c>
      <c r="F89" s="418"/>
      <c r="G89" s="418"/>
      <c r="H89" s="41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2642</v>
      </c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2" t="str">
        <f>E13</f>
        <v>2020-22-02 - Hromosvod a uzemnění</v>
      </c>
      <c r="F91" s="418"/>
      <c r="G91" s="418"/>
      <c r="H91" s="41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1" t="s">
        <v>21</v>
      </c>
      <c r="D93" s="38"/>
      <c r="E93" s="38"/>
      <c r="F93" s="29" t="str">
        <f>F16</f>
        <v>Nový Bydžov</v>
      </c>
      <c r="G93" s="38"/>
      <c r="H93" s="38"/>
      <c r="I93" s="31" t="s">
        <v>23</v>
      </c>
      <c r="J93" s="61" t="str">
        <f>IF(J16="","",J16)</f>
        <v>29. 12. 2020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>
      <c r="A95" s="36"/>
      <c r="B95" s="37"/>
      <c r="C95" s="31" t="s">
        <v>25</v>
      </c>
      <c r="D95" s="38"/>
      <c r="E95" s="38"/>
      <c r="F95" s="29" t="str">
        <f>E19</f>
        <v>Město Nový Bydžov</v>
      </c>
      <c r="G95" s="38"/>
      <c r="H95" s="38"/>
      <c r="I95" s="31" t="s">
        <v>31</v>
      </c>
      <c r="J95" s="34" t="str">
        <f>E25</f>
        <v xml:space="preserve"> </v>
      </c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>
      <c r="A96" s="36"/>
      <c r="B96" s="37"/>
      <c r="C96" s="31" t="s">
        <v>29</v>
      </c>
      <c r="D96" s="38"/>
      <c r="E96" s="38"/>
      <c r="F96" s="29" t="str">
        <f>IF(E22="","",E22)</f>
        <v>Vyplň údaj</v>
      </c>
      <c r="G96" s="38"/>
      <c r="H96" s="38"/>
      <c r="I96" s="31" t="s">
        <v>34</v>
      </c>
      <c r="J96" s="34" t="str">
        <f>E28</f>
        <v xml:space="preserve"> </v>
      </c>
      <c r="K96" s="38"/>
      <c r="L96" s="11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11" customFormat="1" ht="29.25" customHeight="1">
      <c r="A98" s="153"/>
      <c r="B98" s="154"/>
      <c r="C98" s="155" t="s">
        <v>194</v>
      </c>
      <c r="D98" s="156" t="s">
        <v>56</v>
      </c>
      <c r="E98" s="156" t="s">
        <v>52</v>
      </c>
      <c r="F98" s="156" t="s">
        <v>53</v>
      </c>
      <c r="G98" s="156" t="s">
        <v>195</v>
      </c>
      <c r="H98" s="156" t="s">
        <v>196</v>
      </c>
      <c r="I98" s="156" t="s">
        <v>197</v>
      </c>
      <c r="J98" s="156" t="s">
        <v>159</v>
      </c>
      <c r="K98" s="157" t="s">
        <v>198</v>
      </c>
      <c r="L98" s="158"/>
      <c r="M98" s="70" t="s">
        <v>19</v>
      </c>
      <c r="N98" s="71" t="s">
        <v>41</v>
      </c>
      <c r="O98" s="71" t="s">
        <v>199</v>
      </c>
      <c r="P98" s="71" t="s">
        <v>200</v>
      </c>
      <c r="Q98" s="71" t="s">
        <v>201</v>
      </c>
      <c r="R98" s="71" t="s">
        <v>202</v>
      </c>
      <c r="S98" s="71" t="s">
        <v>203</v>
      </c>
      <c r="T98" s="72" t="s">
        <v>204</v>
      </c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</row>
    <row r="99" spans="1:65" s="2" customFormat="1" ht="22.9" customHeight="1">
      <c r="A99" s="36"/>
      <c r="B99" s="37"/>
      <c r="C99" s="77" t="s">
        <v>205</v>
      </c>
      <c r="D99" s="38"/>
      <c r="E99" s="38"/>
      <c r="F99" s="38"/>
      <c r="G99" s="38"/>
      <c r="H99" s="38"/>
      <c r="I99" s="38"/>
      <c r="J99" s="159">
        <f>BK99</f>
        <v>0</v>
      </c>
      <c r="K99" s="38"/>
      <c r="L99" s="41"/>
      <c r="M99" s="73"/>
      <c r="N99" s="160"/>
      <c r="O99" s="74"/>
      <c r="P99" s="161">
        <f>P100+P103+P126+P150</f>
        <v>0</v>
      </c>
      <c r="Q99" s="74"/>
      <c r="R99" s="161">
        <f>R100+R103+R126+R150</f>
        <v>2.0782000000000003</v>
      </c>
      <c r="S99" s="74"/>
      <c r="T99" s="162">
        <f>T100+T103+T126+T150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70</v>
      </c>
      <c r="AU99" s="19" t="s">
        <v>160</v>
      </c>
      <c r="BK99" s="163">
        <f>BK100+BK103+BK126+BK150</f>
        <v>0</v>
      </c>
    </row>
    <row r="100" spans="1:65" s="12" customFormat="1" ht="25.9" customHeight="1">
      <c r="B100" s="164"/>
      <c r="C100" s="165"/>
      <c r="D100" s="166" t="s">
        <v>70</v>
      </c>
      <c r="E100" s="167" t="s">
        <v>206</v>
      </c>
      <c r="F100" s="167" t="s">
        <v>207</v>
      </c>
      <c r="G100" s="165"/>
      <c r="H100" s="165"/>
      <c r="I100" s="168"/>
      <c r="J100" s="169">
        <f>BK100</f>
        <v>0</v>
      </c>
      <c r="K100" s="165"/>
      <c r="L100" s="170"/>
      <c r="M100" s="171"/>
      <c r="N100" s="172"/>
      <c r="O100" s="172"/>
      <c r="P100" s="173">
        <f>P101</f>
        <v>0</v>
      </c>
      <c r="Q100" s="172"/>
      <c r="R100" s="173">
        <f>R101</f>
        <v>0</v>
      </c>
      <c r="S100" s="172"/>
      <c r="T100" s="174">
        <f>T101</f>
        <v>0</v>
      </c>
      <c r="AR100" s="175" t="s">
        <v>78</v>
      </c>
      <c r="AT100" s="176" t="s">
        <v>70</v>
      </c>
      <c r="AU100" s="176" t="s">
        <v>71</v>
      </c>
      <c r="AY100" s="175" t="s">
        <v>208</v>
      </c>
      <c r="BK100" s="177">
        <f>BK101</f>
        <v>0</v>
      </c>
    </row>
    <row r="101" spans="1:65" s="12" customFormat="1" ht="22.9" customHeight="1">
      <c r="B101" s="164"/>
      <c r="C101" s="165"/>
      <c r="D101" s="166" t="s">
        <v>70</v>
      </c>
      <c r="E101" s="178" t="s">
        <v>78</v>
      </c>
      <c r="F101" s="178" t="s">
        <v>209</v>
      </c>
      <c r="G101" s="165"/>
      <c r="H101" s="165"/>
      <c r="I101" s="168"/>
      <c r="J101" s="179">
        <f>BK101</f>
        <v>0</v>
      </c>
      <c r="K101" s="165"/>
      <c r="L101" s="170"/>
      <c r="M101" s="171"/>
      <c r="N101" s="172"/>
      <c r="O101" s="172"/>
      <c r="P101" s="173">
        <f>P102</f>
        <v>0</v>
      </c>
      <c r="Q101" s="172"/>
      <c r="R101" s="173">
        <f>R102</f>
        <v>0</v>
      </c>
      <c r="S101" s="172"/>
      <c r="T101" s="174">
        <f>T102</f>
        <v>0</v>
      </c>
      <c r="AR101" s="175" t="s">
        <v>78</v>
      </c>
      <c r="AT101" s="176" t="s">
        <v>70</v>
      </c>
      <c r="AU101" s="176" t="s">
        <v>78</v>
      </c>
      <c r="AY101" s="175" t="s">
        <v>208</v>
      </c>
      <c r="BK101" s="177">
        <f>BK102</f>
        <v>0</v>
      </c>
    </row>
    <row r="102" spans="1:65" s="2" customFormat="1" ht="14.45" customHeight="1">
      <c r="A102" s="36"/>
      <c r="B102" s="37"/>
      <c r="C102" s="180" t="s">
        <v>514</v>
      </c>
      <c r="D102" s="180" t="s">
        <v>210</v>
      </c>
      <c r="E102" s="181" t="s">
        <v>3021</v>
      </c>
      <c r="F102" s="182" t="s">
        <v>3022</v>
      </c>
      <c r="G102" s="183" t="s">
        <v>225</v>
      </c>
      <c r="H102" s="184">
        <v>75</v>
      </c>
      <c r="I102" s="185"/>
      <c r="J102" s="186">
        <f>ROUND(I102*H102,2)</f>
        <v>0</v>
      </c>
      <c r="K102" s="182" t="s">
        <v>19</v>
      </c>
      <c r="L102" s="41"/>
      <c r="M102" s="187" t="s">
        <v>19</v>
      </c>
      <c r="N102" s="188" t="s">
        <v>43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215</v>
      </c>
      <c r="AT102" s="191" t="s">
        <v>210</v>
      </c>
      <c r="AU102" s="191" t="s">
        <v>82</v>
      </c>
      <c r="AY102" s="19" t="s">
        <v>208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82</v>
      </c>
      <c r="BK102" s="192">
        <f>ROUND(I102*H102,2)</f>
        <v>0</v>
      </c>
      <c r="BL102" s="19" t="s">
        <v>215</v>
      </c>
      <c r="BM102" s="191" t="s">
        <v>3023</v>
      </c>
    </row>
    <row r="103" spans="1:65" s="12" customFormat="1" ht="25.9" customHeight="1">
      <c r="B103" s="164"/>
      <c r="C103" s="165"/>
      <c r="D103" s="166" t="s">
        <v>70</v>
      </c>
      <c r="E103" s="167" t="s">
        <v>1027</v>
      </c>
      <c r="F103" s="167" t="s">
        <v>1028</v>
      </c>
      <c r="G103" s="165"/>
      <c r="H103" s="165"/>
      <c r="I103" s="168"/>
      <c r="J103" s="169">
        <f>BK103</f>
        <v>0</v>
      </c>
      <c r="K103" s="165"/>
      <c r="L103" s="170"/>
      <c r="M103" s="171"/>
      <c r="N103" s="172"/>
      <c r="O103" s="172"/>
      <c r="P103" s="173">
        <f>P104+P105</f>
        <v>0</v>
      </c>
      <c r="Q103" s="172"/>
      <c r="R103" s="173">
        <f>R104+R105</f>
        <v>2.0575900000000003</v>
      </c>
      <c r="S103" s="172"/>
      <c r="T103" s="174">
        <f>T104+T105</f>
        <v>0</v>
      </c>
      <c r="AR103" s="175" t="s">
        <v>82</v>
      </c>
      <c r="AT103" s="176" t="s">
        <v>70</v>
      </c>
      <c r="AU103" s="176" t="s">
        <v>71</v>
      </c>
      <c r="AY103" s="175" t="s">
        <v>208</v>
      </c>
      <c r="BK103" s="177">
        <f>BK104+BK105</f>
        <v>0</v>
      </c>
    </row>
    <row r="104" spans="1:65" s="2" customFormat="1" ht="14.45" customHeight="1">
      <c r="A104" s="36"/>
      <c r="B104" s="37"/>
      <c r="C104" s="226" t="s">
        <v>78</v>
      </c>
      <c r="D104" s="226" t="s">
        <v>370</v>
      </c>
      <c r="E104" s="227" t="s">
        <v>3024</v>
      </c>
      <c r="F104" s="228" t="s">
        <v>3025</v>
      </c>
      <c r="G104" s="229" t="s">
        <v>367</v>
      </c>
      <c r="H104" s="230">
        <v>99</v>
      </c>
      <c r="I104" s="231"/>
      <c r="J104" s="232">
        <f>ROUND(I104*H104,2)</f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>O104*H104</f>
        <v>0</v>
      </c>
      <c r="Q104" s="189">
        <v>1.737E-2</v>
      </c>
      <c r="R104" s="189">
        <f>Q104*H104</f>
        <v>1.71963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829</v>
      </c>
      <c r="AT104" s="191" t="s">
        <v>370</v>
      </c>
      <c r="AU104" s="191" t="s">
        <v>78</v>
      </c>
      <c r="AY104" s="19" t="s">
        <v>208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82</v>
      </c>
      <c r="BK104" s="192">
        <f>ROUND(I104*H104,2)</f>
        <v>0</v>
      </c>
      <c r="BL104" s="19" t="s">
        <v>1034</v>
      </c>
      <c r="BM104" s="191" t="s">
        <v>3026</v>
      </c>
    </row>
    <row r="105" spans="1:65" s="12" customFormat="1" ht="22.9" customHeight="1">
      <c r="B105" s="164"/>
      <c r="C105" s="165"/>
      <c r="D105" s="166" t="s">
        <v>70</v>
      </c>
      <c r="E105" s="178" t="s">
        <v>2647</v>
      </c>
      <c r="F105" s="178" t="s">
        <v>2648</v>
      </c>
      <c r="G105" s="165"/>
      <c r="H105" s="165"/>
      <c r="I105" s="168"/>
      <c r="J105" s="179">
        <f>BK105</f>
        <v>0</v>
      </c>
      <c r="K105" s="165"/>
      <c r="L105" s="170"/>
      <c r="M105" s="171"/>
      <c r="N105" s="172"/>
      <c r="O105" s="172"/>
      <c r="P105" s="173">
        <f>SUM(P106:P125)</f>
        <v>0</v>
      </c>
      <c r="Q105" s="172"/>
      <c r="R105" s="173">
        <f>SUM(R106:R125)</f>
        <v>0.33796000000000004</v>
      </c>
      <c r="S105" s="172"/>
      <c r="T105" s="174">
        <f>SUM(T106:T125)</f>
        <v>0</v>
      </c>
      <c r="AR105" s="175" t="s">
        <v>82</v>
      </c>
      <c r="AT105" s="176" t="s">
        <v>70</v>
      </c>
      <c r="AU105" s="176" t="s">
        <v>78</v>
      </c>
      <c r="AY105" s="175" t="s">
        <v>208</v>
      </c>
      <c r="BK105" s="177">
        <f>SUM(BK106:BK125)</f>
        <v>0</v>
      </c>
    </row>
    <row r="106" spans="1:65" s="2" customFormat="1" ht="14.45" customHeight="1">
      <c r="A106" s="36"/>
      <c r="B106" s="37"/>
      <c r="C106" s="180" t="s">
        <v>215</v>
      </c>
      <c r="D106" s="180" t="s">
        <v>210</v>
      </c>
      <c r="E106" s="181" t="s">
        <v>3027</v>
      </c>
      <c r="F106" s="182" t="s">
        <v>3028</v>
      </c>
      <c r="G106" s="183" t="s">
        <v>395</v>
      </c>
      <c r="H106" s="184">
        <v>140</v>
      </c>
      <c r="I106" s="185"/>
      <c r="J106" s="186">
        <f t="shared" ref="J106:J125" si="0">ROUND(I106*H106,2)</f>
        <v>0</v>
      </c>
      <c r="K106" s="182" t="s">
        <v>19</v>
      </c>
      <c r="L106" s="41"/>
      <c r="M106" s="187" t="s">
        <v>19</v>
      </c>
      <c r="N106" s="188" t="s">
        <v>43</v>
      </c>
      <c r="O106" s="66"/>
      <c r="P106" s="189">
        <f t="shared" ref="P106:P125" si="1">O106*H106</f>
        <v>0</v>
      </c>
      <c r="Q106" s="189">
        <v>0</v>
      </c>
      <c r="R106" s="189">
        <f t="shared" ref="R106:R125" si="2">Q106*H106</f>
        <v>0</v>
      </c>
      <c r="S106" s="189">
        <v>0</v>
      </c>
      <c r="T106" s="190">
        <f t="shared" ref="T106:T125" si="3"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1034</v>
      </c>
      <c r="AT106" s="191" t="s">
        <v>210</v>
      </c>
      <c r="AU106" s="191" t="s">
        <v>82</v>
      </c>
      <c r="AY106" s="19" t="s">
        <v>208</v>
      </c>
      <c r="BE106" s="192">
        <f t="shared" ref="BE106:BE125" si="4">IF(N106="základní",J106,0)</f>
        <v>0</v>
      </c>
      <c r="BF106" s="192">
        <f t="shared" ref="BF106:BF125" si="5">IF(N106="snížená",J106,0)</f>
        <v>0</v>
      </c>
      <c r="BG106" s="192">
        <f t="shared" ref="BG106:BG125" si="6">IF(N106="zákl. přenesená",J106,0)</f>
        <v>0</v>
      </c>
      <c r="BH106" s="192">
        <f t="shared" ref="BH106:BH125" si="7">IF(N106="sníž. přenesená",J106,0)</f>
        <v>0</v>
      </c>
      <c r="BI106" s="192">
        <f t="shared" ref="BI106:BI125" si="8">IF(N106="nulová",J106,0)</f>
        <v>0</v>
      </c>
      <c r="BJ106" s="19" t="s">
        <v>82</v>
      </c>
      <c r="BK106" s="192">
        <f t="shared" ref="BK106:BK125" si="9">ROUND(I106*H106,2)</f>
        <v>0</v>
      </c>
      <c r="BL106" s="19" t="s">
        <v>1034</v>
      </c>
      <c r="BM106" s="191" t="s">
        <v>3029</v>
      </c>
    </row>
    <row r="107" spans="1:65" s="2" customFormat="1" ht="14.45" customHeight="1">
      <c r="A107" s="36"/>
      <c r="B107" s="37"/>
      <c r="C107" s="226" t="s">
        <v>235</v>
      </c>
      <c r="D107" s="226" t="s">
        <v>370</v>
      </c>
      <c r="E107" s="227" t="s">
        <v>3030</v>
      </c>
      <c r="F107" s="228" t="s">
        <v>3031</v>
      </c>
      <c r="G107" s="229" t="s">
        <v>1836</v>
      </c>
      <c r="H107" s="230">
        <v>140</v>
      </c>
      <c r="I107" s="231"/>
      <c r="J107" s="232">
        <f t="shared" si="0"/>
        <v>0</v>
      </c>
      <c r="K107" s="228" t="s">
        <v>19</v>
      </c>
      <c r="L107" s="233"/>
      <c r="M107" s="234" t="s">
        <v>19</v>
      </c>
      <c r="N107" s="235" t="s">
        <v>43</v>
      </c>
      <c r="O107" s="66"/>
      <c r="P107" s="189">
        <f t="shared" si="1"/>
        <v>0</v>
      </c>
      <c r="Q107" s="189">
        <v>1E-3</v>
      </c>
      <c r="R107" s="189">
        <f t="shared" si="2"/>
        <v>0.14000000000000001</v>
      </c>
      <c r="S107" s="189">
        <v>0</v>
      </c>
      <c r="T107" s="190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829</v>
      </c>
      <c r="AT107" s="191" t="s">
        <v>370</v>
      </c>
      <c r="AU107" s="191" t="s">
        <v>82</v>
      </c>
      <c r="AY107" s="19" t="s">
        <v>208</v>
      </c>
      <c r="BE107" s="192">
        <f t="shared" si="4"/>
        <v>0</v>
      </c>
      <c r="BF107" s="192">
        <f t="shared" si="5"/>
        <v>0</v>
      </c>
      <c r="BG107" s="192">
        <f t="shared" si="6"/>
        <v>0</v>
      </c>
      <c r="BH107" s="192">
        <f t="shared" si="7"/>
        <v>0</v>
      </c>
      <c r="BI107" s="192">
        <f t="shared" si="8"/>
        <v>0</v>
      </c>
      <c r="BJ107" s="19" t="s">
        <v>82</v>
      </c>
      <c r="BK107" s="192">
        <f t="shared" si="9"/>
        <v>0</v>
      </c>
      <c r="BL107" s="19" t="s">
        <v>1034</v>
      </c>
      <c r="BM107" s="191" t="s">
        <v>3032</v>
      </c>
    </row>
    <row r="108" spans="1:65" s="2" customFormat="1" ht="14.45" customHeight="1">
      <c r="A108" s="36"/>
      <c r="B108" s="37"/>
      <c r="C108" s="226" t="s">
        <v>243</v>
      </c>
      <c r="D108" s="226" t="s">
        <v>370</v>
      </c>
      <c r="E108" s="227" t="s">
        <v>3033</v>
      </c>
      <c r="F108" s="228" t="s">
        <v>3034</v>
      </c>
      <c r="G108" s="229" t="s">
        <v>367</v>
      </c>
      <c r="H108" s="230">
        <v>14</v>
      </c>
      <c r="I108" s="231"/>
      <c r="J108" s="232">
        <f t="shared" si="0"/>
        <v>0</v>
      </c>
      <c r="K108" s="228" t="s">
        <v>19</v>
      </c>
      <c r="L108" s="233"/>
      <c r="M108" s="234" t="s">
        <v>19</v>
      </c>
      <c r="N108" s="235" t="s">
        <v>43</v>
      </c>
      <c r="O108" s="66"/>
      <c r="P108" s="189">
        <f t="shared" si="1"/>
        <v>0</v>
      </c>
      <c r="Q108" s="189">
        <v>2.5999999999999998E-4</v>
      </c>
      <c r="R108" s="189">
        <f t="shared" si="2"/>
        <v>3.6399999999999996E-3</v>
      </c>
      <c r="S108" s="189">
        <v>0</v>
      </c>
      <c r="T108" s="190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829</v>
      </c>
      <c r="AT108" s="191" t="s">
        <v>370</v>
      </c>
      <c r="AU108" s="191" t="s">
        <v>82</v>
      </c>
      <c r="AY108" s="19" t="s">
        <v>208</v>
      </c>
      <c r="BE108" s="192">
        <f t="shared" si="4"/>
        <v>0</v>
      </c>
      <c r="BF108" s="192">
        <f t="shared" si="5"/>
        <v>0</v>
      </c>
      <c r="BG108" s="192">
        <f t="shared" si="6"/>
        <v>0</v>
      </c>
      <c r="BH108" s="192">
        <f t="shared" si="7"/>
        <v>0</v>
      </c>
      <c r="BI108" s="192">
        <f t="shared" si="8"/>
        <v>0</v>
      </c>
      <c r="BJ108" s="19" t="s">
        <v>82</v>
      </c>
      <c r="BK108" s="192">
        <f t="shared" si="9"/>
        <v>0</v>
      </c>
      <c r="BL108" s="19" t="s">
        <v>1034</v>
      </c>
      <c r="BM108" s="191" t="s">
        <v>3035</v>
      </c>
    </row>
    <row r="109" spans="1:65" s="2" customFormat="1" ht="14.45" customHeight="1">
      <c r="A109" s="36"/>
      <c r="B109" s="37"/>
      <c r="C109" s="226" t="s">
        <v>250</v>
      </c>
      <c r="D109" s="226" t="s">
        <v>370</v>
      </c>
      <c r="E109" s="227" t="s">
        <v>3036</v>
      </c>
      <c r="F109" s="228" t="s">
        <v>3037</v>
      </c>
      <c r="G109" s="229" t="s">
        <v>367</v>
      </c>
      <c r="H109" s="230">
        <v>26</v>
      </c>
      <c r="I109" s="231"/>
      <c r="J109" s="232">
        <f t="shared" si="0"/>
        <v>0</v>
      </c>
      <c r="K109" s="228" t="s">
        <v>19</v>
      </c>
      <c r="L109" s="233"/>
      <c r="M109" s="234" t="s">
        <v>19</v>
      </c>
      <c r="N109" s="235" t="s">
        <v>43</v>
      </c>
      <c r="O109" s="66"/>
      <c r="P109" s="189">
        <f t="shared" si="1"/>
        <v>0</v>
      </c>
      <c r="Q109" s="189">
        <v>6.9999999999999999E-4</v>
      </c>
      <c r="R109" s="189">
        <f t="shared" si="2"/>
        <v>1.8200000000000001E-2</v>
      </c>
      <c r="S109" s="189">
        <v>0</v>
      </c>
      <c r="T109" s="190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829</v>
      </c>
      <c r="AT109" s="191" t="s">
        <v>370</v>
      </c>
      <c r="AU109" s="191" t="s">
        <v>82</v>
      </c>
      <c r="AY109" s="19" t="s">
        <v>208</v>
      </c>
      <c r="BE109" s="192">
        <f t="shared" si="4"/>
        <v>0</v>
      </c>
      <c r="BF109" s="192">
        <f t="shared" si="5"/>
        <v>0</v>
      </c>
      <c r="BG109" s="192">
        <f t="shared" si="6"/>
        <v>0</v>
      </c>
      <c r="BH109" s="192">
        <f t="shared" si="7"/>
        <v>0</v>
      </c>
      <c r="BI109" s="192">
        <f t="shared" si="8"/>
        <v>0</v>
      </c>
      <c r="BJ109" s="19" t="s">
        <v>82</v>
      </c>
      <c r="BK109" s="192">
        <f t="shared" si="9"/>
        <v>0</v>
      </c>
      <c r="BL109" s="19" t="s">
        <v>1034</v>
      </c>
      <c r="BM109" s="191" t="s">
        <v>3038</v>
      </c>
    </row>
    <row r="110" spans="1:65" s="2" customFormat="1" ht="14.45" customHeight="1">
      <c r="A110" s="36"/>
      <c r="B110" s="37"/>
      <c r="C110" s="226" t="s">
        <v>373</v>
      </c>
      <c r="D110" s="226" t="s">
        <v>370</v>
      </c>
      <c r="E110" s="227" t="s">
        <v>3039</v>
      </c>
      <c r="F110" s="228" t="s">
        <v>3040</v>
      </c>
      <c r="G110" s="229" t="s">
        <v>367</v>
      </c>
      <c r="H110" s="230">
        <v>2</v>
      </c>
      <c r="I110" s="231"/>
      <c r="J110" s="232">
        <f t="shared" si="0"/>
        <v>0</v>
      </c>
      <c r="K110" s="228" t="s">
        <v>19</v>
      </c>
      <c r="L110" s="233"/>
      <c r="M110" s="234" t="s">
        <v>19</v>
      </c>
      <c r="N110" s="235" t="s">
        <v>43</v>
      </c>
      <c r="O110" s="66"/>
      <c r="P110" s="189">
        <f t="shared" si="1"/>
        <v>0</v>
      </c>
      <c r="Q110" s="189">
        <v>1.6000000000000001E-4</v>
      </c>
      <c r="R110" s="189">
        <f t="shared" si="2"/>
        <v>3.2000000000000003E-4</v>
      </c>
      <c r="S110" s="189">
        <v>0</v>
      </c>
      <c r="T110" s="190">
        <f t="shared" si="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829</v>
      </c>
      <c r="AT110" s="191" t="s">
        <v>370</v>
      </c>
      <c r="AU110" s="191" t="s">
        <v>82</v>
      </c>
      <c r="AY110" s="19" t="s">
        <v>208</v>
      </c>
      <c r="BE110" s="192">
        <f t="shared" si="4"/>
        <v>0</v>
      </c>
      <c r="BF110" s="192">
        <f t="shared" si="5"/>
        <v>0</v>
      </c>
      <c r="BG110" s="192">
        <f t="shared" si="6"/>
        <v>0</v>
      </c>
      <c r="BH110" s="192">
        <f t="shared" si="7"/>
        <v>0</v>
      </c>
      <c r="BI110" s="192">
        <f t="shared" si="8"/>
        <v>0</v>
      </c>
      <c r="BJ110" s="19" t="s">
        <v>82</v>
      </c>
      <c r="BK110" s="192">
        <f t="shared" si="9"/>
        <v>0</v>
      </c>
      <c r="BL110" s="19" t="s">
        <v>1034</v>
      </c>
      <c r="BM110" s="191" t="s">
        <v>3041</v>
      </c>
    </row>
    <row r="111" spans="1:65" s="2" customFormat="1" ht="14.45" customHeight="1">
      <c r="A111" s="36"/>
      <c r="B111" s="37"/>
      <c r="C111" s="226" t="s">
        <v>732</v>
      </c>
      <c r="D111" s="226" t="s">
        <v>370</v>
      </c>
      <c r="E111" s="227" t="s">
        <v>3042</v>
      </c>
      <c r="F111" s="228" t="s">
        <v>3043</v>
      </c>
      <c r="G111" s="229" t="s">
        <v>1836</v>
      </c>
      <c r="H111" s="230">
        <v>33</v>
      </c>
      <c r="I111" s="231"/>
      <c r="J111" s="232">
        <f t="shared" si="0"/>
        <v>0</v>
      </c>
      <c r="K111" s="228" t="s">
        <v>19</v>
      </c>
      <c r="L111" s="233"/>
      <c r="M111" s="234" t="s">
        <v>19</v>
      </c>
      <c r="N111" s="235" t="s">
        <v>43</v>
      </c>
      <c r="O111" s="66"/>
      <c r="P111" s="189">
        <f t="shared" si="1"/>
        <v>0</v>
      </c>
      <c r="Q111" s="189">
        <v>1E-3</v>
      </c>
      <c r="R111" s="189">
        <f t="shared" si="2"/>
        <v>3.3000000000000002E-2</v>
      </c>
      <c r="S111" s="189">
        <v>0</v>
      </c>
      <c r="T111" s="190">
        <f t="shared" si="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829</v>
      </c>
      <c r="AT111" s="191" t="s">
        <v>370</v>
      </c>
      <c r="AU111" s="191" t="s">
        <v>82</v>
      </c>
      <c r="AY111" s="19" t="s">
        <v>208</v>
      </c>
      <c r="BE111" s="192">
        <f t="shared" si="4"/>
        <v>0</v>
      </c>
      <c r="BF111" s="192">
        <f t="shared" si="5"/>
        <v>0</v>
      </c>
      <c r="BG111" s="192">
        <f t="shared" si="6"/>
        <v>0</v>
      </c>
      <c r="BH111" s="192">
        <f t="shared" si="7"/>
        <v>0</v>
      </c>
      <c r="BI111" s="192">
        <f t="shared" si="8"/>
        <v>0</v>
      </c>
      <c r="BJ111" s="19" t="s">
        <v>82</v>
      </c>
      <c r="BK111" s="192">
        <f t="shared" si="9"/>
        <v>0</v>
      </c>
      <c r="BL111" s="19" t="s">
        <v>1034</v>
      </c>
      <c r="BM111" s="191" t="s">
        <v>3044</v>
      </c>
    </row>
    <row r="112" spans="1:65" s="2" customFormat="1" ht="14.45" customHeight="1">
      <c r="A112" s="36"/>
      <c r="B112" s="37"/>
      <c r="C112" s="180" t="s">
        <v>2157</v>
      </c>
      <c r="D112" s="180" t="s">
        <v>210</v>
      </c>
      <c r="E112" s="181" t="s">
        <v>3045</v>
      </c>
      <c r="F112" s="182" t="s">
        <v>3046</v>
      </c>
      <c r="G112" s="183" t="s">
        <v>395</v>
      </c>
      <c r="H112" s="184">
        <v>66</v>
      </c>
      <c r="I112" s="185"/>
      <c r="J112" s="186">
        <f t="shared" si="0"/>
        <v>0</v>
      </c>
      <c r="K112" s="182" t="s">
        <v>19</v>
      </c>
      <c r="L112" s="41"/>
      <c r="M112" s="187" t="s">
        <v>19</v>
      </c>
      <c r="N112" s="188" t="s">
        <v>43</v>
      </c>
      <c r="O112" s="66"/>
      <c r="P112" s="189">
        <f t="shared" si="1"/>
        <v>0</v>
      </c>
      <c r="Q112" s="189">
        <v>0</v>
      </c>
      <c r="R112" s="189">
        <f t="shared" si="2"/>
        <v>0</v>
      </c>
      <c r="S112" s="189">
        <v>0</v>
      </c>
      <c r="T112" s="190">
        <f t="shared" si="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1034</v>
      </c>
      <c r="AT112" s="191" t="s">
        <v>210</v>
      </c>
      <c r="AU112" s="191" t="s">
        <v>82</v>
      </c>
      <c r="AY112" s="19" t="s">
        <v>208</v>
      </c>
      <c r="BE112" s="192">
        <f t="shared" si="4"/>
        <v>0</v>
      </c>
      <c r="BF112" s="192">
        <f t="shared" si="5"/>
        <v>0</v>
      </c>
      <c r="BG112" s="192">
        <f t="shared" si="6"/>
        <v>0</v>
      </c>
      <c r="BH112" s="192">
        <f t="shared" si="7"/>
        <v>0</v>
      </c>
      <c r="BI112" s="192">
        <f t="shared" si="8"/>
        <v>0</v>
      </c>
      <c r="BJ112" s="19" t="s">
        <v>82</v>
      </c>
      <c r="BK112" s="192">
        <f t="shared" si="9"/>
        <v>0</v>
      </c>
      <c r="BL112" s="19" t="s">
        <v>1034</v>
      </c>
      <c r="BM112" s="191" t="s">
        <v>3047</v>
      </c>
    </row>
    <row r="113" spans="1:65" s="2" customFormat="1" ht="14.45" customHeight="1">
      <c r="A113" s="36"/>
      <c r="B113" s="37"/>
      <c r="C113" s="226" t="s">
        <v>2161</v>
      </c>
      <c r="D113" s="226" t="s">
        <v>370</v>
      </c>
      <c r="E113" s="227" t="s">
        <v>3048</v>
      </c>
      <c r="F113" s="228" t="s">
        <v>3049</v>
      </c>
      <c r="G113" s="229" t="s">
        <v>1836</v>
      </c>
      <c r="H113" s="230">
        <v>80</v>
      </c>
      <c r="I113" s="231"/>
      <c r="J113" s="232">
        <f t="shared" si="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"/>
        <v>0</v>
      </c>
      <c r="Q113" s="189">
        <v>1E-3</v>
      </c>
      <c r="R113" s="189">
        <f t="shared" si="2"/>
        <v>0.08</v>
      </c>
      <c r="S113" s="189">
        <v>0</v>
      </c>
      <c r="T113" s="190">
        <f t="shared" si="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 t="shared" si="4"/>
        <v>0</v>
      </c>
      <c r="BF113" s="192">
        <f t="shared" si="5"/>
        <v>0</v>
      </c>
      <c r="BG113" s="192">
        <f t="shared" si="6"/>
        <v>0</v>
      </c>
      <c r="BH113" s="192">
        <f t="shared" si="7"/>
        <v>0</v>
      </c>
      <c r="BI113" s="192">
        <f t="shared" si="8"/>
        <v>0</v>
      </c>
      <c r="BJ113" s="19" t="s">
        <v>82</v>
      </c>
      <c r="BK113" s="192">
        <f t="shared" si="9"/>
        <v>0</v>
      </c>
      <c r="BL113" s="19" t="s">
        <v>1034</v>
      </c>
      <c r="BM113" s="191" t="s">
        <v>3050</v>
      </c>
    </row>
    <row r="114" spans="1:65" s="2" customFormat="1" ht="14.45" customHeight="1">
      <c r="A114" s="36"/>
      <c r="B114" s="37"/>
      <c r="C114" s="226" t="s">
        <v>734</v>
      </c>
      <c r="D114" s="226" t="s">
        <v>370</v>
      </c>
      <c r="E114" s="227" t="s">
        <v>3051</v>
      </c>
      <c r="F114" s="228" t="s">
        <v>3052</v>
      </c>
      <c r="G114" s="229" t="s">
        <v>367</v>
      </c>
      <c r="H114" s="230">
        <v>11</v>
      </c>
      <c r="I114" s="231"/>
      <c r="J114" s="232">
        <f t="shared" si="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"/>
        <v>0</v>
      </c>
      <c r="Q114" s="189">
        <v>0</v>
      </c>
      <c r="R114" s="189">
        <f t="shared" si="2"/>
        <v>0</v>
      </c>
      <c r="S114" s="189">
        <v>0</v>
      </c>
      <c r="T114" s="190">
        <f t="shared" si="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829</v>
      </c>
      <c r="AT114" s="191" t="s">
        <v>370</v>
      </c>
      <c r="AU114" s="191" t="s">
        <v>82</v>
      </c>
      <c r="AY114" s="19" t="s">
        <v>208</v>
      </c>
      <c r="BE114" s="192">
        <f t="shared" si="4"/>
        <v>0</v>
      </c>
      <c r="BF114" s="192">
        <f t="shared" si="5"/>
        <v>0</v>
      </c>
      <c r="BG114" s="192">
        <f t="shared" si="6"/>
        <v>0</v>
      </c>
      <c r="BH114" s="192">
        <f t="shared" si="7"/>
        <v>0</v>
      </c>
      <c r="BI114" s="192">
        <f t="shared" si="8"/>
        <v>0</v>
      </c>
      <c r="BJ114" s="19" t="s">
        <v>82</v>
      </c>
      <c r="BK114" s="192">
        <f t="shared" si="9"/>
        <v>0</v>
      </c>
      <c r="BL114" s="19" t="s">
        <v>1034</v>
      </c>
      <c r="BM114" s="191" t="s">
        <v>3053</v>
      </c>
    </row>
    <row r="115" spans="1:65" s="2" customFormat="1" ht="14.45" customHeight="1">
      <c r="A115" s="36"/>
      <c r="B115" s="37"/>
      <c r="C115" s="226" t="s">
        <v>739</v>
      </c>
      <c r="D115" s="226" t="s">
        <v>370</v>
      </c>
      <c r="E115" s="227" t="s">
        <v>3054</v>
      </c>
      <c r="F115" s="228" t="s">
        <v>3055</v>
      </c>
      <c r="G115" s="229" t="s">
        <v>367</v>
      </c>
      <c r="H115" s="230">
        <v>84</v>
      </c>
      <c r="I115" s="231"/>
      <c r="J115" s="232">
        <f t="shared" si="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"/>
        <v>0</v>
      </c>
      <c r="Q115" s="189">
        <v>0</v>
      </c>
      <c r="R115" s="189">
        <f t="shared" si="2"/>
        <v>0</v>
      </c>
      <c r="S115" s="189">
        <v>0</v>
      </c>
      <c r="T115" s="190">
        <f t="shared" si="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829</v>
      </c>
      <c r="AT115" s="191" t="s">
        <v>370</v>
      </c>
      <c r="AU115" s="191" t="s">
        <v>82</v>
      </c>
      <c r="AY115" s="19" t="s">
        <v>208</v>
      </c>
      <c r="BE115" s="192">
        <f t="shared" si="4"/>
        <v>0</v>
      </c>
      <c r="BF115" s="192">
        <f t="shared" si="5"/>
        <v>0</v>
      </c>
      <c r="BG115" s="192">
        <f t="shared" si="6"/>
        <v>0</v>
      </c>
      <c r="BH115" s="192">
        <f t="shared" si="7"/>
        <v>0</v>
      </c>
      <c r="BI115" s="192">
        <f t="shared" si="8"/>
        <v>0</v>
      </c>
      <c r="BJ115" s="19" t="s">
        <v>82</v>
      </c>
      <c r="BK115" s="192">
        <f t="shared" si="9"/>
        <v>0</v>
      </c>
      <c r="BL115" s="19" t="s">
        <v>1034</v>
      </c>
      <c r="BM115" s="191" t="s">
        <v>3056</v>
      </c>
    </row>
    <row r="116" spans="1:65" s="2" customFormat="1" ht="14.45" customHeight="1">
      <c r="A116" s="36"/>
      <c r="B116" s="37"/>
      <c r="C116" s="226" t="s">
        <v>8</v>
      </c>
      <c r="D116" s="226" t="s">
        <v>370</v>
      </c>
      <c r="E116" s="227" t="s">
        <v>3057</v>
      </c>
      <c r="F116" s="228" t="s">
        <v>3058</v>
      </c>
      <c r="G116" s="229" t="s">
        <v>367</v>
      </c>
      <c r="H116" s="230">
        <v>11</v>
      </c>
      <c r="I116" s="231"/>
      <c r="J116" s="232">
        <f t="shared" si="0"/>
        <v>0</v>
      </c>
      <c r="K116" s="228" t="s">
        <v>19</v>
      </c>
      <c r="L116" s="233"/>
      <c r="M116" s="234" t="s">
        <v>19</v>
      </c>
      <c r="N116" s="235" t="s">
        <v>43</v>
      </c>
      <c r="O116" s="66"/>
      <c r="P116" s="189">
        <f t="shared" si="1"/>
        <v>0</v>
      </c>
      <c r="Q116" s="189">
        <v>0</v>
      </c>
      <c r="R116" s="189">
        <f t="shared" si="2"/>
        <v>0</v>
      </c>
      <c r="S116" s="189">
        <v>0</v>
      </c>
      <c r="T116" s="190">
        <f t="shared" si="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829</v>
      </c>
      <c r="AT116" s="191" t="s">
        <v>370</v>
      </c>
      <c r="AU116" s="191" t="s">
        <v>82</v>
      </c>
      <c r="AY116" s="19" t="s">
        <v>208</v>
      </c>
      <c r="BE116" s="192">
        <f t="shared" si="4"/>
        <v>0</v>
      </c>
      <c r="BF116" s="192">
        <f t="shared" si="5"/>
        <v>0</v>
      </c>
      <c r="BG116" s="192">
        <f t="shared" si="6"/>
        <v>0</v>
      </c>
      <c r="BH116" s="192">
        <f t="shared" si="7"/>
        <v>0</v>
      </c>
      <c r="BI116" s="192">
        <f t="shared" si="8"/>
        <v>0</v>
      </c>
      <c r="BJ116" s="19" t="s">
        <v>82</v>
      </c>
      <c r="BK116" s="192">
        <f t="shared" si="9"/>
        <v>0</v>
      </c>
      <c r="BL116" s="19" t="s">
        <v>1034</v>
      </c>
      <c r="BM116" s="191" t="s">
        <v>3059</v>
      </c>
    </row>
    <row r="117" spans="1:65" s="2" customFormat="1" ht="14.45" customHeight="1">
      <c r="A117" s="36"/>
      <c r="B117" s="37"/>
      <c r="C117" s="226" t="s">
        <v>1034</v>
      </c>
      <c r="D117" s="226" t="s">
        <v>370</v>
      </c>
      <c r="E117" s="227" t="s">
        <v>3060</v>
      </c>
      <c r="F117" s="228" t="s">
        <v>3061</v>
      </c>
      <c r="G117" s="229" t="s">
        <v>367</v>
      </c>
      <c r="H117" s="230">
        <v>11</v>
      </c>
      <c r="I117" s="231"/>
      <c r="J117" s="232">
        <f t="shared" si="0"/>
        <v>0</v>
      </c>
      <c r="K117" s="228" t="s">
        <v>19</v>
      </c>
      <c r="L117" s="233"/>
      <c r="M117" s="234" t="s">
        <v>19</v>
      </c>
      <c r="N117" s="235" t="s">
        <v>43</v>
      </c>
      <c r="O117" s="66"/>
      <c r="P117" s="189">
        <f t="shared" si="1"/>
        <v>0</v>
      </c>
      <c r="Q117" s="189">
        <v>0</v>
      </c>
      <c r="R117" s="189">
        <f t="shared" si="2"/>
        <v>0</v>
      </c>
      <c r="S117" s="189">
        <v>0</v>
      </c>
      <c r="T117" s="190">
        <f t="shared" si="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829</v>
      </c>
      <c r="AT117" s="191" t="s">
        <v>370</v>
      </c>
      <c r="AU117" s="191" t="s">
        <v>82</v>
      </c>
      <c r="AY117" s="19" t="s">
        <v>208</v>
      </c>
      <c r="BE117" s="192">
        <f t="shared" si="4"/>
        <v>0</v>
      </c>
      <c r="BF117" s="192">
        <f t="shared" si="5"/>
        <v>0</v>
      </c>
      <c r="BG117" s="192">
        <f t="shared" si="6"/>
        <v>0</v>
      </c>
      <c r="BH117" s="192">
        <f t="shared" si="7"/>
        <v>0</v>
      </c>
      <c r="BI117" s="192">
        <f t="shared" si="8"/>
        <v>0</v>
      </c>
      <c r="BJ117" s="19" t="s">
        <v>82</v>
      </c>
      <c r="BK117" s="192">
        <f t="shared" si="9"/>
        <v>0</v>
      </c>
      <c r="BL117" s="19" t="s">
        <v>1034</v>
      </c>
      <c r="BM117" s="191" t="s">
        <v>3062</v>
      </c>
    </row>
    <row r="118" spans="1:65" s="2" customFormat="1" ht="14.45" customHeight="1">
      <c r="A118" s="36"/>
      <c r="B118" s="37"/>
      <c r="C118" s="226" t="s">
        <v>2192</v>
      </c>
      <c r="D118" s="226" t="s">
        <v>370</v>
      </c>
      <c r="E118" s="227" t="s">
        <v>3063</v>
      </c>
      <c r="F118" s="228" t="s">
        <v>3064</v>
      </c>
      <c r="G118" s="229" t="s">
        <v>367</v>
      </c>
      <c r="H118" s="230">
        <v>11</v>
      </c>
      <c r="I118" s="231"/>
      <c r="J118" s="232">
        <f t="shared" si="0"/>
        <v>0</v>
      </c>
      <c r="K118" s="228" t="s">
        <v>19</v>
      </c>
      <c r="L118" s="233"/>
      <c r="M118" s="234" t="s">
        <v>19</v>
      </c>
      <c r="N118" s="235" t="s">
        <v>43</v>
      </c>
      <c r="O118" s="66"/>
      <c r="P118" s="189">
        <f t="shared" si="1"/>
        <v>0</v>
      </c>
      <c r="Q118" s="189">
        <v>0</v>
      </c>
      <c r="R118" s="189">
        <f t="shared" si="2"/>
        <v>0</v>
      </c>
      <c r="S118" s="189">
        <v>0</v>
      </c>
      <c r="T118" s="190">
        <f t="shared" si="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829</v>
      </c>
      <c r="AT118" s="191" t="s">
        <v>370</v>
      </c>
      <c r="AU118" s="191" t="s">
        <v>82</v>
      </c>
      <c r="AY118" s="19" t="s">
        <v>208</v>
      </c>
      <c r="BE118" s="192">
        <f t="shared" si="4"/>
        <v>0</v>
      </c>
      <c r="BF118" s="192">
        <f t="shared" si="5"/>
        <v>0</v>
      </c>
      <c r="BG118" s="192">
        <f t="shared" si="6"/>
        <v>0</v>
      </c>
      <c r="BH118" s="192">
        <f t="shared" si="7"/>
        <v>0</v>
      </c>
      <c r="BI118" s="192">
        <f t="shared" si="8"/>
        <v>0</v>
      </c>
      <c r="BJ118" s="19" t="s">
        <v>82</v>
      </c>
      <c r="BK118" s="192">
        <f t="shared" si="9"/>
        <v>0</v>
      </c>
      <c r="BL118" s="19" t="s">
        <v>1034</v>
      </c>
      <c r="BM118" s="191" t="s">
        <v>3065</v>
      </c>
    </row>
    <row r="119" spans="1:65" s="2" customFormat="1" ht="14.45" customHeight="1">
      <c r="A119" s="36"/>
      <c r="B119" s="37"/>
      <c r="C119" s="180" t="s">
        <v>2170</v>
      </c>
      <c r="D119" s="180" t="s">
        <v>210</v>
      </c>
      <c r="E119" s="181" t="s">
        <v>3066</v>
      </c>
      <c r="F119" s="182" t="s">
        <v>3067</v>
      </c>
      <c r="G119" s="183" t="s">
        <v>367</v>
      </c>
      <c r="H119" s="184">
        <v>20</v>
      </c>
      <c r="I119" s="185"/>
      <c r="J119" s="186">
        <f t="shared" si="0"/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 t="shared" si="1"/>
        <v>0</v>
      </c>
      <c r="Q119" s="189">
        <v>0</v>
      </c>
      <c r="R119" s="189">
        <f t="shared" si="2"/>
        <v>0</v>
      </c>
      <c r="S119" s="189">
        <v>0</v>
      </c>
      <c r="T119" s="190">
        <f t="shared" si="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1034</v>
      </c>
      <c r="AT119" s="191" t="s">
        <v>210</v>
      </c>
      <c r="AU119" s="191" t="s">
        <v>82</v>
      </c>
      <c r="AY119" s="19" t="s">
        <v>208</v>
      </c>
      <c r="BE119" s="192">
        <f t="shared" si="4"/>
        <v>0</v>
      </c>
      <c r="BF119" s="192">
        <f t="shared" si="5"/>
        <v>0</v>
      </c>
      <c r="BG119" s="192">
        <f t="shared" si="6"/>
        <v>0</v>
      </c>
      <c r="BH119" s="192">
        <f t="shared" si="7"/>
        <v>0</v>
      </c>
      <c r="BI119" s="192">
        <f t="shared" si="8"/>
        <v>0</v>
      </c>
      <c r="BJ119" s="19" t="s">
        <v>82</v>
      </c>
      <c r="BK119" s="192">
        <f t="shared" si="9"/>
        <v>0</v>
      </c>
      <c r="BL119" s="19" t="s">
        <v>1034</v>
      </c>
      <c r="BM119" s="191" t="s">
        <v>3068</v>
      </c>
    </row>
    <row r="120" spans="1:65" s="2" customFormat="1" ht="14.45" customHeight="1">
      <c r="A120" s="36"/>
      <c r="B120" s="37"/>
      <c r="C120" s="180" t="s">
        <v>760</v>
      </c>
      <c r="D120" s="180" t="s">
        <v>210</v>
      </c>
      <c r="E120" s="181" t="s">
        <v>3069</v>
      </c>
      <c r="F120" s="182" t="s">
        <v>3070</v>
      </c>
      <c r="G120" s="183" t="s">
        <v>367</v>
      </c>
      <c r="H120" s="184">
        <v>146</v>
      </c>
      <c r="I120" s="185"/>
      <c r="J120" s="186">
        <f t="shared" si="0"/>
        <v>0</v>
      </c>
      <c r="K120" s="182" t="s">
        <v>19</v>
      </c>
      <c r="L120" s="41"/>
      <c r="M120" s="187" t="s">
        <v>19</v>
      </c>
      <c r="N120" s="188" t="s">
        <v>43</v>
      </c>
      <c r="O120" s="66"/>
      <c r="P120" s="189">
        <f t="shared" si="1"/>
        <v>0</v>
      </c>
      <c r="Q120" s="189">
        <v>0</v>
      </c>
      <c r="R120" s="189">
        <f t="shared" si="2"/>
        <v>0</v>
      </c>
      <c r="S120" s="189">
        <v>0</v>
      </c>
      <c r="T120" s="190">
        <f t="shared" si="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1034</v>
      </c>
      <c r="AT120" s="191" t="s">
        <v>210</v>
      </c>
      <c r="AU120" s="191" t="s">
        <v>82</v>
      </c>
      <c r="AY120" s="19" t="s">
        <v>208</v>
      </c>
      <c r="BE120" s="192">
        <f t="shared" si="4"/>
        <v>0</v>
      </c>
      <c r="BF120" s="192">
        <f t="shared" si="5"/>
        <v>0</v>
      </c>
      <c r="BG120" s="192">
        <f t="shared" si="6"/>
        <v>0</v>
      </c>
      <c r="BH120" s="192">
        <f t="shared" si="7"/>
        <v>0</v>
      </c>
      <c r="BI120" s="192">
        <f t="shared" si="8"/>
        <v>0</v>
      </c>
      <c r="BJ120" s="19" t="s">
        <v>82</v>
      </c>
      <c r="BK120" s="192">
        <f t="shared" si="9"/>
        <v>0</v>
      </c>
      <c r="BL120" s="19" t="s">
        <v>1034</v>
      </c>
      <c r="BM120" s="191" t="s">
        <v>3071</v>
      </c>
    </row>
    <row r="121" spans="1:65" s="2" customFormat="1" ht="14.45" customHeight="1">
      <c r="A121" s="36"/>
      <c r="B121" s="37"/>
      <c r="C121" s="180" t="s">
        <v>765</v>
      </c>
      <c r="D121" s="180" t="s">
        <v>210</v>
      </c>
      <c r="E121" s="181" t="s">
        <v>3072</v>
      </c>
      <c r="F121" s="182" t="s">
        <v>3073</v>
      </c>
      <c r="G121" s="183" t="s">
        <v>367</v>
      </c>
      <c r="H121" s="184">
        <v>11</v>
      </c>
      <c r="I121" s="185"/>
      <c r="J121" s="186">
        <f t="shared" si="0"/>
        <v>0</v>
      </c>
      <c r="K121" s="182" t="s">
        <v>19</v>
      </c>
      <c r="L121" s="41"/>
      <c r="M121" s="187" t="s">
        <v>19</v>
      </c>
      <c r="N121" s="188" t="s">
        <v>43</v>
      </c>
      <c r="O121" s="66"/>
      <c r="P121" s="189">
        <f t="shared" si="1"/>
        <v>0</v>
      </c>
      <c r="Q121" s="189">
        <v>0</v>
      </c>
      <c r="R121" s="189">
        <f t="shared" si="2"/>
        <v>0</v>
      </c>
      <c r="S121" s="189">
        <v>0</v>
      </c>
      <c r="T121" s="190">
        <f t="shared" si="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1034</v>
      </c>
      <c r="AT121" s="191" t="s">
        <v>210</v>
      </c>
      <c r="AU121" s="191" t="s">
        <v>82</v>
      </c>
      <c r="AY121" s="19" t="s">
        <v>208</v>
      </c>
      <c r="BE121" s="192">
        <f t="shared" si="4"/>
        <v>0</v>
      </c>
      <c r="BF121" s="192">
        <f t="shared" si="5"/>
        <v>0</v>
      </c>
      <c r="BG121" s="192">
        <f t="shared" si="6"/>
        <v>0</v>
      </c>
      <c r="BH121" s="192">
        <f t="shared" si="7"/>
        <v>0</v>
      </c>
      <c r="BI121" s="192">
        <f t="shared" si="8"/>
        <v>0</v>
      </c>
      <c r="BJ121" s="19" t="s">
        <v>82</v>
      </c>
      <c r="BK121" s="192">
        <f t="shared" si="9"/>
        <v>0</v>
      </c>
      <c r="BL121" s="19" t="s">
        <v>1034</v>
      </c>
      <c r="BM121" s="191" t="s">
        <v>3074</v>
      </c>
    </row>
    <row r="122" spans="1:65" s="2" customFormat="1" ht="14.45" customHeight="1">
      <c r="A122" s="36"/>
      <c r="B122" s="37"/>
      <c r="C122" s="226" t="s">
        <v>7</v>
      </c>
      <c r="D122" s="226" t="s">
        <v>370</v>
      </c>
      <c r="E122" s="227" t="s">
        <v>3075</v>
      </c>
      <c r="F122" s="228" t="s">
        <v>3076</v>
      </c>
      <c r="G122" s="229" t="s">
        <v>367</v>
      </c>
      <c r="H122" s="230">
        <v>11</v>
      </c>
      <c r="I122" s="231"/>
      <c r="J122" s="232">
        <f t="shared" si="0"/>
        <v>0</v>
      </c>
      <c r="K122" s="228" t="s">
        <v>19</v>
      </c>
      <c r="L122" s="233"/>
      <c r="M122" s="234" t="s">
        <v>19</v>
      </c>
      <c r="N122" s="235" t="s">
        <v>43</v>
      </c>
      <c r="O122" s="66"/>
      <c r="P122" s="189">
        <f t="shared" si="1"/>
        <v>0</v>
      </c>
      <c r="Q122" s="189">
        <v>4.1999999999999997E-3</v>
      </c>
      <c r="R122" s="189">
        <f t="shared" si="2"/>
        <v>4.6199999999999998E-2</v>
      </c>
      <c r="S122" s="189">
        <v>0</v>
      </c>
      <c r="T122" s="190">
        <f t="shared" si="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829</v>
      </c>
      <c r="AT122" s="191" t="s">
        <v>370</v>
      </c>
      <c r="AU122" s="191" t="s">
        <v>82</v>
      </c>
      <c r="AY122" s="19" t="s">
        <v>208</v>
      </c>
      <c r="BE122" s="192">
        <f t="shared" si="4"/>
        <v>0</v>
      </c>
      <c r="BF122" s="192">
        <f t="shared" si="5"/>
        <v>0</v>
      </c>
      <c r="BG122" s="192">
        <f t="shared" si="6"/>
        <v>0</v>
      </c>
      <c r="BH122" s="192">
        <f t="shared" si="7"/>
        <v>0</v>
      </c>
      <c r="BI122" s="192">
        <f t="shared" si="8"/>
        <v>0</v>
      </c>
      <c r="BJ122" s="19" t="s">
        <v>82</v>
      </c>
      <c r="BK122" s="192">
        <f t="shared" si="9"/>
        <v>0</v>
      </c>
      <c r="BL122" s="19" t="s">
        <v>1034</v>
      </c>
      <c r="BM122" s="191" t="s">
        <v>3077</v>
      </c>
    </row>
    <row r="123" spans="1:65" s="2" customFormat="1" ht="14.45" customHeight="1">
      <c r="A123" s="36"/>
      <c r="B123" s="37"/>
      <c r="C123" s="180" t="s">
        <v>2177</v>
      </c>
      <c r="D123" s="180" t="s">
        <v>210</v>
      </c>
      <c r="E123" s="181" t="s">
        <v>3078</v>
      </c>
      <c r="F123" s="182" t="s">
        <v>3079</v>
      </c>
      <c r="G123" s="183" t="s">
        <v>367</v>
      </c>
      <c r="H123" s="184">
        <v>1</v>
      </c>
      <c r="I123" s="185"/>
      <c r="J123" s="186">
        <f t="shared" si="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1"/>
        <v>0</v>
      </c>
      <c r="Q123" s="189">
        <v>0</v>
      </c>
      <c r="R123" s="189">
        <f t="shared" si="2"/>
        <v>0</v>
      </c>
      <c r="S123" s="189">
        <v>0</v>
      </c>
      <c r="T123" s="190">
        <f t="shared" si="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1034</v>
      </c>
      <c r="AT123" s="191" t="s">
        <v>210</v>
      </c>
      <c r="AU123" s="191" t="s">
        <v>82</v>
      </c>
      <c r="AY123" s="19" t="s">
        <v>208</v>
      </c>
      <c r="BE123" s="192">
        <f t="shared" si="4"/>
        <v>0</v>
      </c>
      <c r="BF123" s="192">
        <f t="shared" si="5"/>
        <v>0</v>
      </c>
      <c r="BG123" s="192">
        <f t="shared" si="6"/>
        <v>0</v>
      </c>
      <c r="BH123" s="192">
        <f t="shared" si="7"/>
        <v>0</v>
      </c>
      <c r="BI123" s="192">
        <f t="shared" si="8"/>
        <v>0</v>
      </c>
      <c r="BJ123" s="19" t="s">
        <v>82</v>
      </c>
      <c r="BK123" s="192">
        <f t="shared" si="9"/>
        <v>0</v>
      </c>
      <c r="BL123" s="19" t="s">
        <v>1034</v>
      </c>
      <c r="BM123" s="191" t="s">
        <v>3080</v>
      </c>
    </row>
    <row r="124" spans="1:65" s="2" customFormat="1" ht="14.45" customHeight="1">
      <c r="A124" s="36"/>
      <c r="B124" s="37"/>
      <c r="C124" s="226" t="s">
        <v>865</v>
      </c>
      <c r="D124" s="226" t="s">
        <v>370</v>
      </c>
      <c r="E124" s="227" t="s">
        <v>3081</v>
      </c>
      <c r="F124" s="228" t="s">
        <v>3082</v>
      </c>
      <c r="G124" s="229" t="s">
        <v>367</v>
      </c>
      <c r="H124" s="230">
        <v>36</v>
      </c>
      <c r="I124" s="231"/>
      <c r="J124" s="232">
        <f t="shared" si="0"/>
        <v>0</v>
      </c>
      <c r="K124" s="228" t="s">
        <v>19</v>
      </c>
      <c r="L124" s="233"/>
      <c r="M124" s="234" t="s">
        <v>19</v>
      </c>
      <c r="N124" s="235" t="s">
        <v>43</v>
      </c>
      <c r="O124" s="66"/>
      <c r="P124" s="189">
        <f t="shared" si="1"/>
        <v>0</v>
      </c>
      <c r="Q124" s="189">
        <v>1E-4</v>
      </c>
      <c r="R124" s="189">
        <f t="shared" si="2"/>
        <v>3.6000000000000003E-3</v>
      </c>
      <c r="S124" s="189">
        <v>0</v>
      </c>
      <c r="T124" s="190">
        <f t="shared" si="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829</v>
      </c>
      <c r="AT124" s="191" t="s">
        <v>370</v>
      </c>
      <c r="AU124" s="191" t="s">
        <v>82</v>
      </c>
      <c r="AY124" s="19" t="s">
        <v>208</v>
      </c>
      <c r="BE124" s="192">
        <f t="shared" si="4"/>
        <v>0</v>
      </c>
      <c r="BF124" s="192">
        <f t="shared" si="5"/>
        <v>0</v>
      </c>
      <c r="BG124" s="192">
        <f t="shared" si="6"/>
        <v>0</v>
      </c>
      <c r="BH124" s="192">
        <f t="shared" si="7"/>
        <v>0</v>
      </c>
      <c r="BI124" s="192">
        <f t="shared" si="8"/>
        <v>0</v>
      </c>
      <c r="BJ124" s="19" t="s">
        <v>82</v>
      </c>
      <c r="BK124" s="192">
        <f t="shared" si="9"/>
        <v>0</v>
      </c>
      <c r="BL124" s="19" t="s">
        <v>1034</v>
      </c>
      <c r="BM124" s="191" t="s">
        <v>3083</v>
      </c>
    </row>
    <row r="125" spans="1:65" s="2" customFormat="1" ht="14.45" customHeight="1">
      <c r="A125" s="36"/>
      <c r="B125" s="37"/>
      <c r="C125" s="226" t="s">
        <v>870</v>
      </c>
      <c r="D125" s="226" t="s">
        <v>370</v>
      </c>
      <c r="E125" s="227" t="s">
        <v>3084</v>
      </c>
      <c r="F125" s="228" t="s">
        <v>3085</v>
      </c>
      <c r="G125" s="229" t="s">
        <v>367</v>
      </c>
      <c r="H125" s="230">
        <v>100</v>
      </c>
      <c r="I125" s="231"/>
      <c r="J125" s="232">
        <f t="shared" si="0"/>
        <v>0</v>
      </c>
      <c r="K125" s="228" t="s">
        <v>19</v>
      </c>
      <c r="L125" s="233"/>
      <c r="M125" s="234" t="s">
        <v>19</v>
      </c>
      <c r="N125" s="235" t="s">
        <v>43</v>
      </c>
      <c r="O125" s="66"/>
      <c r="P125" s="189">
        <f t="shared" si="1"/>
        <v>0</v>
      </c>
      <c r="Q125" s="189">
        <v>1.2999999999999999E-4</v>
      </c>
      <c r="R125" s="189">
        <f t="shared" si="2"/>
        <v>1.2999999999999999E-2</v>
      </c>
      <c r="S125" s="189">
        <v>0</v>
      </c>
      <c r="T125" s="190">
        <f t="shared" si="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829</v>
      </c>
      <c r="AT125" s="191" t="s">
        <v>370</v>
      </c>
      <c r="AU125" s="191" t="s">
        <v>82</v>
      </c>
      <c r="AY125" s="19" t="s">
        <v>208</v>
      </c>
      <c r="BE125" s="192">
        <f t="shared" si="4"/>
        <v>0</v>
      </c>
      <c r="BF125" s="192">
        <f t="shared" si="5"/>
        <v>0</v>
      </c>
      <c r="BG125" s="192">
        <f t="shared" si="6"/>
        <v>0</v>
      </c>
      <c r="BH125" s="192">
        <f t="shared" si="7"/>
        <v>0</v>
      </c>
      <c r="BI125" s="192">
        <f t="shared" si="8"/>
        <v>0</v>
      </c>
      <c r="BJ125" s="19" t="s">
        <v>82</v>
      </c>
      <c r="BK125" s="192">
        <f t="shared" si="9"/>
        <v>0</v>
      </c>
      <c r="BL125" s="19" t="s">
        <v>1034</v>
      </c>
      <c r="BM125" s="191" t="s">
        <v>3086</v>
      </c>
    </row>
    <row r="126" spans="1:65" s="12" customFormat="1" ht="25.9" customHeight="1">
      <c r="B126" s="164"/>
      <c r="C126" s="165"/>
      <c r="D126" s="166" t="s">
        <v>70</v>
      </c>
      <c r="E126" s="167" t="s">
        <v>370</v>
      </c>
      <c r="F126" s="167" t="s">
        <v>3005</v>
      </c>
      <c r="G126" s="165"/>
      <c r="H126" s="165"/>
      <c r="I126" s="168"/>
      <c r="J126" s="169">
        <f>BK126</f>
        <v>0</v>
      </c>
      <c r="K126" s="165"/>
      <c r="L126" s="170"/>
      <c r="M126" s="171"/>
      <c r="N126" s="172"/>
      <c r="O126" s="172"/>
      <c r="P126" s="173">
        <f>P127+P147</f>
        <v>0</v>
      </c>
      <c r="Q126" s="172"/>
      <c r="R126" s="173">
        <f>R127+R147</f>
        <v>2.0610000000000003E-2</v>
      </c>
      <c r="S126" s="172"/>
      <c r="T126" s="174">
        <f>T127+T147</f>
        <v>0</v>
      </c>
      <c r="AR126" s="175" t="s">
        <v>98</v>
      </c>
      <c r="AT126" s="176" t="s">
        <v>70</v>
      </c>
      <c r="AU126" s="176" t="s">
        <v>71</v>
      </c>
      <c r="AY126" s="175" t="s">
        <v>208</v>
      </c>
      <c r="BK126" s="177">
        <f>BK127+BK147</f>
        <v>0</v>
      </c>
    </row>
    <row r="127" spans="1:65" s="12" customFormat="1" ht="22.9" customHeight="1">
      <c r="B127" s="164"/>
      <c r="C127" s="165"/>
      <c r="D127" s="166" t="s">
        <v>70</v>
      </c>
      <c r="E127" s="178" t="s">
        <v>3006</v>
      </c>
      <c r="F127" s="178" t="s">
        <v>3007</v>
      </c>
      <c r="G127" s="165"/>
      <c r="H127" s="165"/>
      <c r="I127" s="168"/>
      <c r="J127" s="179">
        <f>BK127</f>
        <v>0</v>
      </c>
      <c r="K127" s="165"/>
      <c r="L127" s="170"/>
      <c r="M127" s="171"/>
      <c r="N127" s="172"/>
      <c r="O127" s="172"/>
      <c r="P127" s="173">
        <f>SUM(P128:P146)</f>
        <v>0</v>
      </c>
      <c r="Q127" s="172"/>
      <c r="R127" s="173">
        <f>SUM(R128:R146)</f>
        <v>2.0610000000000003E-2</v>
      </c>
      <c r="S127" s="172"/>
      <c r="T127" s="174">
        <f>SUM(T128:T146)</f>
        <v>0</v>
      </c>
      <c r="AR127" s="175" t="s">
        <v>98</v>
      </c>
      <c r="AT127" s="176" t="s">
        <v>70</v>
      </c>
      <c r="AU127" s="176" t="s">
        <v>78</v>
      </c>
      <c r="AY127" s="175" t="s">
        <v>208</v>
      </c>
      <c r="BK127" s="177">
        <f>SUM(BK128:BK146)</f>
        <v>0</v>
      </c>
    </row>
    <row r="128" spans="1:65" s="2" customFormat="1" ht="14.45" customHeight="1">
      <c r="A128" s="36"/>
      <c r="B128" s="37"/>
      <c r="C128" s="180" t="s">
        <v>770</v>
      </c>
      <c r="D128" s="180" t="s">
        <v>210</v>
      </c>
      <c r="E128" s="181" t="s">
        <v>3087</v>
      </c>
      <c r="F128" s="182" t="s">
        <v>3088</v>
      </c>
      <c r="G128" s="183" t="s">
        <v>367</v>
      </c>
      <c r="H128" s="184">
        <v>13</v>
      </c>
      <c r="I128" s="185"/>
      <c r="J128" s="186">
        <f t="shared" ref="J128:J146" si="10">ROUND(I128*H128,2)</f>
        <v>0</v>
      </c>
      <c r="K128" s="182" t="s">
        <v>19</v>
      </c>
      <c r="L128" s="41"/>
      <c r="M128" s="187" t="s">
        <v>19</v>
      </c>
      <c r="N128" s="188" t="s">
        <v>43</v>
      </c>
      <c r="O128" s="66"/>
      <c r="P128" s="189">
        <f t="shared" ref="P128:P146" si="11">O128*H128</f>
        <v>0</v>
      </c>
      <c r="Q128" s="189">
        <v>0</v>
      </c>
      <c r="R128" s="189">
        <f t="shared" ref="R128:R146" si="12">Q128*H128</f>
        <v>0</v>
      </c>
      <c r="S128" s="189">
        <v>0</v>
      </c>
      <c r="T128" s="190">
        <f t="shared" ref="T128:T146" si="13"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2096</v>
      </c>
      <c r="AT128" s="191" t="s">
        <v>210</v>
      </c>
      <c r="AU128" s="191" t="s">
        <v>82</v>
      </c>
      <c r="AY128" s="19" t="s">
        <v>208</v>
      </c>
      <c r="BE128" s="192">
        <f t="shared" ref="BE128:BE146" si="14">IF(N128="základní",J128,0)</f>
        <v>0</v>
      </c>
      <c r="BF128" s="192">
        <f t="shared" ref="BF128:BF146" si="15">IF(N128="snížená",J128,0)</f>
        <v>0</v>
      </c>
      <c r="BG128" s="192">
        <f t="shared" ref="BG128:BG146" si="16">IF(N128="zákl. přenesená",J128,0)</f>
        <v>0</v>
      </c>
      <c r="BH128" s="192">
        <f t="shared" ref="BH128:BH146" si="17">IF(N128="sníž. přenesená",J128,0)</f>
        <v>0</v>
      </c>
      <c r="BI128" s="192">
        <f t="shared" ref="BI128:BI146" si="18">IF(N128="nulová",J128,0)</f>
        <v>0</v>
      </c>
      <c r="BJ128" s="19" t="s">
        <v>82</v>
      </c>
      <c r="BK128" s="192">
        <f t="shared" ref="BK128:BK146" si="19">ROUND(I128*H128,2)</f>
        <v>0</v>
      </c>
      <c r="BL128" s="19" t="s">
        <v>2096</v>
      </c>
      <c r="BM128" s="191" t="s">
        <v>3089</v>
      </c>
    </row>
    <row r="129" spans="1:65" s="2" customFormat="1" ht="14.45" customHeight="1">
      <c r="A129" s="36"/>
      <c r="B129" s="37"/>
      <c r="C129" s="226" t="s">
        <v>748</v>
      </c>
      <c r="D129" s="226" t="s">
        <v>370</v>
      </c>
      <c r="E129" s="227" t="s">
        <v>3090</v>
      </c>
      <c r="F129" s="228" t="s">
        <v>3091</v>
      </c>
      <c r="G129" s="229" t="s">
        <v>3092</v>
      </c>
      <c r="H129" s="230">
        <v>13</v>
      </c>
      <c r="I129" s="231"/>
      <c r="J129" s="232">
        <f t="shared" si="10"/>
        <v>0</v>
      </c>
      <c r="K129" s="228" t="s">
        <v>19</v>
      </c>
      <c r="L129" s="233"/>
      <c r="M129" s="234" t="s">
        <v>19</v>
      </c>
      <c r="N129" s="235" t="s">
        <v>43</v>
      </c>
      <c r="O129" s="66"/>
      <c r="P129" s="189">
        <f t="shared" si="11"/>
        <v>0</v>
      </c>
      <c r="Q129" s="189">
        <v>0</v>
      </c>
      <c r="R129" s="189">
        <f t="shared" si="12"/>
        <v>0</v>
      </c>
      <c r="S129" s="189">
        <v>0</v>
      </c>
      <c r="T129" s="190">
        <f t="shared" si="1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2674</v>
      </c>
      <c r="AT129" s="191" t="s">
        <v>370</v>
      </c>
      <c r="AU129" s="191" t="s">
        <v>82</v>
      </c>
      <c r="AY129" s="19" t="s">
        <v>208</v>
      </c>
      <c r="BE129" s="192">
        <f t="shared" si="14"/>
        <v>0</v>
      </c>
      <c r="BF129" s="192">
        <f t="shared" si="15"/>
        <v>0</v>
      </c>
      <c r="BG129" s="192">
        <f t="shared" si="16"/>
        <v>0</v>
      </c>
      <c r="BH129" s="192">
        <f t="shared" si="17"/>
        <v>0</v>
      </c>
      <c r="BI129" s="192">
        <f t="shared" si="18"/>
        <v>0</v>
      </c>
      <c r="BJ129" s="19" t="s">
        <v>82</v>
      </c>
      <c r="BK129" s="192">
        <f t="shared" si="19"/>
        <v>0</v>
      </c>
      <c r="BL129" s="19" t="s">
        <v>2096</v>
      </c>
      <c r="BM129" s="191" t="s">
        <v>3093</v>
      </c>
    </row>
    <row r="130" spans="1:65" s="2" customFormat="1" ht="14.45" customHeight="1">
      <c r="A130" s="36"/>
      <c r="B130" s="37"/>
      <c r="C130" s="180" t="s">
        <v>2246</v>
      </c>
      <c r="D130" s="180" t="s">
        <v>210</v>
      </c>
      <c r="E130" s="181" t="s">
        <v>3094</v>
      </c>
      <c r="F130" s="182" t="s">
        <v>3095</v>
      </c>
      <c r="G130" s="183" t="s">
        <v>395</v>
      </c>
      <c r="H130" s="184">
        <v>266</v>
      </c>
      <c r="I130" s="185"/>
      <c r="J130" s="186">
        <f t="shared" si="10"/>
        <v>0</v>
      </c>
      <c r="K130" s="182" t="s">
        <v>19</v>
      </c>
      <c r="L130" s="41"/>
      <c r="M130" s="187" t="s">
        <v>19</v>
      </c>
      <c r="N130" s="188" t="s">
        <v>43</v>
      </c>
      <c r="O130" s="66"/>
      <c r="P130" s="189">
        <f t="shared" si="11"/>
        <v>0</v>
      </c>
      <c r="Q130" s="189">
        <v>0</v>
      </c>
      <c r="R130" s="189">
        <f t="shared" si="12"/>
        <v>0</v>
      </c>
      <c r="S130" s="189">
        <v>0</v>
      </c>
      <c r="T130" s="190">
        <f t="shared" si="1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2096</v>
      </c>
      <c r="AT130" s="191" t="s">
        <v>210</v>
      </c>
      <c r="AU130" s="191" t="s">
        <v>82</v>
      </c>
      <c r="AY130" s="19" t="s">
        <v>208</v>
      </c>
      <c r="BE130" s="192">
        <f t="shared" si="14"/>
        <v>0</v>
      </c>
      <c r="BF130" s="192">
        <f t="shared" si="15"/>
        <v>0</v>
      </c>
      <c r="BG130" s="192">
        <f t="shared" si="16"/>
        <v>0</v>
      </c>
      <c r="BH130" s="192">
        <f t="shared" si="17"/>
        <v>0</v>
      </c>
      <c r="BI130" s="192">
        <f t="shared" si="18"/>
        <v>0</v>
      </c>
      <c r="BJ130" s="19" t="s">
        <v>82</v>
      </c>
      <c r="BK130" s="192">
        <f t="shared" si="19"/>
        <v>0</v>
      </c>
      <c r="BL130" s="19" t="s">
        <v>2096</v>
      </c>
      <c r="BM130" s="191" t="s">
        <v>3096</v>
      </c>
    </row>
    <row r="131" spans="1:65" s="2" customFormat="1" ht="14.45" customHeight="1">
      <c r="A131" s="36"/>
      <c r="B131" s="37"/>
      <c r="C131" s="180" t="s">
        <v>756</v>
      </c>
      <c r="D131" s="180" t="s">
        <v>210</v>
      </c>
      <c r="E131" s="181" t="s">
        <v>3097</v>
      </c>
      <c r="F131" s="182" t="s">
        <v>3098</v>
      </c>
      <c r="G131" s="183" t="s">
        <v>367</v>
      </c>
      <c r="H131" s="184">
        <v>4</v>
      </c>
      <c r="I131" s="185"/>
      <c r="J131" s="186">
        <f t="shared" si="10"/>
        <v>0</v>
      </c>
      <c r="K131" s="182" t="s">
        <v>19</v>
      </c>
      <c r="L131" s="41"/>
      <c r="M131" s="187" t="s">
        <v>19</v>
      </c>
      <c r="N131" s="188" t="s">
        <v>43</v>
      </c>
      <c r="O131" s="66"/>
      <c r="P131" s="189">
        <f t="shared" si="11"/>
        <v>0</v>
      </c>
      <c r="Q131" s="189">
        <v>0</v>
      </c>
      <c r="R131" s="189">
        <f t="shared" si="12"/>
        <v>0</v>
      </c>
      <c r="S131" s="189">
        <v>0</v>
      </c>
      <c r="T131" s="190">
        <f t="shared" si="1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2096</v>
      </c>
      <c r="AT131" s="191" t="s">
        <v>210</v>
      </c>
      <c r="AU131" s="191" t="s">
        <v>82</v>
      </c>
      <c r="AY131" s="19" t="s">
        <v>208</v>
      </c>
      <c r="BE131" s="192">
        <f t="shared" si="14"/>
        <v>0</v>
      </c>
      <c r="BF131" s="192">
        <f t="shared" si="15"/>
        <v>0</v>
      </c>
      <c r="BG131" s="192">
        <f t="shared" si="16"/>
        <v>0</v>
      </c>
      <c r="BH131" s="192">
        <f t="shared" si="17"/>
        <v>0</v>
      </c>
      <c r="BI131" s="192">
        <f t="shared" si="18"/>
        <v>0</v>
      </c>
      <c r="BJ131" s="19" t="s">
        <v>82</v>
      </c>
      <c r="BK131" s="192">
        <f t="shared" si="19"/>
        <v>0</v>
      </c>
      <c r="BL131" s="19" t="s">
        <v>2096</v>
      </c>
      <c r="BM131" s="191" t="s">
        <v>3099</v>
      </c>
    </row>
    <row r="132" spans="1:65" s="2" customFormat="1" ht="14.45" customHeight="1">
      <c r="A132" s="36"/>
      <c r="B132" s="37"/>
      <c r="C132" s="226" t="s">
        <v>895</v>
      </c>
      <c r="D132" s="226" t="s">
        <v>370</v>
      </c>
      <c r="E132" s="227" t="s">
        <v>3100</v>
      </c>
      <c r="F132" s="228" t="s">
        <v>3101</v>
      </c>
      <c r="G132" s="229" t="s">
        <v>367</v>
      </c>
      <c r="H132" s="230">
        <v>1</v>
      </c>
      <c r="I132" s="231"/>
      <c r="J132" s="232">
        <f t="shared" si="10"/>
        <v>0</v>
      </c>
      <c r="K132" s="228" t="s">
        <v>19</v>
      </c>
      <c r="L132" s="233"/>
      <c r="M132" s="234" t="s">
        <v>19</v>
      </c>
      <c r="N132" s="235" t="s">
        <v>43</v>
      </c>
      <c r="O132" s="66"/>
      <c r="P132" s="189">
        <f t="shared" si="11"/>
        <v>0</v>
      </c>
      <c r="Q132" s="189">
        <v>3.4499999999999999E-3</v>
      </c>
      <c r="R132" s="189">
        <f t="shared" si="12"/>
        <v>3.4499999999999999E-3</v>
      </c>
      <c r="S132" s="189">
        <v>0</v>
      </c>
      <c r="T132" s="190">
        <f t="shared" si="1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2432</v>
      </c>
      <c r="AT132" s="191" t="s">
        <v>370</v>
      </c>
      <c r="AU132" s="191" t="s">
        <v>82</v>
      </c>
      <c r="AY132" s="19" t="s">
        <v>208</v>
      </c>
      <c r="BE132" s="192">
        <f t="shared" si="14"/>
        <v>0</v>
      </c>
      <c r="BF132" s="192">
        <f t="shared" si="15"/>
        <v>0</v>
      </c>
      <c r="BG132" s="192">
        <f t="shared" si="16"/>
        <v>0</v>
      </c>
      <c r="BH132" s="192">
        <f t="shared" si="17"/>
        <v>0</v>
      </c>
      <c r="BI132" s="192">
        <f t="shared" si="18"/>
        <v>0</v>
      </c>
      <c r="BJ132" s="19" t="s">
        <v>82</v>
      </c>
      <c r="BK132" s="192">
        <f t="shared" si="19"/>
        <v>0</v>
      </c>
      <c r="BL132" s="19" t="s">
        <v>2432</v>
      </c>
      <c r="BM132" s="191" t="s">
        <v>3102</v>
      </c>
    </row>
    <row r="133" spans="1:65" s="2" customFormat="1" ht="14.45" customHeight="1">
      <c r="A133" s="36"/>
      <c r="B133" s="37"/>
      <c r="C133" s="226" t="s">
        <v>2257</v>
      </c>
      <c r="D133" s="226" t="s">
        <v>370</v>
      </c>
      <c r="E133" s="227" t="s">
        <v>3103</v>
      </c>
      <c r="F133" s="228" t="s">
        <v>3104</v>
      </c>
      <c r="G133" s="229" t="s">
        <v>367</v>
      </c>
      <c r="H133" s="230">
        <v>1</v>
      </c>
      <c r="I133" s="231"/>
      <c r="J133" s="232">
        <f t="shared" si="10"/>
        <v>0</v>
      </c>
      <c r="K133" s="228" t="s">
        <v>19</v>
      </c>
      <c r="L133" s="233"/>
      <c r="M133" s="234" t="s">
        <v>19</v>
      </c>
      <c r="N133" s="235" t="s">
        <v>43</v>
      </c>
      <c r="O133" s="66"/>
      <c r="P133" s="189">
        <f t="shared" si="11"/>
        <v>0</v>
      </c>
      <c r="Q133" s="189">
        <v>4.5500000000000002E-3</v>
      </c>
      <c r="R133" s="189">
        <f t="shared" si="12"/>
        <v>4.5500000000000002E-3</v>
      </c>
      <c r="S133" s="189">
        <v>0</v>
      </c>
      <c r="T133" s="190">
        <f t="shared" si="1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2432</v>
      </c>
      <c r="AT133" s="191" t="s">
        <v>370</v>
      </c>
      <c r="AU133" s="191" t="s">
        <v>82</v>
      </c>
      <c r="AY133" s="19" t="s">
        <v>208</v>
      </c>
      <c r="BE133" s="192">
        <f t="shared" si="14"/>
        <v>0</v>
      </c>
      <c r="BF133" s="192">
        <f t="shared" si="15"/>
        <v>0</v>
      </c>
      <c r="BG133" s="192">
        <f t="shared" si="16"/>
        <v>0</v>
      </c>
      <c r="BH133" s="192">
        <f t="shared" si="17"/>
        <v>0</v>
      </c>
      <c r="BI133" s="192">
        <f t="shared" si="18"/>
        <v>0</v>
      </c>
      <c r="BJ133" s="19" t="s">
        <v>82</v>
      </c>
      <c r="BK133" s="192">
        <f t="shared" si="19"/>
        <v>0</v>
      </c>
      <c r="BL133" s="19" t="s">
        <v>2432</v>
      </c>
      <c r="BM133" s="191" t="s">
        <v>3105</v>
      </c>
    </row>
    <row r="134" spans="1:65" s="2" customFormat="1" ht="14.45" customHeight="1">
      <c r="A134" s="36"/>
      <c r="B134" s="37"/>
      <c r="C134" s="226" t="s">
        <v>994</v>
      </c>
      <c r="D134" s="226" t="s">
        <v>370</v>
      </c>
      <c r="E134" s="227" t="s">
        <v>3106</v>
      </c>
      <c r="F134" s="228" t="s">
        <v>3107</v>
      </c>
      <c r="G134" s="229" t="s">
        <v>367</v>
      </c>
      <c r="H134" s="230">
        <v>6</v>
      </c>
      <c r="I134" s="231"/>
      <c r="J134" s="232">
        <f t="shared" si="10"/>
        <v>0</v>
      </c>
      <c r="K134" s="228" t="s">
        <v>19</v>
      </c>
      <c r="L134" s="233"/>
      <c r="M134" s="234" t="s">
        <v>19</v>
      </c>
      <c r="N134" s="235" t="s">
        <v>43</v>
      </c>
      <c r="O134" s="66"/>
      <c r="P134" s="189">
        <f t="shared" si="11"/>
        <v>0</v>
      </c>
      <c r="Q134" s="189">
        <v>0</v>
      </c>
      <c r="R134" s="189">
        <f t="shared" si="12"/>
        <v>0</v>
      </c>
      <c r="S134" s="189">
        <v>0</v>
      </c>
      <c r="T134" s="190">
        <f t="shared" si="1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2432</v>
      </c>
      <c r="AT134" s="191" t="s">
        <v>370</v>
      </c>
      <c r="AU134" s="191" t="s">
        <v>82</v>
      </c>
      <c r="AY134" s="19" t="s">
        <v>208</v>
      </c>
      <c r="BE134" s="192">
        <f t="shared" si="14"/>
        <v>0</v>
      </c>
      <c r="BF134" s="192">
        <f t="shared" si="15"/>
        <v>0</v>
      </c>
      <c r="BG134" s="192">
        <f t="shared" si="16"/>
        <v>0</v>
      </c>
      <c r="BH134" s="192">
        <f t="shared" si="17"/>
        <v>0</v>
      </c>
      <c r="BI134" s="192">
        <f t="shared" si="18"/>
        <v>0</v>
      </c>
      <c r="BJ134" s="19" t="s">
        <v>82</v>
      </c>
      <c r="BK134" s="192">
        <f t="shared" si="19"/>
        <v>0</v>
      </c>
      <c r="BL134" s="19" t="s">
        <v>2432</v>
      </c>
      <c r="BM134" s="191" t="s">
        <v>3108</v>
      </c>
    </row>
    <row r="135" spans="1:65" s="2" customFormat="1" ht="14.45" customHeight="1">
      <c r="A135" s="36"/>
      <c r="B135" s="37"/>
      <c r="C135" s="226" t="s">
        <v>829</v>
      </c>
      <c r="D135" s="226" t="s">
        <v>370</v>
      </c>
      <c r="E135" s="227" t="s">
        <v>3109</v>
      </c>
      <c r="F135" s="228" t="s">
        <v>3110</v>
      </c>
      <c r="G135" s="229" t="s">
        <v>367</v>
      </c>
      <c r="H135" s="230">
        <v>5</v>
      </c>
      <c r="I135" s="231"/>
      <c r="J135" s="232">
        <f t="shared" si="10"/>
        <v>0</v>
      </c>
      <c r="K135" s="228" t="s">
        <v>19</v>
      </c>
      <c r="L135" s="233"/>
      <c r="M135" s="234" t="s">
        <v>19</v>
      </c>
      <c r="N135" s="235" t="s">
        <v>43</v>
      </c>
      <c r="O135" s="66"/>
      <c r="P135" s="189">
        <f t="shared" si="11"/>
        <v>0</v>
      </c>
      <c r="Q135" s="189">
        <v>6.4000000000000005E-4</v>
      </c>
      <c r="R135" s="189">
        <f t="shared" si="12"/>
        <v>3.2000000000000002E-3</v>
      </c>
      <c r="S135" s="189">
        <v>0</v>
      </c>
      <c r="T135" s="190">
        <f t="shared" si="1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2432</v>
      </c>
      <c r="AT135" s="191" t="s">
        <v>370</v>
      </c>
      <c r="AU135" s="191" t="s">
        <v>82</v>
      </c>
      <c r="AY135" s="19" t="s">
        <v>208</v>
      </c>
      <c r="BE135" s="192">
        <f t="shared" si="14"/>
        <v>0</v>
      </c>
      <c r="BF135" s="192">
        <f t="shared" si="15"/>
        <v>0</v>
      </c>
      <c r="BG135" s="192">
        <f t="shared" si="16"/>
        <v>0</v>
      </c>
      <c r="BH135" s="192">
        <f t="shared" si="17"/>
        <v>0</v>
      </c>
      <c r="BI135" s="192">
        <f t="shared" si="18"/>
        <v>0</v>
      </c>
      <c r="BJ135" s="19" t="s">
        <v>82</v>
      </c>
      <c r="BK135" s="192">
        <f t="shared" si="19"/>
        <v>0</v>
      </c>
      <c r="BL135" s="19" t="s">
        <v>2432</v>
      </c>
      <c r="BM135" s="191" t="s">
        <v>3111</v>
      </c>
    </row>
    <row r="136" spans="1:65" s="2" customFormat="1" ht="14.45" customHeight="1">
      <c r="A136" s="36"/>
      <c r="B136" s="37"/>
      <c r="C136" s="226" t="s">
        <v>835</v>
      </c>
      <c r="D136" s="226" t="s">
        <v>370</v>
      </c>
      <c r="E136" s="227" t="s">
        <v>3112</v>
      </c>
      <c r="F136" s="228" t="s">
        <v>3113</v>
      </c>
      <c r="G136" s="229" t="s">
        <v>367</v>
      </c>
      <c r="H136" s="230">
        <v>3</v>
      </c>
      <c r="I136" s="231"/>
      <c r="J136" s="232">
        <f t="shared" si="10"/>
        <v>0</v>
      </c>
      <c r="K136" s="228" t="s">
        <v>19</v>
      </c>
      <c r="L136" s="233"/>
      <c r="M136" s="234" t="s">
        <v>19</v>
      </c>
      <c r="N136" s="235" t="s">
        <v>43</v>
      </c>
      <c r="O136" s="66"/>
      <c r="P136" s="189">
        <f t="shared" si="11"/>
        <v>0</v>
      </c>
      <c r="Q136" s="189">
        <v>4.8999999999999998E-4</v>
      </c>
      <c r="R136" s="189">
        <f t="shared" si="12"/>
        <v>1.47E-3</v>
      </c>
      <c r="S136" s="189">
        <v>0</v>
      </c>
      <c r="T136" s="190">
        <f t="shared" si="1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2432</v>
      </c>
      <c r="AT136" s="191" t="s">
        <v>370</v>
      </c>
      <c r="AU136" s="191" t="s">
        <v>82</v>
      </c>
      <c r="AY136" s="19" t="s">
        <v>208</v>
      </c>
      <c r="BE136" s="192">
        <f t="shared" si="14"/>
        <v>0</v>
      </c>
      <c r="BF136" s="192">
        <f t="shared" si="15"/>
        <v>0</v>
      </c>
      <c r="BG136" s="192">
        <f t="shared" si="16"/>
        <v>0</v>
      </c>
      <c r="BH136" s="192">
        <f t="shared" si="17"/>
        <v>0</v>
      </c>
      <c r="BI136" s="192">
        <f t="shared" si="18"/>
        <v>0</v>
      </c>
      <c r="BJ136" s="19" t="s">
        <v>82</v>
      </c>
      <c r="BK136" s="192">
        <f t="shared" si="19"/>
        <v>0</v>
      </c>
      <c r="BL136" s="19" t="s">
        <v>2432</v>
      </c>
      <c r="BM136" s="191" t="s">
        <v>3114</v>
      </c>
    </row>
    <row r="137" spans="1:65" s="2" customFormat="1" ht="14.45" customHeight="1">
      <c r="A137" s="36"/>
      <c r="B137" s="37"/>
      <c r="C137" s="226" t="s">
        <v>901</v>
      </c>
      <c r="D137" s="226" t="s">
        <v>370</v>
      </c>
      <c r="E137" s="227" t="s">
        <v>3115</v>
      </c>
      <c r="F137" s="228" t="s">
        <v>3116</v>
      </c>
      <c r="G137" s="229" t="s">
        <v>367</v>
      </c>
      <c r="H137" s="230">
        <v>2</v>
      </c>
      <c r="I137" s="231"/>
      <c r="J137" s="232">
        <f t="shared" si="10"/>
        <v>0</v>
      </c>
      <c r="K137" s="228" t="s">
        <v>19</v>
      </c>
      <c r="L137" s="233"/>
      <c r="M137" s="234" t="s">
        <v>19</v>
      </c>
      <c r="N137" s="235" t="s">
        <v>43</v>
      </c>
      <c r="O137" s="66"/>
      <c r="P137" s="189">
        <f t="shared" si="11"/>
        <v>0</v>
      </c>
      <c r="Q137" s="189">
        <v>1.6000000000000001E-4</v>
      </c>
      <c r="R137" s="189">
        <f t="shared" si="12"/>
        <v>3.2000000000000003E-4</v>
      </c>
      <c r="S137" s="189">
        <v>0</v>
      </c>
      <c r="T137" s="190">
        <f t="shared" si="1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2432</v>
      </c>
      <c r="AT137" s="191" t="s">
        <v>370</v>
      </c>
      <c r="AU137" s="191" t="s">
        <v>82</v>
      </c>
      <c r="AY137" s="19" t="s">
        <v>208</v>
      </c>
      <c r="BE137" s="192">
        <f t="shared" si="14"/>
        <v>0</v>
      </c>
      <c r="BF137" s="192">
        <f t="shared" si="15"/>
        <v>0</v>
      </c>
      <c r="BG137" s="192">
        <f t="shared" si="16"/>
        <v>0</v>
      </c>
      <c r="BH137" s="192">
        <f t="shared" si="17"/>
        <v>0</v>
      </c>
      <c r="BI137" s="192">
        <f t="shared" si="18"/>
        <v>0</v>
      </c>
      <c r="BJ137" s="19" t="s">
        <v>82</v>
      </c>
      <c r="BK137" s="192">
        <f t="shared" si="19"/>
        <v>0</v>
      </c>
      <c r="BL137" s="19" t="s">
        <v>2432</v>
      </c>
      <c r="BM137" s="191" t="s">
        <v>3117</v>
      </c>
    </row>
    <row r="138" spans="1:65" s="2" customFormat="1" ht="14.45" customHeight="1">
      <c r="A138" s="36"/>
      <c r="B138" s="37"/>
      <c r="C138" s="226" t="s">
        <v>907</v>
      </c>
      <c r="D138" s="226" t="s">
        <v>370</v>
      </c>
      <c r="E138" s="227" t="s">
        <v>3118</v>
      </c>
      <c r="F138" s="228" t="s">
        <v>3119</v>
      </c>
      <c r="G138" s="229" t="s">
        <v>367</v>
      </c>
      <c r="H138" s="230">
        <v>2</v>
      </c>
      <c r="I138" s="231"/>
      <c r="J138" s="232">
        <f t="shared" si="10"/>
        <v>0</v>
      </c>
      <c r="K138" s="228" t="s">
        <v>19</v>
      </c>
      <c r="L138" s="233"/>
      <c r="M138" s="234" t="s">
        <v>19</v>
      </c>
      <c r="N138" s="235" t="s">
        <v>43</v>
      </c>
      <c r="O138" s="66"/>
      <c r="P138" s="189">
        <f t="shared" si="11"/>
        <v>0</v>
      </c>
      <c r="Q138" s="189">
        <v>1.2999999999999999E-4</v>
      </c>
      <c r="R138" s="189">
        <f t="shared" si="12"/>
        <v>2.5999999999999998E-4</v>
      </c>
      <c r="S138" s="189">
        <v>0</v>
      </c>
      <c r="T138" s="190">
        <f t="shared" si="1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2432</v>
      </c>
      <c r="AT138" s="191" t="s">
        <v>370</v>
      </c>
      <c r="AU138" s="191" t="s">
        <v>82</v>
      </c>
      <c r="AY138" s="19" t="s">
        <v>208</v>
      </c>
      <c r="BE138" s="192">
        <f t="shared" si="14"/>
        <v>0</v>
      </c>
      <c r="BF138" s="192">
        <f t="shared" si="15"/>
        <v>0</v>
      </c>
      <c r="BG138" s="192">
        <f t="shared" si="16"/>
        <v>0</v>
      </c>
      <c r="BH138" s="192">
        <f t="shared" si="17"/>
        <v>0</v>
      </c>
      <c r="BI138" s="192">
        <f t="shared" si="18"/>
        <v>0</v>
      </c>
      <c r="BJ138" s="19" t="s">
        <v>82</v>
      </c>
      <c r="BK138" s="192">
        <f t="shared" si="19"/>
        <v>0</v>
      </c>
      <c r="BL138" s="19" t="s">
        <v>2432</v>
      </c>
      <c r="BM138" s="191" t="s">
        <v>3120</v>
      </c>
    </row>
    <row r="139" spans="1:65" s="2" customFormat="1" ht="14.45" customHeight="1">
      <c r="A139" s="36"/>
      <c r="B139" s="37"/>
      <c r="C139" s="226" t="s">
        <v>840</v>
      </c>
      <c r="D139" s="226" t="s">
        <v>370</v>
      </c>
      <c r="E139" s="227" t="s">
        <v>3121</v>
      </c>
      <c r="F139" s="228" t="s">
        <v>3122</v>
      </c>
      <c r="G139" s="229" t="s">
        <v>367</v>
      </c>
      <c r="H139" s="230">
        <v>11</v>
      </c>
      <c r="I139" s="231"/>
      <c r="J139" s="232">
        <f t="shared" si="10"/>
        <v>0</v>
      </c>
      <c r="K139" s="228" t="s">
        <v>19</v>
      </c>
      <c r="L139" s="233"/>
      <c r="M139" s="234" t="s">
        <v>19</v>
      </c>
      <c r="N139" s="235" t="s">
        <v>43</v>
      </c>
      <c r="O139" s="66"/>
      <c r="P139" s="189">
        <f t="shared" si="11"/>
        <v>0</v>
      </c>
      <c r="Q139" s="189">
        <v>3.0000000000000001E-5</v>
      </c>
      <c r="R139" s="189">
        <f t="shared" si="12"/>
        <v>3.3E-4</v>
      </c>
      <c r="S139" s="189">
        <v>0</v>
      </c>
      <c r="T139" s="190">
        <f t="shared" si="1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2432</v>
      </c>
      <c r="AT139" s="191" t="s">
        <v>370</v>
      </c>
      <c r="AU139" s="191" t="s">
        <v>82</v>
      </c>
      <c r="AY139" s="19" t="s">
        <v>208</v>
      </c>
      <c r="BE139" s="192">
        <f t="shared" si="14"/>
        <v>0</v>
      </c>
      <c r="BF139" s="192">
        <f t="shared" si="15"/>
        <v>0</v>
      </c>
      <c r="BG139" s="192">
        <f t="shared" si="16"/>
        <v>0</v>
      </c>
      <c r="BH139" s="192">
        <f t="shared" si="17"/>
        <v>0</v>
      </c>
      <c r="BI139" s="192">
        <f t="shared" si="18"/>
        <v>0</v>
      </c>
      <c r="BJ139" s="19" t="s">
        <v>82</v>
      </c>
      <c r="BK139" s="192">
        <f t="shared" si="19"/>
        <v>0</v>
      </c>
      <c r="BL139" s="19" t="s">
        <v>2432</v>
      </c>
      <c r="BM139" s="191" t="s">
        <v>3123</v>
      </c>
    </row>
    <row r="140" spans="1:65" s="2" customFormat="1" ht="14.45" customHeight="1">
      <c r="A140" s="36"/>
      <c r="B140" s="37"/>
      <c r="C140" s="226" t="s">
        <v>850</v>
      </c>
      <c r="D140" s="226" t="s">
        <v>370</v>
      </c>
      <c r="E140" s="227" t="s">
        <v>3124</v>
      </c>
      <c r="F140" s="228" t="s">
        <v>3125</v>
      </c>
      <c r="G140" s="229" t="s">
        <v>367</v>
      </c>
      <c r="H140" s="230">
        <v>4</v>
      </c>
      <c r="I140" s="231"/>
      <c r="J140" s="232">
        <f t="shared" si="10"/>
        <v>0</v>
      </c>
      <c r="K140" s="228" t="s">
        <v>19</v>
      </c>
      <c r="L140" s="233"/>
      <c r="M140" s="234" t="s">
        <v>19</v>
      </c>
      <c r="N140" s="235" t="s">
        <v>43</v>
      </c>
      <c r="O140" s="66"/>
      <c r="P140" s="189">
        <f t="shared" si="11"/>
        <v>0</v>
      </c>
      <c r="Q140" s="189">
        <v>3.6000000000000002E-4</v>
      </c>
      <c r="R140" s="189">
        <f t="shared" si="12"/>
        <v>1.4400000000000001E-3</v>
      </c>
      <c r="S140" s="189">
        <v>0</v>
      </c>
      <c r="T140" s="190">
        <f t="shared" si="1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2432</v>
      </c>
      <c r="AT140" s="191" t="s">
        <v>370</v>
      </c>
      <c r="AU140" s="191" t="s">
        <v>82</v>
      </c>
      <c r="AY140" s="19" t="s">
        <v>208</v>
      </c>
      <c r="BE140" s="192">
        <f t="shared" si="14"/>
        <v>0</v>
      </c>
      <c r="BF140" s="192">
        <f t="shared" si="15"/>
        <v>0</v>
      </c>
      <c r="BG140" s="192">
        <f t="shared" si="16"/>
        <v>0</v>
      </c>
      <c r="BH140" s="192">
        <f t="shared" si="17"/>
        <v>0</v>
      </c>
      <c r="BI140" s="192">
        <f t="shared" si="18"/>
        <v>0</v>
      </c>
      <c r="BJ140" s="19" t="s">
        <v>82</v>
      </c>
      <c r="BK140" s="192">
        <f t="shared" si="19"/>
        <v>0</v>
      </c>
      <c r="BL140" s="19" t="s">
        <v>2432</v>
      </c>
      <c r="BM140" s="191" t="s">
        <v>3126</v>
      </c>
    </row>
    <row r="141" spans="1:65" s="2" customFormat="1" ht="14.45" customHeight="1">
      <c r="A141" s="36"/>
      <c r="B141" s="37"/>
      <c r="C141" s="226" t="s">
        <v>854</v>
      </c>
      <c r="D141" s="226" t="s">
        <v>370</v>
      </c>
      <c r="E141" s="227" t="s">
        <v>3127</v>
      </c>
      <c r="F141" s="228" t="s">
        <v>3128</v>
      </c>
      <c r="G141" s="229" t="s">
        <v>367</v>
      </c>
      <c r="H141" s="230">
        <v>6</v>
      </c>
      <c r="I141" s="231"/>
      <c r="J141" s="232">
        <f t="shared" si="10"/>
        <v>0</v>
      </c>
      <c r="K141" s="228" t="s">
        <v>19</v>
      </c>
      <c r="L141" s="233"/>
      <c r="M141" s="234" t="s">
        <v>19</v>
      </c>
      <c r="N141" s="235" t="s">
        <v>43</v>
      </c>
      <c r="O141" s="66"/>
      <c r="P141" s="189">
        <f t="shared" si="11"/>
        <v>0</v>
      </c>
      <c r="Q141" s="189">
        <v>3.2000000000000003E-4</v>
      </c>
      <c r="R141" s="189">
        <f t="shared" si="12"/>
        <v>1.9200000000000003E-3</v>
      </c>
      <c r="S141" s="189">
        <v>0</v>
      </c>
      <c r="T141" s="190">
        <f t="shared" si="1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2432</v>
      </c>
      <c r="AT141" s="191" t="s">
        <v>370</v>
      </c>
      <c r="AU141" s="191" t="s">
        <v>82</v>
      </c>
      <c r="AY141" s="19" t="s">
        <v>208</v>
      </c>
      <c r="BE141" s="192">
        <f t="shared" si="14"/>
        <v>0</v>
      </c>
      <c r="BF141" s="192">
        <f t="shared" si="15"/>
        <v>0</v>
      </c>
      <c r="BG141" s="192">
        <f t="shared" si="16"/>
        <v>0</v>
      </c>
      <c r="BH141" s="192">
        <f t="shared" si="17"/>
        <v>0</v>
      </c>
      <c r="BI141" s="192">
        <f t="shared" si="18"/>
        <v>0</v>
      </c>
      <c r="BJ141" s="19" t="s">
        <v>82</v>
      </c>
      <c r="BK141" s="192">
        <f t="shared" si="19"/>
        <v>0</v>
      </c>
      <c r="BL141" s="19" t="s">
        <v>2432</v>
      </c>
      <c r="BM141" s="191" t="s">
        <v>3129</v>
      </c>
    </row>
    <row r="142" spans="1:65" s="2" customFormat="1" ht="14.45" customHeight="1">
      <c r="A142" s="36"/>
      <c r="B142" s="37"/>
      <c r="C142" s="226" t="s">
        <v>1003</v>
      </c>
      <c r="D142" s="226" t="s">
        <v>370</v>
      </c>
      <c r="E142" s="227" t="s">
        <v>3130</v>
      </c>
      <c r="F142" s="228" t="s">
        <v>3131</v>
      </c>
      <c r="G142" s="229" t="s">
        <v>367</v>
      </c>
      <c r="H142" s="230">
        <v>5</v>
      </c>
      <c r="I142" s="231"/>
      <c r="J142" s="232">
        <f t="shared" si="10"/>
        <v>0</v>
      </c>
      <c r="K142" s="228" t="s">
        <v>19</v>
      </c>
      <c r="L142" s="233"/>
      <c r="M142" s="234" t="s">
        <v>19</v>
      </c>
      <c r="N142" s="235" t="s">
        <v>43</v>
      </c>
      <c r="O142" s="66"/>
      <c r="P142" s="189">
        <f t="shared" si="11"/>
        <v>0</v>
      </c>
      <c r="Q142" s="189">
        <v>1.4999999999999999E-4</v>
      </c>
      <c r="R142" s="189">
        <f t="shared" si="12"/>
        <v>7.4999999999999991E-4</v>
      </c>
      <c r="S142" s="189">
        <v>0</v>
      </c>
      <c r="T142" s="190">
        <f t="shared" si="1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2432</v>
      </c>
      <c r="AT142" s="191" t="s">
        <v>370</v>
      </c>
      <c r="AU142" s="191" t="s">
        <v>82</v>
      </c>
      <c r="AY142" s="19" t="s">
        <v>208</v>
      </c>
      <c r="BE142" s="192">
        <f t="shared" si="14"/>
        <v>0</v>
      </c>
      <c r="BF142" s="192">
        <f t="shared" si="15"/>
        <v>0</v>
      </c>
      <c r="BG142" s="192">
        <f t="shared" si="16"/>
        <v>0</v>
      </c>
      <c r="BH142" s="192">
        <f t="shared" si="17"/>
        <v>0</v>
      </c>
      <c r="BI142" s="192">
        <f t="shared" si="18"/>
        <v>0</v>
      </c>
      <c r="BJ142" s="19" t="s">
        <v>82</v>
      </c>
      <c r="BK142" s="192">
        <f t="shared" si="19"/>
        <v>0</v>
      </c>
      <c r="BL142" s="19" t="s">
        <v>2432</v>
      </c>
      <c r="BM142" s="191" t="s">
        <v>3132</v>
      </c>
    </row>
    <row r="143" spans="1:65" s="2" customFormat="1" ht="14.45" customHeight="1">
      <c r="A143" s="36"/>
      <c r="B143" s="37"/>
      <c r="C143" s="226" t="s">
        <v>2376</v>
      </c>
      <c r="D143" s="226" t="s">
        <v>370</v>
      </c>
      <c r="E143" s="227" t="s">
        <v>3133</v>
      </c>
      <c r="F143" s="228" t="s">
        <v>3134</v>
      </c>
      <c r="G143" s="229" t="s">
        <v>367</v>
      </c>
      <c r="H143" s="230">
        <v>2</v>
      </c>
      <c r="I143" s="231"/>
      <c r="J143" s="232">
        <f t="shared" si="10"/>
        <v>0</v>
      </c>
      <c r="K143" s="228" t="s">
        <v>19</v>
      </c>
      <c r="L143" s="233"/>
      <c r="M143" s="234" t="s">
        <v>19</v>
      </c>
      <c r="N143" s="235" t="s">
        <v>43</v>
      </c>
      <c r="O143" s="66"/>
      <c r="P143" s="189">
        <f t="shared" si="11"/>
        <v>0</v>
      </c>
      <c r="Q143" s="189">
        <v>1.2099999999999999E-3</v>
      </c>
      <c r="R143" s="189">
        <f t="shared" si="12"/>
        <v>2.4199999999999998E-3</v>
      </c>
      <c r="S143" s="189">
        <v>0</v>
      </c>
      <c r="T143" s="190">
        <f t="shared" si="1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2432</v>
      </c>
      <c r="AT143" s="191" t="s">
        <v>370</v>
      </c>
      <c r="AU143" s="191" t="s">
        <v>82</v>
      </c>
      <c r="AY143" s="19" t="s">
        <v>208</v>
      </c>
      <c r="BE143" s="192">
        <f t="shared" si="14"/>
        <v>0</v>
      </c>
      <c r="BF143" s="192">
        <f t="shared" si="15"/>
        <v>0</v>
      </c>
      <c r="BG143" s="192">
        <f t="shared" si="16"/>
        <v>0</v>
      </c>
      <c r="BH143" s="192">
        <f t="shared" si="17"/>
        <v>0</v>
      </c>
      <c r="BI143" s="192">
        <f t="shared" si="18"/>
        <v>0</v>
      </c>
      <c r="BJ143" s="19" t="s">
        <v>82</v>
      </c>
      <c r="BK143" s="192">
        <f t="shared" si="19"/>
        <v>0</v>
      </c>
      <c r="BL143" s="19" t="s">
        <v>2432</v>
      </c>
      <c r="BM143" s="191" t="s">
        <v>3135</v>
      </c>
    </row>
    <row r="144" spans="1:65" s="2" customFormat="1" ht="14.45" customHeight="1">
      <c r="A144" s="36"/>
      <c r="B144" s="37"/>
      <c r="C144" s="226" t="s">
        <v>1007</v>
      </c>
      <c r="D144" s="226" t="s">
        <v>370</v>
      </c>
      <c r="E144" s="227" t="s">
        <v>3136</v>
      </c>
      <c r="F144" s="228" t="s">
        <v>3137</v>
      </c>
      <c r="G144" s="229" t="s">
        <v>367</v>
      </c>
      <c r="H144" s="230">
        <v>2</v>
      </c>
      <c r="I144" s="231"/>
      <c r="J144" s="232">
        <f t="shared" si="10"/>
        <v>0</v>
      </c>
      <c r="K144" s="228" t="s">
        <v>19</v>
      </c>
      <c r="L144" s="233"/>
      <c r="M144" s="234" t="s">
        <v>19</v>
      </c>
      <c r="N144" s="235" t="s">
        <v>43</v>
      </c>
      <c r="O144" s="66"/>
      <c r="P144" s="189">
        <f t="shared" si="11"/>
        <v>0</v>
      </c>
      <c r="Q144" s="189">
        <v>2.5000000000000001E-4</v>
      </c>
      <c r="R144" s="189">
        <f t="shared" si="12"/>
        <v>5.0000000000000001E-4</v>
      </c>
      <c r="S144" s="189">
        <v>0</v>
      </c>
      <c r="T144" s="190">
        <f t="shared" si="1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2432</v>
      </c>
      <c r="AT144" s="191" t="s">
        <v>370</v>
      </c>
      <c r="AU144" s="191" t="s">
        <v>82</v>
      </c>
      <c r="AY144" s="19" t="s">
        <v>208</v>
      </c>
      <c r="BE144" s="192">
        <f t="shared" si="14"/>
        <v>0</v>
      </c>
      <c r="BF144" s="192">
        <f t="shared" si="15"/>
        <v>0</v>
      </c>
      <c r="BG144" s="192">
        <f t="shared" si="16"/>
        <v>0</v>
      </c>
      <c r="BH144" s="192">
        <f t="shared" si="17"/>
        <v>0</v>
      </c>
      <c r="BI144" s="192">
        <f t="shared" si="18"/>
        <v>0</v>
      </c>
      <c r="BJ144" s="19" t="s">
        <v>82</v>
      </c>
      <c r="BK144" s="192">
        <f t="shared" si="19"/>
        <v>0</v>
      </c>
      <c r="BL144" s="19" t="s">
        <v>2432</v>
      </c>
      <c r="BM144" s="191" t="s">
        <v>3138</v>
      </c>
    </row>
    <row r="145" spans="1:65" s="2" customFormat="1" ht="14.45" customHeight="1">
      <c r="A145" s="36"/>
      <c r="B145" s="37"/>
      <c r="C145" s="180" t="s">
        <v>2202</v>
      </c>
      <c r="D145" s="180" t="s">
        <v>210</v>
      </c>
      <c r="E145" s="181" t="s">
        <v>3139</v>
      </c>
      <c r="F145" s="182" t="s">
        <v>3140</v>
      </c>
      <c r="G145" s="183" t="s">
        <v>367</v>
      </c>
      <c r="H145" s="184">
        <v>1</v>
      </c>
      <c r="I145" s="185"/>
      <c r="J145" s="186">
        <f t="shared" si="10"/>
        <v>0</v>
      </c>
      <c r="K145" s="182" t="s">
        <v>19</v>
      </c>
      <c r="L145" s="41"/>
      <c r="M145" s="187" t="s">
        <v>19</v>
      </c>
      <c r="N145" s="188" t="s">
        <v>43</v>
      </c>
      <c r="O145" s="66"/>
      <c r="P145" s="189">
        <f t="shared" si="11"/>
        <v>0</v>
      </c>
      <c r="Q145" s="189">
        <v>0</v>
      </c>
      <c r="R145" s="189">
        <f t="shared" si="12"/>
        <v>0</v>
      </c>
      <c r="S145" s="189">
        <v>0</v>
      </c>
      <c r="T145" s="190">
        <f t="shared" si="1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2096</v>
      </c>
      <c r="AT145" s="191" t="s">
        <v>210</v>
      </c>
      <c r="AU145" s="191" t="s">
        <v>82</v>
      </c>
      <c r="AY145" s="19" t="s">
        <v>208</v>
      </c>
      <c r="BE145" s="192">
        <f t="shared" si="14"/>
        <v>0</v>
      </c>
      <c r="BF145" s="192">
        <f t="shared" si="15"/>
        <v>0</v>
      </c>
      <c r="BG145" s="192">
        <f t="shared" si="16"/>
        <v>0</v>
      </c>
      <c r="BH145" s="192">
        <f t="shared" si="17"/>
        <v>0</v>
      </c>
      <c r="BI145" s="192">
        <f t="shared" si="18"/>
        <v>0</v>
      </c>
      <c r="BJ145" s="19" t="s">
        <v>82</v>
      </c>
      <c r="BK145" s="192">
        <f t="shared" si="19"/>
        <v>0</v>
      </c>
      <c r="BL145" s="19" t="s">
        <v>2096</v>
      </c>
      <c r="BM145" s="191" t="s">
        <v>3141</v>
      </c>
    </row>
    <row r="146" spans="1:65" s="2" customFormat="1" ht="14.45" customHeight="1">
      <c r="A146" s="36"/>
      <c r="B146" s="37"/>
      <c r="C146" s="180" t="s">
        <v>878</v>
      </c>
      <c r="D146" s="180" t="s">
        <v>210</v>
      </c>
      <c r="E146" s="181" t="s">
        <v>3142</v>
      </c>
      <c r="F146" s="182" t="s">
        <v>3143</v>
      </c>
      <c r="G146" s="183" t="s">
        <v>367</v>
      </c>
      <c r="H146" s="184">
        <v>1</v>
      </c>
      <c r="I146" s="185"/>
      <c r="J146" s="186">
        <f t="shared" si="10"/>
        <v>0</v>
      </c>
      <c r="K146" s="182" t="s">
        <v>19</v>
      </c>
      <c r="L146" s="41"/>
      <c r="M146" s="187" t="s">
        <v>19</v>
      </c>
      <c r="N146" s="188" t="s">
        <v>43</v>
      </c>
      <c r="O146" s="66"/>
      <c r="P146" s="189">
        <f t="shared" si="11"/>
        <v>0</v>
      </c>
      <c r="Q146" s="189">
        <v>0</v>
      </c>
      <c r="R146" s="189">
        <f t="shared" si="12"/>
        <v>0</v>
      </c>
      <c r="S146" s="189">
        <v>0</v>
      </c>
      <c r="T146" s="190">
        <f t="shared" si="1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2096</v>
      </c>
      <c r="AT146" s="191" t="s">
        <v>210</v>
      </c>
      <c r="AU146" s="191" t="s">
        <v>82</v>
      </c>
      <c r="AY146" s="19" t="s">
        <v>208</v>
      </c>
      <c r="BE146" s="192">
        <f t="shared" si="14"/>
        <v>0</v>
      </c>
      <c r="BF146" s="192">
        <f t="shared" si="15"/>
        <v>0</v>
      </c>
      <c r="BG146" s="192">
        <f t="shared" si="16"/>
        <v>0</v>
      </c>
      <c r="BH146" s="192">
        <f t="shared" si="17"/>
        <v>0</v>
      </c>
      <c r="BI146" s="192">
        <f t="shared" si="18"/>
        <v>0</v>
      </c>
      <c r="BJ146" s="19" t="s">
        <v>82</v>
      </c>
      <c r="BK146" s="192">
        <f t="shared" si="19"/>
        <v>0</v>
      </c>
      <c r="BL146" s="19" t="s">
        <v>2096</v>
      </c>
      <c r="BM146" s="191" t="s">
        <v>3144</v>
      </c>
    </row>
    <row r="147" spans="1:65" s="12" customFormat="1" ht="22.9" customHeight="1">
      <c r="B147" s="164"/>
      <c r="C147" s="165"/>
      <c r="D147" s="166" t="s">
        <v>70</v>
      </c>
      <c r="E147" s="178" t="s">
        <v>3145</v>
      </c>
      <c r="F147" s="178" t="s">
        <v>3146</v>
      </c>
      <c r="G147" s="165"/>
      <c r="H147" s="165"/>
      <c r="I147" s="168"/>
      <c r="J147" s="179">
        <f>BK147</f>
        <v>0</v>
      </c>
      <c r="K147" s="165"/>
      <c r="L147" s="170"/>
      <c r="M147" s="171"/>
      <c r="N147" s="172"/>
      <c r="O147" s="172"/>
      <c r="P147" s="173">
        <f>SUM(P148:P149)</f>
        <v>0</v>
      </c>
      <c r="Q147" s="172"/>
      <c r="R147" s="173">
        <f>SUM(R148:R149)</f>
        <v>0</v>
      </c>
      <c r="S147" s="172"/>
      <c r="T147" s="174">
        <f>SUM(T148:T149)</f>
        <v>0</v>
      </c>
      <c r="AR147" s="175" t="s">
        <v>98</v>
      </c>
      <c r="AT147" s="176" t="s">
        <v>70</v>
      </c>
      <c r="AU147" s="176" t="s">
        <v>78</v>
      </c>
      <c r="AY147" s="175" t="s">
        <v>208</v>
      </c>
      <c r="BK147" s="177">
        <f>SUM(BK148:BK149)</f>
        <v>0</v>
      </c>
    </row>
    <row r="148" spans="1:65" s="2" customFormat="1" ht="14.45" customHeight="1">
      <c r="A148" s="36"/>
      <c r="B148" s="37"/>
      <c r="C148" s="180" t="s">
        <v>2395</v>
      </c>
      <c r="D148" s="180" t="s">
        <v>210</v>
      </c>
      <c r="E148" s="181" t="s">
        <v>3147</v>
      </c>
      <c r="F148" s="182" t="s">
        <v>3148</v>
      </c>
      <c r="G148" s="183" t="s">
        <v>395</v>
      </c>
      <c r="H148" s="184">
        <v>150</v>
      </c>
      <c r="I148" s="185"/>
      <c r="J148" s="186">
        <f>ROUND(I148*H148,2)</f>
        <v>0</v>
      </c>
      <c r="K148" s="182" t="s">
        <v>19</v>
      </c>
      <c r="L148" s="41"/>
      <c r="M148" s="187" t="s">
        <v>19</v>
      </c>
      <c r="N148" s="188" t="s">
        <v>43</v>
      </c>
      <c r="O148" s="66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2096</v>
      </c>
      <c r="AT148" s="191" t="s">
        <v>210</v>
      </c>
      <c r="AU148" s="191" t="s">
        <v>82</v>
      </c>
      <c r="AY148" s="19" t="s">
        <v>208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82</v>
      </c>
      <c r="BK148" s="192">
        <f>ROUND(I148*H148,2)</f>
        <v>0</v>
      </c>
      <c r="BL148" s="19" t="s">
        <v>2096</v>
      </c>
      <c r="BM148" s="191" t="s">
        <v>3149</v>
      </c>
    </row>
    <row r="149" spans="1:65" s="2" customFormat="1" ht="14.45" customHeight="1">
      <c r="A149" s="36"/>
      <c r="B149" s="37"/>
      <c r="C149" s="180" t="s">
        <v>2221</v>
      </c>
      <c r="D149" s="180" t="s">
        <v>210</v>
      </c>
      <c r="E149" s="181" t="s">
        <v>3150</v>
      </c>
      <c r="F149" s="182" t="s">
        <v>3151</v>
      </c>
      <c r="G149" s="183" t="s">
        <v>395</v>
      </c>
      <c r="H149" s="184">
        <v>150</v>
      </c>
      <c r="I149" s="185"/>
      <c r="J149" s="186">
        <f>ROUND(I149*H149,2)</f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2096</v>
      </c>
      <c r="AT149" s="191" t="s">
        <v>210</v>
      </c>
      <c r="AU149" s="191" t="s">
        <v>82</v>
      </c>
      <c r="AY149" s="19" t="s">
        <v>208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82</v>
      </c>
      <c r="BK149" s="192">
        <f>ROUND(I149*H149,2)</f>
        <v>0</v>
      </c>
      <c r="BL149" s="19" t="s">
        <v>2096</v>
      </c>
      <c r="BM149" s="191" t="s">
        <v>3152</v>
      </c>
    </row>
    <row r="150" spans="1:65" s="12" customFormat="1" ht="25.9" customHeight="1">
      <c r="B150" s="164"/>
      <c r="C150" s="165"/>
      <c r="D150" s="166" t="s">
        <v>70</v>
      </c>
      <c r="E150" s="167" t="s">
        <v>2098</v>
      </c>
      <c r="F150" s="167" t="s">
        <v>2099</v>
      </c>
      <c r="G150" s="165"/>
      <c r="H150" s="165"/>
      <c r="I150" s="168"/>
      <c r="J150" s="169">
        <f>BK150</f>
        <v>0</v>
      </c>
      <c r="K150" s="165"/>
      <c r="L150" s="170"/>
      <c r="M150" s="171"/>
      <c r="N150" s="172"/>
      <c r="O150" s="172"/>
      <c r="P150" s="173">
        <f>P151</f>
        <v>0</v>
      </c>
      <c r="Q150" s="172"/>
      <c r="R150" s="173">
        <f>R151</f>
        <v>0</v>
      </c>
      <c r="S150" s="172"/>
      <c r="T150" s="174">
        <f>T151</f>
        <v>0</v>
      </c>
      <c r="AR150" s="175" t="s">
        <v>215</v>
      </c>
      <c r="AT150" s="176" t="s">
        <v>70</v>
      </c>
      <c r="AU150" s="176" t="s">
        <v>71</v>
      </c>
      <c r="AY150" s="175" t="s">
        <v>208</v>
      </c>
      <c r="BK150" s="177">
        <f>BK151</f>
        <v>0</v>
      </c>
    </row>
    <row r="151" spans="1:65" s="2" customFormat="1" ht="14.45" customHeight="1">
      <c r="A151" s="36"/>
      <c r="B151" s="37"/>
      <c r="C151" s="180" t="s">
        <v>1011</v>
      </c>
      <c r="D151" s="180" t="s">
        <v>210</v>
      </c>
      <c r="E151" s="181" t="s">
        <v>3012</v>
      </c>
      <c r="F151" s="182" t="s">
        <v>3153</v>
      </c>
      <c r="G151" s="183" t="s">
        <v>2103</v>
      </c>
      <c r="H151" s="184">
        <v>20</v>
      </c>
      <c r="I151" s="185"/>
      <c r="J151" s="186">
        <f>ROUND(I151*H151,2)</f>
        <v>0</v>
      </c>
      <c r="K151" s="182" t="s">
        <v>19</v>
      </c>
      <c r="L151" s="41"/>
      <c r="M151" s="252" t="s">
        <v>19</v>
      </c>
      <c r="N151" s="253" t="s">
        <v>43</v>
      </c>
      <c r="O151" s="254"/>
      <c r="P151" s="255">
        <f>O151*H151</f>
        <v>0</v>
      </c>
      <c r="Q151" s="255">
        <v>0</v>
      </c>
      <c r="R151" s="255">
        <f>Q151*H151</f>
        <v>0</v>
      </c>
      <c r="S151" s="255">
        <v>0</v>
      </c>
      <c r="T151" s="25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1177</v>
      </c>
      <c r="AT151" s="191" t="s">
        <v>210</v>
      </c>
      <c r="AU151" s="191" t="s">
        <v>78</v>
      </c>
      <c r="AY151" s="19" t="s">
        <v>208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1177</v>
      </c>
      <c r="BM151" s="191" t="s">
        <v>3154</v>
      </c>
    </row>
    <row r="152" spans="1:65" s="2" customFormat="1" ht="6.95" customHeight="1">
      <c r="A152" s="36"/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41"/>
      <c r="M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</sheetData>
  <sheetProtection algorithmName="SHA-512" hashValue="tOH3Pl7IZB7R5MnbrmSYuBaSTirMvxgZXrFkKNwSO9C7CHzuq+yGCULC1VqUHi1/bEPUGe5At+/Go7tKqiloAw==" saltValue="+LXFyQqBN84XsYx2AXCoBH6rrYquue3D7uWcxdNPVOgSsVs3mK6wyqz0vK/0I4o+vS2KaXI1h32CEbLK4bMJCA==" spinCount="100000" sheet="1" objects="1" scenarios="1" formatColumns="0" formatRows="0" autoFilter="0"/>
  <autoFilter ref="C98:K151" xr:uid="{00000000-0009-0000-0000-000006000000}"/>
  <mergeCells count="15">
    <mergeCell ref="E85:H85"/>
    <mergeCell ref="E89:H89"/>
    <mergeCell ref="E87:H87"/>
    <mergeCell ref="E91:H91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105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3155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ROUND(J93,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ROUND((SUM(BE93:BE125)),  2)</f>
        <v>0</v>
      </c>
      <c r="G37" s="36"/>
      <c r="H37" s="36"/>
      <c r="I37" s="126">
        <v>0.21</v>
      </c>
      <c r="J37" s="125">
        <f>ROUND(((SUM(BE93:BE125))*I37),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ROUND((SUM(BF93:BF125)),  2)</f>
        <v>0</v>
      </c>
      <c r="G38" s="36"/>
      <c r="H38" s="36"/>
      <c r="I38" s="126">
        <v>0.15</v>
      </c>
      <c r="J38" s="125">
        <f>ROUND(((SUM(BF93:BF125))*I38),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ROUND((SUM(BG93:BG125)),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ROUND((SUM(BH93:BH125)),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ROUND((SUM(BI93:BI125)),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>2020-22-03 - Rozváděče RB - 1 (Zapustěn. provedení)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J93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J105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J106</f>
        <v>0</v>
      </c>
      <c r="K69" s="99"/>
      <c r="L69" s="152"/>
    </row>
    <row r="70" spans="1:47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47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47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47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1" customFormat="1" ht="16.5" customHeight="1">
      <c r="B81" s="23"/>
      <c r="C81" s="24"/>
      <c r="D81" s="24"/>
      <c r="E81" s="416" t="s">
        <v>156</v>
      </c>
      <c r="F81" s="393"/>
      <c r="G81" s="393"/>
      <c r="H81" s="393"/>
      <c r="I81" s="24"/>
      <c r="J81" s="24"/>
      <c r="K81" s="24"/>
      <c r="L81" s="22"/>
    </row>
    <row r="82" spans="1:65" s="1" customFormat="1" ht="12" customHeight="1">
      <c r="B82" s="23"/>
      <c r="C82" s="31" t="s">
        <v>2142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20" t="s">
        <v>2641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2642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E13</f>
        <v>2020-22-03 - Rozváděče RB - 1 (Zapustěn. provedení)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F16</f>
        <v>Nový Bydžov</v>
      </c>
      <c r="G87" s="38"/>
      <c r="H87" s="38"/>
      <c r="I87" s="31" t="s">
        <v>23</v>
      </c>
      <c r="J87" s="61" t="str">
        <f>IF(J16="","",J16)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E19</f>
        <v>Město Nový Bydžov</v>
      </c>
      <c r="G89" s="38"/>
      <c r="H89" s="38"/>
      <c r="I89" s="31" t="s">
        <v>31</v>
      </c>
      <c r="J89" s="34" t="str">
        <f>E25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IF(E22="","",E22)</f>
        <v>Vyplň údaj</v>
      </c>
      <c r="G90" s="38"/>
      <c r="H90" s="38"/>
      <c r="I90" s="31" t="s">
        <v>34</v>
      </c>
      <c r="J90" s="34" t="str">
        <f>E28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P94+SUM(P95:P105)</f>
        <v>0</v>
      </c>
      <c r="Q93" s="74"/>
      <c r="R93" s="161">
        <f>R94+SUM(R95:R105)</f>
        <v>9.9451999999999998</v>
      </c>
      <c r="S93" s="74"/>
      <c r="T93" s="162">
        <f>T94+SUM(T95:T105)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BK94+SUM(BK95:BK105)</f>
        <v>0</v>
      </c>
    </row>
    <row r="94" spans="1:65" s="2" customFormat="1" ht="14.45" customHeight="1">
      <c r="A94" s="36"/>
      <c r="B94" s="37"/>
      <c r="C94" s="226" t="s">
        <v>78</v>
      </c>
      <c r="D94" s="226" t="s">
        <v>370</v>
      </c>
      <c r="E94" s="227" t="s">
        <v>3156</v>
      </c>
      <c r="F94" s="228" t="s">
        <v>3157</v>
      </c>
      <c r="G94" s="229" t="s">
        <v>367</v>
      </c>
      <c r="H94" s="230">
        <v>8</v>
      </c>
      <c r="I94" s="231"/>
      <c r="J94" s="232">
        <f t="shared" ref="J94:J104" si="0">ROUND(I94*H94,2)</f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ref="P94:P104" si="1">O94*H94</f>
        <v>0</v>
      </c>
      <c r="Q94" s="189">
        <v>4.8999999999999998E-4</v>
      </c>
      <c r="R94" s="189">
        <f t="shared" ref="R94:R104" si="2">Q94*H94</f>
        <v>3.9199999999999999E-3</v>
      </c>
      <c r="S94" s="189">
        <v>0</v>
      </c>
      <c r="T94" s="190">
        <f t="shared" ref="T94:T104" si="3"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373</v>
      </c>
      <c r="AT94" s="191" t="s">
        <v>370</v>
      </c>
      <c r="AU94" s="191" t="s">
        <v>71</v>
      </c>
      <c r="AY94" s="19" t="s">
        <v>208</v>
      </c>
      <c r="BE94" s="192">
        <f t="shared" ref="BE94:BE104" si="4">IF(N94="základní",J94,0)</f>
        <v>0</v>
      </c>
      <c r="BF94" s="192">
        <f t="shared" ref="BF94:BF104" si="5">IF(N94="snížená",J94,0)</f>
        <v>0</v>
      </c>
      <c r="BG94" s="192">
        <f t="shared" ref="BG94:BG104" si="6">IF(N94="zákl. přenesená",J94,0)</f>
        <v>0</v>
      </c>
      <c r="BH94" s="192">
        <f t="shared" ref="BH94:BH104" si="7">IF(N94="sníž. přenesená",J94,0)</f>
        <v>0</v>
      </c>
      <c r="BI94" s="192">
        <f t="shared" ref="BI94:BI104" si="8">IF(N94="nulová",J94,0)</f>
        <v>0</v>
      </c>
      <c r="BJ94" s="19" t="s">
        <v>82</v>
      </c>
      <c r="BK94" s="192">
        <f t="shared" ref="BK94:BK104" si="9">ROUND(I94*H94,2)</f>
        <v>0</v>
      </c>
      <c r="BL94" s="19" t="s">
        <v>215</v>
      </c>
      <c r="BM94" s="191" t="s">
        <v>3158</v>
      </c>
    </row>
    <row r="95" spans="1:65" s="2" customFormat="1" ht="14.45" customHeight="1">
      <c r="A95" s="36"/>
      <c r="B95" s="37"/>
      <c r="C95" s="226" t="s">
        <v>82</v>
      </c>
      <c r="D95" s="226" t="s">
        <v>370</v>
      </c>
      <c r="E95" s="227" t="s">
        <v>3159</v>
      </c>
      <c r="F95" s="228" t="s">
        <v>3160</v>
      </c>
      <c r="G95" s="229" t="s">
        <v>367</v>
      </c>
      <c r="H95" s="230">
        <v>24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373</v>
      </c>
      <c r="AT95" s="191" t="s">
        <v>370</v>
      </c>
      <c r="AU95" s="191" t="s">
        <v>71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215</v>
      </c>
      <c r="BM95" s="191" t="s">
        <v>3161</v>
      </c>
    </row>
    <row r="96" spans="1:65" s="2" customFormat="1" ht="14.45" customHeight="1">
      <c r="A96" s="36"/>
      <c r="B96" s="37"/>
      <c r="C96" s="226" t="s">
        <v>215</v>
      </c>
      <c r="D96" s="226" t="s">
        <v>370</v>
      </c>
      <c r="E96" s="227" t="s">
        <v>3162</v>
      </c>
      <c r="F96" s="228" t="s">
        <v>3163</v>
      </c>
      <c r="G96" s="229" t="s">
        <v>367</v>
      </c>
      <c r="H96" s="230">
        <v>8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0</v>
      </c>
      <c r="R96" s="189">
        <f t="shared" si="2"/>
        <v>0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373</v>
      </c>
      <c r="AT96" s="191" t="s">
        <v>370</v>
      </c>
      <c r="AU96" s="191" t="s">
        <v>71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215</v>
      </c>
      <c r="BM96" s="191" t="s">
        <v>3164</v>
      </c>
    </row>
    <row r="97" spans="1:65" s="2" customFormat="1" ht="14.45" customHeight="1">
      <c r="A97" s="36"/>
      <c r="B97" s="37"/>
      <c r="C97" s="226" t="s">
        <v>235</v>
      </c>
      <c r="D97" s="226" t="s">
        <v>370</v>
      </c>
      <c r="E97" s="227" t="s">
        <v>3165</v>
      </c>
      <c r="F97" s="228" t="s">
        <v>3166</v>
      </c>
      <c r="G97" s="229" t="s">
        <v>367</v>
      </c>
      <c r="H97" s="230">
        <v>24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373</v>
      </c>
      <c r="AT97" s="191" t="s">
        <v>370</v>
      </c>
      <c r="AU97" s="191" t="s">
        <v>71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215</v>
      </c>
      <c r="BM97" s="191" t="s">
        <v>3167</v>
      </c>
    </row>
    <row r="98" spans="1:65" s="2" customFormat="1" ht="14.45" customHeight="1">
      <c r="A98" s="36"/>
      <c r="B98" s="37"/>
      <c r="C98" s="226" t="s">
        <v>243</v>
      </c>
      <c r="D98" s="226" t="s">
        <v>370</v>
      </c>
      <c r="E98" s="227" t="s">
        <v>3168</v>
      </c>
      <c r="F98" s="228" t="s">
        <v>3169</v>
      </c>
      <c r="G98" s="229" t="s">
        <v>367</v>
      </c>
      <c r="H98" s="230">
        <v>64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0</v>
      </c>
      <c r="R98" s="189">
        <f t="shared" si="2"/>
        <v>0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373</v>
      </c>
      <c r="AT98" s="191" t="s">
        <v>370</v>
      </c>
      <c r="AU98" s="191" t="s">
        <v>71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215</v>
      </c>
      <c r="BM98" s="191" t="s">
        <v>3170</v>
      </c>
    </row>
    <row r="99" spans="1:65" s="2" customFormat="1" ht="14.45" customHeight="1">
      <c r="A99" s="36"/>
      <c r="B99" s="37"/>
      <c r="C99" s="226" t="s">
        <v>250</v>
      </c>
      <c r="D99" s="226" t="s">
        <v>370</v>
      </c>
      <c r="E99" s="227" t="s">
        <v>3171</v>
      </c>
      <c r="F99" s="228" t="s">
        <v>3172</v>
      </c>
      <c r="G99" s="229" t="s">
        <v>3092</v>
      </c>
      <c r="H99" s="230">
        <v>32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373</v>
      </c>
      <c r="AT99" s="191" t="s">
        <v>370</v>
      </c>
      <c r="AU99" s="191" t="s">
        <v>71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215</v>
      </c>
      <c r="BM99" s="191" t="s">
        <v>3173</v>
      </c>
    </row>
    <row r="100" spans="1:65" s="2" customFormat="1" ht="14.45" customHeight="1">
      <c r="A100" s="36"/>
      <c r="B100" s="37"/>
      <c r="C100" s="226" t="s">
        <v>373</v>
      </c>
      <c r="D100" s="226" t="s">
        <v>370</v>
      </c>
      <c r="E100" s="227" t="s">
        <v>3174</v>
      </c>
      <c r="F100" s="228" t="s">
        <v>3175</v>
      </c>
      <c r="G100" s="229" t="s">
        <v>3092</v>
      </c>
      <c r="H100" s="230">
        <v>32</v>
      </c>
      <c r="I100" s="231"/>
      <c r="J100" s="232">
        <f t="shared" si="0"/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si="1"/>
        <v>0</v>
      </c>
      <c r="Q100" s="189">
        <v>0</v>
      </c>
      <c r="R100" s="189">
        <f t="shared" si="2"/>
        <v>0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373</v>
      </c>
      <c r="AT100" s="191" t="s">
        <v>370</v>
      </c>
      <c r="AU100" s="191" t="s">
        <v>71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215</v>
      </c>
      <c r="BM100" s="191" t="s">
        <v>3176</v>
      </c>
    </row>
    <row r="101" spans="1:65" s="2" customFormat="1" ht="14.45" customHeight="1">
      <c r="A101" s="36"/>
      <c r="B101" s="37"/>
      <c r="C101" s="226" t="s">
        <v>732</v>
      </c>
      <c r="D101" s="226" t="s">
        <v>370</v>
      </c>
      <c r="E101" s="227" t="s">
        <v>3177</v>
      </c>
      <c r="F101" s="228" t="s">
        <v>3178</v>
      </c>
      <c r="G101" s="229" t="s">
        <v>3092</v>
      </c>
      <c r="H101" s="230">
        <v>16</v>
      </c>
      <c r="I101" s="231"/>
      <c r="J101" s="232">
        <f t="shared" si="0"/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373</v>
      </c>
      <c r="AT101" s="191" t="s">
        <v>370</v>
      </c>
      <c r="AU101" s="191" t="s">
        <v>71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3179</v>
      </c>
    </row>
    <row r="102" spans="1:65" s="2" customFormat="1" ht="14.45" customHeight="1">
      <c r="A102" s="36"/>
      <c r="B102" s="37"/>
      <c r="C102" s="226" t="s">
        <v>2157</v>
      </c>
      <c r="D102" s="226" t="s">
        <v>370</v>
      </c>
      <c r="E102" s="227" t="s">
        <v>3180</v>
      </c>
      <c r="F102" s="228" t="s">
        <v>3181</v>
      </c>
      <c r="G102" s="229" t="s">
        <v>3092</v>
      </c>
      <c r="H102" s="230">
        <v>256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0</v>
      </c>
      <c r="R102" s="189">
        <f t="shared" si="2"/>
        <v>0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373</v>
      </c>
      <c r="AT102" s="191" t="s">
        <v>370</v>
      </c>
      <c r="AU102" s="191" t="s">
        <v>71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3182</v>
      </c>
    </row>
    <row r="103" spans="1:65" s="2" customFormat="1" ht="14.45" customHeight="1">
      <c r="A103" s="36"/>
      <c r="B103" s="37"/>
      <c r="C103" s="226" t="s">
        <v>2174</v>
      </c>
      <c r="D103" s="226" t="s">
        <v>370</v>
      </c>
      <c r="E103" s="227" t="s">
        <v>3183</v>
      </c>
      <c r="F103" s="228" t="s">
        <v>3184</v>
      </c>
      <c r="G103" s="229" t="s">
        <v>3092</v>
      </c>
      <c r="H103" s="230">
        <v>256</v>
      </c>
      <c r="I103" s="231"/>
      <c r="J103" s="232">
        <f t="shared" si="0"/>
        <v>0</v>
      </c>
      <c r="K103" s="228" t="s">
        <v>19</v>
      </c>
      <c r="L103" s="233"/>
      <c r="M103" s="234" t="s">
        <v>19</v>
      </c>
      <c r="N103" s="235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373</v>
      </c>
      <c r="AT103" s="191" t="s">
        <v>370</v>
      </c>
      <c r="AU103" s="191" t="s">
        <v>71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3185</v>
      </c>
    </row>
    <row r="104" spans="1:65" s="2" customFormat="1" ht="14.45" customHeight="1">
      <c r="A104" s="36"/>
      <c r="B104" s="37"/>
      <c r="C104" s="226" t="s">
        <v>2161</v>
      </c>
      <c r="D104" s="226" t="s">
        <v>370</v>
      </c>
      <c r="E104" s="227" t="s">
        <v>3186</v>
      </c>
      <c r="F104" s="228" t="s">
        <v>3187</v>
      </c>
      <c r="G104" s="229" t="s">
        <v>3092</v>
      </c>
      <c r="H104" s="230">
        <v>16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373</v>
      </c>
      <c r="AT104" s="191" t="s">
        <v>370</v>
      </c>
      <c r="AU104" s="191" t="s">
        <v>71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3188</v>
      </c>
    </row>
    <row r="105" spans="1:65" s="12" customFormat="1" ht="25.9" customHeight="1">
      <c r="B105" s="164"/>
      <c r="C105" s="165"/>
      <c r="D105" s="166" t="s">
        <v>70</v>
      </c>
      <c r="E105" s="167" t="s">
        <v>1027</v>
      </c>
      <c r="F105" s="167" t="s">
        <v>1028</v>
      </c>
      <c r="G105" s="165"/>
      <c r="H105" s="165"/>
      <c r="I105" s="168"/>
      <c r="J105" s="169">
        <f>BK105</f>
        <v>0</v>
      </c>
      <c r="K105" s="165"/>
      <c r="L105" s="170"/>
      <c r="M105" s="171"/>
      <c r="N105" s="172"/>
      <c r="O105" s="172"/>
      <c r="P105" s="173">
        <f>P106</f>
        <v>0</v>
      </c>
      <c r="Q105" s="172"/>
      <c r="R105" s="173">
        <f>R106</f>
        <v>9.941279999999999</v>
      </c>
      <c r="S105" s="172"/>
      <c r="T105" s="174">
        <f>T106</f>
        <v>0</v>
      </c>
      <c r="AR105" s="175" t="s">
        <v>82</v>
      </c>
      <c r="AT105" s="176" t="s">
        <v>70</v>
      </c>
      <c r="AU105" s="176" t="s">
        <v>71</v>
      </c>
      <c r="AY105" s="175" t="s">
        <v>208</v>
      </c>
      <c r="BK105" s="177">
        <f>BK106</f>
        <v>0</v>
      </c>
    </row>
    <row r="106" spans="1:65" s="12" customFormat="1" ht="22.9" customHeight="1">
      <c r="B106" s="164"/>
      <c r="C106" s="165"/>
      <c r="D106" s="166" t="s">
        <v>70</v>
      </c>
      <c r="E106" s="178" t="s">
        <v>2647</v>
      </c>
      <c r="F106" s="178" t="s">
        <v>2648</v>
      </c>
      <c r="G106" s="165"/>
      <c r="H106" s="165"/>
      <c r="I106" s="168"/>
      <c r="J106" s="179">
        <f>BK106</f>
        <v>0</v>
      </c>
      <c r="K106" s="165"/>
      <c r="L106" s="170"/>
      <c r="M106" s="171"/>
      <c r="N106" s="172"/>
      <c r="O106" s="172"/>
      <c r="P106" s="173">
        <f>SUM(P107:P125)</f>
        <v>0</v>
      </c>
      <c r="Q106" s="172"/>
      <c r="R106" s="173">
        <f>SUM(R107:R125)</f>
        <v>9.941279999999999</v>
      </c>
      <c r="S106" s="172"/>
      <c r="T106" s="174">
        <f>SUM(T107:T125)</f>
        <v>0</v>
      </c>
      <c r="AR106" s="175" t="s">
        <v>82</v>
      </c>
      <c r="AT106" s="176" t="s">
        <v>70</v>
      </c>
      <c r="AU106" s="176" t="s">
        <v>78</v>
      </c>
      <c r="AY106" s="175" t="s">
        <v>208</v>
      </c>
      <c r="BK106" s="177">
        <f>SUM(BK107:BK125)</f>
        <v>0</v>
      </c>
    </row>
    <row r="107" spans="1:65" s="2" customFormat="1" ht="14.45" customHeight="1">
      <c r="A107" s="36"/>
      <c r="B107" s="37"/>
      <c r="C107" s="180" t="s">
        <v>734</v>
      </c>
      <c r="D107" s="180" t="s">
        <v>210</v>
      </c>
      <c r="E107" s="181" t="s">
        <v>2663</v>
      </c>
      <c r="F107" s="182" t="s">
        <v>2664</v>
      </c>
      <c r="G107" s="183" t="s">
        <v>395</v>
      </c>
      <c r="H107" s="184">
        <v>160</v>
      </c>
      <c r="I107" s="185"/>
      <c r="J107" s="186">
        <f t="shared" ref="J107:J125" si="10">ROUND(I107*H107,2)</f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 t="shared" ref="P107:P125" si="11">O107*H107</f>
        <v>0</v>
      </c>
      <c r="Q107" s="189">
        <v>0</v>
      </c>
      <c r="R107" s="189">
        <f t="shared" ref="R107:R125" si="12">Q107*H107</f>
        <v>0</v>
      </c>
      <c r="S107" s="189">
        <v>0</v>
      </c>
      <c r="T107" s="190">
        <f t="shared" ref="T107:T125" si="13"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1034</v>
      </c>
      <c r="AT107" s="191" t="s">
        <v>210</v>
      </c>
      <c r="AU107" s="191" t="s">
        <v>82</v>
      </c>
      <c r="AY107" s="19" t="s">
        <v>208</v>
      </c>
      <c r="BE107" s="192">
        <f t="shared" ref="BE107:BE125" si="14">IF(N107="základní",J107,0)</f>
        <v>0</v>
      </c>
      <c r="BF107" s="192">
        <f t="shared" ref="BF107:BF125" si="15">IF(N107="snížená",J107,0)</f>
        <v>0</v>
      </c>
      <c r="BG107" s="192">
        <f t="shared" ref="BG107:BG125" si="16">IF(N107="zákl. přenesená",J107,0)</f>
        <v>0</v>
      </c>
      <c r="BH107" s="192">
        <f t="shared" ref="BH107:BH125" si="17">IF(N107="sníž. přenesená",J107,0)</f>
        <v>0</v>
      </c>
      <c r="BI107" s="192">
        <f t="shared" ref="BI107:BI125" si="18">IF(N107="nulová",J107,0)</f>
        <v>0</v>
      </c>
      <c r="BJ107" s="19" t="s">
        <v>82</v>
      </c>
      <c r="BK107" s="192">
        <f t="shared" ref="BK107:BK125" si="19">ROUND(I107*H107,2)</f>
        <v>0</v>
      </c>
      <c r="BL107" s="19" t="s">
        <v>1034</v>
      </c>
      <c r="BM107" s="191" t="s">
        <v>3189</v>
      </c>
    </row>
    <row r="108" spans="1:65" s="2" customFormat="1" ht="14.45" customHeight="1">
      <c r="A108" s="36"/>
      <c r="B108" s="37"/>
      <c r="C108" s="226" t="s">
        <v>739</v>
      </c>
      <c r="D108" s="226" t="s">
        <v>370</v>
      </c>
      <c r="E108" s="227" t="s">
        <v>3190</v>
      </c>
      <c r="F108" s="228" t="s">
        <v>3191</v>
      </c>
      <c r="G108" s="229" t="s">
        <v>395</v>
      </c>
      <c r="H108" s="230">
        <v>160</v>
      </c>
      <c r="I108" s="231"/>
      <c r="J108" s="232">
        <f t="shared" si="10"/>
        <v>0</v>
      </c>
      <c r="K108" s="228" t="s">
        <v>19</v>
      </c>
      <c r="L108" s="233"/>
      <c r="M108" s="234" t="s">
        <v>19</v>
      </c>
      <c r="N108" s="235" t="s">
        <v>43</v>
      </c>
      <c r="O108" s="66"/>
      <c r="P108" s="189">
        <f t="shared" si="11"/>
        <v>0</v>
      </c>
      <c r="Q108" s="189">
        <v>4.0000000000000003E-5</v>
      </c>
      <c r="R108" s="189">
        <f t="shared" si="12"/>
        <v>6.4000000000000003E-3</v>
      </c>
      <c r="S108" s="189">
        <v>0</v>
      </c>
      <c r="T108" s="190">
        <f t="shared" si="1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829</v>
      </c>
      <c r="AT108" s="191" t="s">
        <v>370</v>
      </c>
      <c r="AU108" s="191" t="s">
        <v>82</v>
      </c>
      <c r="AY108" s="19" t="s">
        <v>208</v>
      </c>
      <c r="BE108" s="192">
        <f t="shared" si="14"/>
        <v>0</v>
      </c>
      <c r="BF108" s="192">
        <f t="shared" si="15"/>
        <v>0</v>
      </c>
      <c r="BG108" s="192">
        <f t="shared" si="16"/>
        <v>0</v>
      </c>
      <c r="BH108" s="192">
        <f t="shared" si="17"/>
        <v>0</v>
      </c>
      <c r="BI108" s="192">
        <f t="shared" si="18"/>
        <v>0</v>
      </c>
      <c r="BJ108" s="19" t="s">
        <v>82</v>
      </c>
      <c r="BK108" s="192">
        <f t="shared" si="19"/>
        <v>0</v>
      </c>
      <c r="BL108" s="19" t="s">
        <v>1034</v>
      </c>
      <c r="BM108" s="191" t="s">
        <v>3192</v>
      </c>
    </row>
    <row r="109" spans="1:65" s="2" customFormat="1" ht="14.45" customHeight="1">
      <c r="A109" s="36"/>
      <c r="B109" s="37"/>
      <c r="C109" s="180" t="s">
        <v>8</v>
      </c>
      <c r="D109" s="180" t="s">
        <v>210</v>
      </c>
      <c r="E109" s="181" t="s">
        <v>2671</v>
      </c>
      <c r="F109" s="182" t="s">
        <v>2672</v>
      </c>
      <c r="G109" s="183" t="s">
        <v>395</v>
      </c>
      <c r="H109" s="184">
        <v>64</v>
      </c>
      <c r="I109" s="185"/>
      <c r="J109" s="186">
        <f t="shared" si="10"/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 t="shared" si="11"/>
        <v>0</v>
      </c>
      <c r="Q109" s="189">
        <v>0</v>
      </c>
      <c r="R109" s="189">
        <f t="shared" si="12"/>
        <v>0</v>
      </c>
      <c r="S109" s="189">
        <v>0</v>
      </c>
      <c r="T109" s="190">
        <f t="shared" si="1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1034</v>
      </c>
      <c r="AT109" s="191" t="s">
        <v>210</v>
      </c>
      <c r="AU109" s="191" t="s">
        <v>82</v>
      </c>
      <c r="AY109" s="19" t="s">
        <v>208</v>
      </c>
      <c r="BE109" s="192">
        <f t="shared" si="14"/>
        <v>0</v>
      </c>
      <c r="BF109" s="192">
        <f t="shared" si="15"/>
        <v>0</v>
      </c>
      <c r="BG109" s="192">
        <f t="shared" si="16"/>
        <v>0</v>
      </c>
      <c r="BH109" s="192">
        <f t="shared" si="17"/>
        <v>0</v>
      </c>
      <c r="BI109" s="192">
        <f t="shared" si="18"/>
        <v>0</v>
      </c>
      <c r="BJ109" s="19" t="s">
        <v>82</v>
      </c>
      <c r="BK109" s="192">
        <f t="shared" si="19"/>
        <v>0</v>
      </c>
      <c r="BL109" s="19" t="s">
        <v>1034</v>
      </c>
      <c r="BM109" s="191" t="s">
        <v>3193</v>
      </c>
    </row>
    <row r="110" spans="1:65" s="2" customFormat="1" ht="14.45" customHeight="1">
      <c r="A110" s="36"/>
      <c r="B110" s="37"/>
      <c r="C110" s="226" t="s">
        <v>1034</v>
      </c>
      <c r="D110" s="226" t="s">
        <v>370</v>
      </c>
      <c r="E110" s="227" t="s">
        <v>3194</v>
      </c>
      <c r="F110" s="228" t="s">
        <v>3195</v>
      </c>
      <c r="G110" s="229" t="s">
        <v>395</v>
      </c>
      <c r="H110" s="230">
        <v>64</v>
      </c>
      <c r="I110" s="231"/>
      <c r="J110" s="232">
        <f t="shared" si="10"/>
        <v>0</v>
      </c>
      <c r="K110" s="228" t="s">
        <v>19</v>
      </c>
      <c r="L110" s="233"/>
      <c r="M110" s="234" t="s">
        <v>19</v>
      </c>
      <c r="N110" s="235" t="s">
        <v>43</v>
      </c>
      <c r="O110" s="66"/>
      <c r="P110" s="189">
        <f t="shared" si="11"/>
        <v>0</v>
      </c>
      <c r="Q110" s="189">
        <v>5.0000000000000002E-5</v>
      </c>
      <c r="R110" s="189">
        <f t="shared" si="12"/>
        <v>3.2000000000000002E-3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829</v>
      </c>
      <c r="AT110" s="191" t="s">
        <v>370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3196</v>
      </c>
    </row>
    <row r="111" spans="1:65" s="2" customFormat="1" ht="14.45" customHeight="1">
      <c r="A111" s="36"/>
      <c r="B111" s="37"/>
      <c r="C111" s="226" t="s">
        <v>2192</v>
      </c>
      <c r="D111" s="226" t="s">
        <v>370</v>
      </c>
      <c r="E111" s="227" t="s">
        <v>3197</v>
      </c>
      <c r="F111" s="228" t="s">
        <v>3198</v>
      </c>
      <c r="G111" s="229" t="s">
        <v>395</v>
      </c>
      <c r="H111" s="230">
        <v>16</v>
      </c>
      <c r="I111" s="231"/>
      <c r="J111" s="232">
        <f t="shared" si="10"/>
        <v>0</v>
      </c>
      <c r="K111" s="228" t="s">
        <v>19</v>
      </c>
      <c r="L111" s="233"/>
      <c r="M111" s="234" t="s">
        <v>19</v>
      </c>
      <c r="N111" s="235" t="s">
        <v>43</v>
      </c>
      <c r="O111" s="66"/>
      <c r="P111" s="189">
        <f t="shared" si="11"/>
        <v>0</v>
      </c>
      <c r="Q111" s="189">
        <v>0.47</v>
      </c>
      <c r="R111" s="189">
        <f t="shared" si="12"/>
        <v>7.52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829</v>
      </c>
      <c r="AT111" s="191" t="s">
        <v>370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3199</v>
      </c>
    </row>
    <row r="112" spans="1:65" s="2" customFormat="1" ht="14.45" customHeight="1">
      <c r="A112" s="36"/>
      <c r="B112" s="37"/>
      <c r="C112" s="226" t="s">
        <v>835</v>
      </c>
      <c r="D112" s="226" t="s">
        <v>370</v>
      </c>
      <c r="E112" s="227" t="s">
        <v>3200</v>
      </c>
      <c r="F112" s="228" t="s">
        <v>3201</v>
      </c>
      <c r="G112" s="229" t="s">
        <v>367</v>
      </c>
      <c r="H112" s="230">
        <v>8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5.2999999999999998E-4</v>
      </c>
      <c r="R112" s="189">
        <f t="shared" si="12"/>
        <v>4.2399999999999998E-3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373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215</v>
      </c>
      <c r="BM112" s="191" t="s">
        <v>3202</v>
      </c>
    </row>
    <row r="113" spans="1:65" s="2" customFormat="1" ht="14.45" customHeight="1">
      <c r="A113" s="36"/>
      <c r="B113" s="37"/>
      <c r="C113" s="226" t="s">
        <v>760</v>
      </c>
      <c r="D113" s="226" t="s">
        <v>370</v>
      </c>
      <c r="E113" s="227" t="s">
        <v>3203</v>
      </c>
      <c r="F113" s="228" t="s">
        <v>3204</v>
      </c>
      <c r="G113" s="229" t="s">
        <v>367</v>
      </c>
      <c r="H113" s="230">
        <v>8</v>
      </c>
      <c r="I113" s="231"/>
      <c r="J113" s="232">
        <f t="shared" si="1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1"/>
        <v>0</v>
      </c>
      <c r="Q113" s="189">
        <v>0.28499999999999998</v>
      </c>
      <c r="R113" s="189">
        <f t="shared" si="12"/>
        <v>2.2799999999999998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3205</v>
      </c>
    </row>
    <row r="114" spans="1:65" s="2" customFormat="1" ht="14.45" customHeight="1">
      <c r="A114" s="36"/>
      <c r="B114" s="37"/>
      <c r="C114" s="226" t="s">
        <v>765</v>
      </c>
      <c r="D114" s="226" t="s">
        <v>370</v>
      </c>
      <c r="E114" s="227" t="s">
        <v>3206</v>
      </c>
      <c r="F114" s="228" t="s">
        <v>3207</v>
      </c>
      <c r="G114" s="229" t="s">
        <v>2997</v>
      </c>
      <c r="H114" s="230">
        <v>8</v>
      </c>
      <c r="I114" s="231"/>
      <c r="J114" s="232">
        <f t="shared" si="1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829</v>
      </c>
      <c r="AT114" s="191" t="s">
        <v>370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3208</v>
      </c>
    </row>
    <row r="115" spans="1:65" s="2" customFormat="1" ht="14.45" customHeight="1">
      <c r="A115" s="36"/>
      <c r="B115" s="37"/>
      <c r="C115" s="226" t="s">
        <v>7</v>
      </c>
      <c r="D115" s="226" t="s">
        <v>370</v>
      </c>
      <c r="E115" s="227" t="s">
        <v>3209</v>
      </c>
      <c r="F115" s="228" t="s">
        <v>3210</v>
      </c>
      <c r="G115" s="229" t="s">
        <v>367</v>
      </c>
      <c r="H115" s="230">
        <v>16</v>
      </c>
      <c r="I115" s="231"/>
      <c r="J115" s="232">
        <f t="shared" si="1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829</v>
      </c>
      <c r="AT115" s="191" t="s">
        <v>370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3211</v>
      </c>
    </row>
    <row r="116" spans="1:65" s="2" customFormat="1" ht="14.45" customHeight="1">
      <c r="A116" s="36"/>
      <c r="B116" s="37"/>
      <c r="C116" s="180" t="s">
        <v>2177</v>
      </c>
      <c r="D116" s="180" t="s">
        <v>210</v>
      </c>
      <c r="E116" s="181" t="s">
        <v>3212</v>
      </c>
      <c r="F116" s="182" t="s">
        <v>3213</v>
      </c>
      <c r="G116" s="183" t="s">
        <v>367</v>
      </c>
      <c r="H116" s="184">
        <v>256</v>
      </c>
      <c r="I116" s="185"/>
      <c r="J116" s="186">
        <f t="shared" si="10"/>
        <v>0</v>
      </c>
      <c r="K116" s="182" t="s">
        <v>19</v>
      </c>
      <c r="L116" s="41"/>
      <c r="M116" s="187" t="s">
        <v>19</v>
      </c>
      <c r="N116" s="188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1034</v>
      </c>
      <c r="AT116" s="191" t="s">
        <v>210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3214</v>
      </c>
    </row>
    <row r="117" spans="1:65" s="2" customFormat="1" ht="14.45" customHeight="1">
      <c r="A117" s="36"/>
      <c r="B117" s="37"/>
      <c r="C117" s="180" t="s">
        <v>770</v>
      </c>
      <c r="D117" s="180" t="s">
        <v>210</v>
      </c>
      <c r="E117" s="181" t="s">
        <v>2748</v>
      </c>
      <c r="F117" s="182" t="s">
        <v>2749</v>
      </c>
      <c r="G117" s="183" t="s">
        <v>367</v>
      </c>
      <c r="H117" s="184">
        <v>32</v>
      </c>
      <c r="I117" s="185"/>
      <c r="J117" s="186">
        <f t="shared" si="10"/>
        <v>0</v>
      </c>
      <c r="K117" s="182" t="s">
        <v>19</v>
      </c>
      <c r="L117" s="41"/>
      <c r="M117" s="187" t="s">
        <v>19</v>
      </c>
      <c r="N117" s="188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1034</v>
      </c>
      <c r="AT117" s="191" t="s">
        <v>210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3215</v>
      </c>
    </row>
    <row r="118" spans="1:65" s="2" customFormat="1" ht="14.45" customHeight="1">
      <c r="A118" s="36"/>
      <c r="B118" s="37"/>
      <c r="C118" s="180" t="s">
        <v>744</v>
      </c>
      <c r="D118" s="180" t="s">
        <v>210</v>
      </c>
      <c r="E118" s="181" t="s">
        <v>2768</v>
      </c>
      <c r="F118" s="182" t="s">
        <v>2769</v>
      </c>
      <c r="G118" s="183" t="s">
        <v>367</v>
      </c>
      <c r="H118" s="184">
        <v>8</v>
      </c>
      <c r="I118" s="185"/>
      <c r="J118" s="186">
        <f t="shared" si="10"/>
        <v>0</v>
      </c>
      <c r="K118" s="182" t="s">
        <v>19</v>
      </c>
      <c r="L118" s="41"/>
      <c r="M118" s="187" t="s">
        <v>19</v>
      </c>
      <c r="N118" s="188" t="s">
        <v>43</v>
      </c>
      <c r="O118" s="66"/>
      <c r="P118" s="189">
        <f t="shared" si="11"/>
        <v>0</v>
      </c>
      <c r="Q118" s="189">
        <v>0</v>
      </c>
      <c r="R118" s="189">
        <f t="shared" si="12"/>
        <v>0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1034</v>
      </c>
      <c r="AT118" s="191" t="s">
        <v>210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3216</v>
      </c>
    </row>
    <row r="119" spans="1:65" s="2" customFormat="1" ht="14.45" customHeight="1">
      <c r="A119" s="36"/>
      <c r="B119" s="37"/>
      <c r="C119" s="180" t="s">
        <v>748</v>
      </c>
      <c r="D119" s="180" t="s">
        <v>210</v>
      </c>
      <c r="E119" s="181" t="s">
        <v>3217</v>
      </c>
      <c r="F119" s="182" t="s">
        <v>3218</v>
      </c>
      <c r="G119" s="183" t="s">
        <v>367</v>
      </c>
      <c r="H119" s="184">
        <v>8</v>
      </c>
      <c r="I119" s="185"/>
      <c r="J119" s="186">
        <f t="shared" si="10"/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 t="shared" si="11"/>
        <v>0</v>
      </c>
      <c r="Q119" s="189">
        <v>0</v>
      </c>
      <c r="R119" s="189">
        <f t="shared" si="12"/>
        <v>0</v>
      </c>
      <c r="S119" s="189">
        <v>0</v>
      </c>
      <c r="T119" s="190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1034</v>
      </c>
      <c r="AT119" s="191" t="s">
        <v>210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3219</v>
      </c>
    </row>
    <row r="120" spans="1:65" s="2" customFormat="1" ht="14.45" customHeight="1">
      <c r="A120" s="36"/>
      <c r="B120" s="37"/>
      <c r="C120" s="226" t="s">
        <v>752</v>
      </c>
      <c r="D120" s="226" t="s">
        <v>370</v>
      </c>
      <c r="E120" s="227" t="s">
        <v>3220</v>
      </c>
      <c r="F120" s="228" t="s">
        <v>3221</v>
      </c>
      <c r="G120" s="229" t="s">
        <v>367</v>
      </c>
      <c r="H120" s="230">
        <v>8</v>
      </c>
      <c r="I120" s="231"/>
      <c r="J120" s="232">
        <f t="shared" si="10"/>
        <v>0</v>
      </c>
      <c r="K120" s="228" t="s">
        <v>19</v>
      </c>
      <c r="L120" s="233"/>
      <c r="M120" s="234" t="s">
        <v>19</v>
      </c>
      <c r="N120" s="235" t="s">
        <v>43</v>
      </c>
      <c r="O120" s="66"/>
      <c r="P120" s="189">
        <f t="shared" si="11"/>
        <v>0</v>
      </c>
      <c r="Q120" s="189">
        <v>0</v>
      </c>
      <c r="R120" s="189">
        <f t="shared" si="12"/>
        <v>0</v>
      </c>
      <c r="S120" s="189">
        <v>0</v>
      </c>
      <c r="T120" s="190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829</v>
      </c>
      <c r="AT120" s="191" t="s">
        <v>370</v>
      </c>
      <c r="AU120" s="191" t="s">
        <v>82</v>
      </c>
      <c r="AY120" s="19" t="s">
        <v>208</v>
      </c>
      <c r="BE120" s="192">
        <f t="shared" si="14"/>
        <v>0</v>
      </c>
      <c r="BF120" s="192">
        <f t="shared" si="15"/>
        <v>0</v>
      </c>
      <c r="BG120" s="192">
        <f t="shared" si="16"/>
        <v>0</v>
      </c>
      <c r="BH120" s="192">
        <f t="shared" si="17"/>
        <v>0</v>
      </c>
      <c r="BI120" s="192">
        <f t="shared" si="18"/>
        <v>0</v>
      </c>
      <c r="BJ120" s="19" t="s">
        <v>82</v>
      </c>
      <c r="BK120" s="192">
        <f t="shared" si="19"/>
        <v>0</v>
      </c>
      <c r="BL120" s="19" t="s">
        <v>1034</v>
      </c>
      <c r="BM120" s="191" t="s">
        <v>3222</v>
      </c>
    </row>
    <row r="121" spans="1:65" s="2" customFormat="1" ht="14.45" customHeight="1">
      <c r="A121" s="36"/>
      <c r="B121" s="37"/>
      <c r="C121" s="226" t="s">
        <v>756</v>
      </c>
      <c r="D121" s="226" t="s">
        <v>370</v>
      </c>
      <c r="E121" s="227" t="s">
        <v>3223</v>
      </c>
      <c r="F121" s="228" t="s">
        <v>3224</v>
      </c>
      <c r="G121" s="229" t="s">
        <v>367</v>
      </c>
      <c r="H121" s="230">
        <v>8</v>
      </c>
      <c r="I121" s="231"/>
      <c r="J121" s="232">
        <f t="shared" si="10"/>
        <v>0</v>
      </c>
      <c r="K121" s="228" t="s">
        <v>19</v>
      </c>
      <c r="L121" s="233"/>
      <c r="M121" s="234" t="s">
        <v>19</v>
      </c>
      <c r="N121" s="235" t="s">
        <v>43</v>
      </c>
      <c r="O121" s="66"/>
      <c r="P121" s="189">
        <f t="shared" si="11"/>
        <v>0</v>
      </c>
      <c r="Q121" s="189">
        <v>0</v>
      </c>
      <c r="R121" s="189">
        <f t="shared" si="12"/>
        <v>0</v>
      </c>
      <c r="S121" s="189">
        <v>0</v>
      </c>
      <c r="T121" s="190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829</v>
      </c>
      <c r="AT121" s="191" t="s">
        <v>370</v>
      </c>
      <c r="AU121" s="191" t="s">
        <v>82</v>
      </c>
      <c r="AY121" s="19" t="s">
        <v>208</v>
      </c>
      <c r="BE121" s="192">
        <f t="shared" si="14"/>
        <v>0</v>
      </c>
      <c r="BF121" s="192">
        <f t="shared" si="15"/>
        <v>0</v>
      </c>
      <c r="BG121" s="192">
        <f t="shared" si="16"/>
        <v>0</v>
      </c>
      <c r="BH121" s="192">
        <f t="shared" si="17"/>
        <v>0</v>
      </c>
      <c r="BI121" s="192">
        <f t="shared" si="18"/>
        <v>0</v>
      </c>
      <c r="BJ121" s="19" t="s">
        <v>82</v>
      </c>
      <c r="BK121" s="192">
        <f t="shared" si="19"/>
        <v>0</v>
      </c>
      <c r="BL121" s="19" t="s">
        <v>1034</v>
      </c>
      <c r="BM121" s="191" t="s">
        <v>3225</v>
      </c>
    </row>
    <row r="122" spans="1:65" s="2" customFormat="1" ht="14.45" customHeight="1">
      <c r="A122" s="36"/>
      <c r="B122" s="37"/>
      <c r="C122" s="180" t="s">
        <v>994</v>
      </c>
      <c r="D122" s="180" t="s">
        <v>210</v>
      </c>
      <c r="E122" s="181" t="s">
        <v>3226</v>
      </c>
      <c r="F122" s="182" t="s">
        <v>3227</v>
      </c>
      <c r="G122" s="183" t="s">
        <v>367</v>
      </c>
      <c r="H122" s="184">
        <v>8</v>
      </c>
      <c r="I122" s="185"/>
      <c r="J122" s="186">
        <f t="shared" si="10"/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si="11"/>
        <v>0</v>
      </c>
      <c r="Q122" s="189">
        <v>0</v>
      </c>
      <c r="R122" s="189">
        <f t="shared" si="12"/>
        <v>0</v>
      </c>
      <c r="S122" s="189">
        <v>0</v>
      </c>
      <c r="T122" s="190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1034</v>
      </c>
      <c r="AT122" s="191" t="s">
        <v>210</v>
      </c>
      <c r="AU122" s="191" t="s">
        <v>82</v>
      </c>
      <c r="AY122" s="19" t="s">
        <v>208</v>
      </c>
      <c r="BE122" s="192">
        <f t="shared" si="14"/>
        <v>0</v>
      </c>
      <c r="BF122" s="192">
        <f t="shared" si="15"/>
        <v>0</v>
      </c>
      <c r="BG122" s="192">
        <f t="shared" si="16"/>
        <v>0</v>
      </c>
      <c r="BH122" s="192">
        <f t="shared" si="17"/>
        <v>0</v>
      </c>
      <c r="BI122" s="192">
        <f t="shared" si="18"/>
        <v>0</v>
      </c>
      <c r="BJ122" s="19" t="s">
        <v>82</v>
      </c>
      <c r="BK122" s="192">
        <f t="shared" si="19"/>
        <v>0</v>
      </c>
      <c r="BL122" s="19" t="s">
        <v>1034</v>
      </c>
      <c r="BM122" s="191" t="s">
        <v>3228</v>
      </c>
    </row>
    <row r="123" spans="1:65" s="2" customFormat="1" ht="14.45" customHeight="1">
      <c r="A123" s="36"/>
      <c r="B123" s="37"/>
      <c r="C123" s="180" t="s">
        <v>998</v>
      </c>
      <c r="D123" s="180" t="s">
        <v>210</v>
      </c>
      <c r="E123" s="181" t="s">
        <v>3229</v>
      </c>
      <c r="F123" s="182" t="s">
        <v>3230</v>
      </c>
      <c r="G123" s="183" t="s">
        <v>367</v>
      </c>
      <c r="H123" s="184">
        <v>88</v>
      </c>
      <c r="I123" s="185"/>
      <c r="J123" s="186">
        <f t="shared" si="1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11"/>
        <v>0</v>
      </c>
      <c r="Q123" s="189">
        <v>0</v>
      </c>
      <c r="R123" s="189">
        <f t="shared" si="12"/>
        <v>0</v>
      </c>
      <c r="S123" s="189">
        <v>0</v>
      </c>
      <c r="T123" s="190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1034</v>
      </c>
      <c r="AT123" s="191" t="s">
        <v>210</v>
      </c>
      <c r="AU123" s="191" t="s">
        <v>82</v>
      </c>
      <c r="AY123" s="19" t="s">
        <v>208</v>
      </c>
      <c r="BE123" s="192">
        <f t="shared" si="14"/>
        <v>0</v>
      </c>
      <c r="BF123" s="192">
        <f t="shared" si="15"/>
        <v>0</v>
      </c>
      <c r="BG123" s="192">
        <f t="shared" si="16"/>
        <v>0</v>
      </c>
      <c r="BH123" s="192">
        <f t="shared" si="17"/>
        <v>0</v>
      </c>
      <c r="BI123" s="192">
        <f t="shared" si="18"/>
        <v>0</v>
      </c>
      <c r="BJ123" s="19" t="s">
        <v>82</v>
      </c>
      <c r="BK123" s="192">
        <f t="shared" si="19"/>
        <v>0</v>
      </c>
      <c r="BL123" s="19" t="s">
        <v>1034</v>
      </c>
      <c r="BM123" s="191" t="s">
        <v>3231</v>
      </c>
    </row>
    <row r="124" spans="1:65" s="2" customFormat="1" ht="14.45" customHeight="1">
      <c r="A124" s="36"/>
      <c r="B124" s="37"/>
      <c r="C124" s="180" t="s">
        <v>2226</v>
      </c>
      <c r="D124" s="180" t="s">
        <v>210</v>
      </c>
      <c r="E124" s="181" t="s">
        <v>3232</v>
      </c>
      <c r="F124" s="182" t="s">
        <v>3233</v>
      </c>
      <c r="G124" s="183" t="s">
        <v>367</v>
      </c>
      <c r="H124" s="184">
        <v>8</v>
      </c>
      <c r="I124" s="185"/>
      <c r="J124" s="186">
        <f t="shared" si="10"/>
        <v>0</v>
      </c>
      <c r="K124" s="182" t="s">
        <v>19</v>
      </c>
      <c r="L124" s="41"/>
      <c r="M124" s="187" t="s">
        <v>19</v>
      </c>
      <c r="N124" s="188" t="s">
        <v>43</v>
      </c>
      <c r="O124" s="66"/>
      <c r="P124" s="189">
        <f t="shared" si="11"/>
        <v>0</v>
      </c>
      <c r="Q124" s="189">
        <v>0</v>
      </c>
      <c r="R124" s="189">
        <f t="shared" si="12"/>
        <v>0</v>
      </c>
      <c r="S124" s="189">
        <v>0</v>
      </c>
      <c r="T124" s="190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1034</v>
      </c>
      <c r="AT124" s="191" t="s">
        <v>210</v>
      </c>
      <c r="AU124" s="191" t="s">
        <v>82</v>
      </c>
      <c r="AY124" s="19" t="s">
        <v>208</v>
      </c>
      <c r="BE124" s="192">
        <f t="shared" si="14"/>
        <v>0</v>
      </c>
      <c r="BF124" s="192">
        <f t="shared" si="15"/>
        <v>0</v>
      </c>
      <c r="BG124" s="192">
        <f t="shared" si="16"/>
        <v>0</v>
      </c>
      <c r="BH124" s="192">
        <f t="shared" si="17"/>
        <v>0</v>
      </c>
      <c r="BI124" s="192">
        <f t="shared" si="18"/>
        <v>0</v>
      </c>
      <c r="BJ124" s="19" t="s">
        <v>82</v>
      </c>
      <c r="BK124" s="192">
        <f t="shared" si="19"/>
        <v>0</v>
      </c>
      <c r="BL124" s="19" t="s">
        <v>1034</v>
      </c>
      <c r="BM124" s="191" t="s">
        <v>3234</v>
      </c>
    </row>
    <row r="125" spans="1:65" s="2" customFormat="1" ht="14.45" customHeight="1">
      <c r="A125" s="36"/>
      <c r="B125" s="37"/>
      <c r="C125" s="226" t="s">
        <v>829</v>
      </c>
      <c r="D125" s="226" t="s">
        <v>370</v>
      </c>
      <c r="E125" s="227" t="s">
        <v>3235</v>
      </c>
      <c r="F125" s="228" t="s">
        <v>3236</v>
      </c>
      <c r="G125" s="229" t="s">
        <v>367</v>
      </c>
      <c r="H125" s="230">
        <v>8</v>
      </c>
      <c r="I125" s="231"/>
      <c r="J125" s="232">
        <f t="shared" si="10"/>
        <v>0</v>
      </c>
      <c r="K125" s="228" t="s">
        <v>19</v>
      </c>
      <c r="L125" s="233"/>
      <c r="M125" s="260" t="s">
        <v>19</v>
      </c>
      <c r="N125" s="261" t="s">
        <v>43</v>
      </c>
      <c r="O125" s="254"/>
      <c r="P125" s="255">
        <f t="shared" si="11"/>
        <v>0</v>
      </c>
      <c r="Q125" s="255">
        <v>1.593E-2</v>
      </c>
      <c r="R125" s="255">
        <f t="shared" si="12"/>
        <v>0.12744</v>
      </c>
      <c r="S125" s="255">
        <v>0</v>
      </c>
      <c r="T125" s="256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829</v>
      </c>
      <c r="AT125" s="191" t="s">
        <v>370</v>
      </c>
      <c r="AU125" s="191" t="s">
        <v>82</v>
      </c>
      <c r="AY125" s="19" t="s">
        <v>208</v>
      </c>
      <c r="BE125" s="192">
        <f t="shared" si="14"/>
        <v>0</v>
      </c>
      <c r="BF125" s="192">
        <f t="shared" si="15"/>
        <v>0</v>
      </c>
      <c r="BG125" s="192">
        <f t="shared" si="16"/>
        <v>0</v>
      </c>
      <c r="BH125" s="192">
        <f t="shared" si="17"/>
        <v>0</v>
      </c>
      <c r="BI125" s="192">
        <f t="shared" si="18"/>
        <v>0</v>
      </c>
      <c r="BJ125" s="19" t="s">
        <v>82</v>
      </c>
      <c r="BK125" s="192">
        <f t="shared" si="19"/>
        <v>0</v>
      </c>
      <c r="BL125" s="19" t="s">
        <v>1034</v>
      </c>
      <c r="BM125" s="191" t="s">
        <v>3237</v>
      </c>
    </row>
    <row r="126" spans="1:65" s="2" customFormat="1" ht="6.95" customHeight="1">
      <c r="A126" s="36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1"/>
      <c r="M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</sheetData>
  <sheetProtection algorithmName="SHA-512" hashValue="qQgrRZc3/0KlZ3Vc0bf9E77T9zgznqmd/txyu1HUpGMOmNTkz6iDZ7x9jl1sjbOv1zL3MEzGIlY7lYh5eBVymw==" saltValue="uu/d28zPBEES8/P+WHAZSldPU+VOpEiv0Uex+svtceTDzWRtHAnT+j5zryLq7PhILhmckXAm/V/Lh9W4rlgGLw==" spinCount="100000" sheet="1" objects="1" scenarios="1" formatColumns="0" formatRows="0" autoFilter="0"/>
  <autoFilter ref="C92:K125" xr:uid="{00000000-0009-0000-0000-000007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AT2" s="19" t="s">
        <v>108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154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409" t="str">
        <f>'Rekapitulace stavby'!K6</f>
        <v>Stavební úpravy Bratří Mádlů č.p. 191, Nový Bydžov</v>
      </c>
      <c r="F7" s="410"/>
      <c r="G7" s="410"/>
      <c r="H7" s="410"/>
      <c r="L7" s="22"/>
    </row>
    <row r="8" spans="1:46" ht="12.75">
      <c r="B8" s="22"/>
      <c r="D8" s="114" t="s">
        <v>155</v>
      </c>
      <c r="L8" s="22"/>
    </row>
    <row r="9" spans="1:46" s="1" customFormat="1" ht="16.5" customHeight="1">
      <c r="B9" s="22"/>
      <c r="E9" s="409" t="s">
        <v>156</v>
      </c>
      <c r="F9" s="408"/>
      <c r="G9" s="408"/>
      <c r="H9" s="408"/>
      <c r="L9" s="22"/>
    </row>
    <row r="10" spans="1:46" s="1" customFormat="1" ht="12" customHeight="1">
      <c r="B10" s="22"/>
      <c r="D10" s="114" t="s">
        <v>2142</v>
      </c>
      <c r="L10" s="22"/>
    </row>
    <row r="11" spans="1:46" s="2" customFormat="1" ht="16.5" customHeight="1">
      <c r="A11" s="36"/>
      <c r="B11" s="41"/>
      <c r="C11" s="36"/>
      <c r="D11" s="36"/>
      <c r="E11" s="419" t="s">
        <v>2641</v>
      </c>
      <c r="F11" s="412"/>
      <c r="G11" s="412"/>
      <c r="H11" s="412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2642</v>
      </c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411" t="s">
        <v>3238</v>
      </c>
      <c r="F13" s="412"/>
      <c r="G13" s="412"/>
      <c r="H13" s="412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5" t="s">
        <v>19</v>
      </c>
      <c r="G15" s="36"/>
      <c r="H15" s="36"/>
      <c r="I15" s="114" t="s">
        <v>20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5" t="s">
        <v>22</v>
      </c>
      <c r="G16" s="36"/>
      <c r="H16" s="36"/>
      <c r="I16" s="114" t="s">
        <v>23</v>
      </c>
      <c r="J16" s="116" t="str">
        <f>'Rekapitulace stavby'!AN8</f>
        <v>29. 12. 2020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5" t="s">
        <v>19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5" t="s">
        <v>27</v>
      </c>
      <c r="F19" s="36"/>
      <c r="G19" s="36"/>
      <c r="H19" s="36"/>
      <c r="I19" s="114" t="s">
        <v>28</v>
      </c>
      <c r="J19" s="105" t="s">
        <v>19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413" t="str">
        <f>'Rekapitulace stavby'!E14</f>
        <v>Vyplň údaj</v>
      </c>
      <c r="F22" s="414"/>
      <c r="G22" s="414"/>
      <c r="H22" s="414"/>
      <c r="I22" s="114" t="s">
        <v>28</v>
      </c>
      <c r="J22" s="32" t="str">
        <f>'Rekapitulace stavby'!AN14</f>
        <v>Vyplň údaj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5" t="s">
        <v>2144</v>
      </c>
      <c r="F25" s="36"/>
      <c r="G25" s="36"/>
      <c r="H25" s="36"/>
      <c r="I25" s="114" t="s">
        <v>28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34</v>
      </c>
      <c r="E27" s="36"/>
      <c r="F27" s="36"/>
      <c r="G27" s="36"/>
      <c r="H27" s="36"/>
      <c r="I27" s="114" t="s">
        <v>26</v>
      </c>
      <c r="J27" s="105" t="s">
        <v>19</v>
      </c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5" t="s">
        <v>2144</v>
      </c>
      <c r="F28" s="36"/>
      <c r="G28" s="36"/>
      <c r="H28" s="36"/>
      <c r="I28" s="114" t="s">
        <v>28</v>
      </c>
      <c r="J28" s="105" t="s">
        <v>19</v>
      </c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35</v>
      </c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16.5" customHeight="1">
      <c r="A31" s="117"/>
      <c r="B31" s="118"/>
      <c r="C31" s="117"/>
      <c r="D31" s="117"/>
      <c r="E31" s="415" t="s">
        <v>19</v>
      </c>
      <c r="F31" s="415"/>
      <c r="G31" s="415"/>
      <c r="H31" s="415"/>
      <c r="I31" s="117"/>
      <c r="J31" s="117"/>
      <c r="K31" s="117"/>
      <c r="L31" s="119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1" t="s">
        <v>37</v>
      </c>
      <c r="E34" s="36"/>
      <c r="F34" s="36"/>
      <c r="G34" s="36"/>
      <c r="H34" s="36"/>
      <c r="I34" s="36"/>
      <c r="J34" s="122">
        <f>ROUND(J93,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0"/>
      <c r="E35" s="120"/>
      <c r="F35" s="120"/>
      <c r="G35" s="120"/>
      <c r="H35" s="120"/>
      <c r="I35" s="120"/>
      <c r="J35" s="120"/>
      <c r="K35" s="120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3" t="s">
        <v>39</v>
      </c>
      <c r="G36" s="36"/>
      <c r="H36" s="36"/>
      <c r="I36" s="123" t="s">
        <v>38</v>
      </c>
      <c r="J36" s="123" t="s">
        <v>40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24" t="s">
        <v>41</v>
      </c>
      <c r="E37" s="114" t="s">
        <v>42</v>
      </c>
      <c r="F37" s="125">
        <f>ROUND((SUM(BE93:BE125)),  2)</f>
        <v>0</v>
      </c>
      <c r="G37" s="36"/>
      <c r="H37" s="36"/>
      <c r="I37" s="126">
        <v>0.21</v>
      </c>
      <c r="J37" s="125">
        <f>ROUND(((SUM(BE93:BE125))*I37),  2)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43</v>
      </c>
      <c r="F38" s="125">
        <f>ROUND((SUM(BF93:BF125)),  2)</f>
        <v>0</v>
      </c>
      <c r="G38" s="36"/>
      <c r="H38" s="36"/>
      <c r="I38" s="126">
        <v>0.15</v>
      </c>
      <c r="J38" s="125">
        <f>ROUND(((SUM(BF93:BF125))*I38),  2)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44</v>
      </c>
      <c r="F39" s="125">
        <f>ROUND((SUM(BG93:BG125)),  2)</f>
        <v>0</v>
      </c>
      <c r="G39" s="36"/>
      <c r="H39" s="36"/>
      <c r="I39" s="126">
        <v>0.21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45</v>
      </c>
      <c r="F40" s="125">
        <f>ROUND((SUM(BH93:BH125)),  2)</f>
        <v>0</v>
      </c>
      <c r="G40" s="36"/>
      <c r="H40" s="36"/>
      <c r="I40" s="126">
        <v>0.15</v>
      </c>
      <c r="J40" s="125">
        <f>0</f>
        <v>0</v>
      </c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46</v>
      </c>
      <c r="F41" s="125">
        <f>ROUND((SUM(BI93:BI125)),  2)</f>
        <v>0</v>
      </c>
      <c r="G41" s="36"/>
      <c r="H41" s="36"/>
      <c r="I41" s="126">
        <v>0</v>
      </c>
      <c r="J41" s="125">
        <f>0</f>
        <v>0</v>
      </c>
      <c r="K41" s="36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47</v>
      </c>
      <c r="E43" s="129"/>
      <c r="F43" s="129"/>
      <c r="G43" s="130" t="s">
        <v>48</v>
      </c>
      <c r="H43" s="131" t="s">
        <v>49</v>
      </c>
      <c r="I43" s="129"/>
      <c r="J43" s="132">
        <f>SUM(J34:J41)</f>
        <v>0</v>
      </c>
      <c r="K43" s="133"/>
      <c r="L43" s="11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157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416" t="str">
        <f>E7</f>
        <v>Stavební úpravy Bratří Mádlů č.p. 191, Nový Bydžov</v>
      </c>
      <c r="F52" s="417"/>
      <c r="G52" s="417"/>
      <c r="H52" s="41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155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416" t="s">
        <v>156</v>
      </c>
      <c r="F54" s="393"/>
      <c r="G54" s="393"/>
      <c r="H54" s="393"/>
      <c r="I54" s="24"/>
      <c r="J54" s="24"/>
      <c r="K54" s="24"/>
      <c r="L54" s="22"/>
    </row>
    <row r="55" spans="1:31" s="1" customFormat="1" ht="12" customHeight="1">
      <c r="B55" s="23"/>
      <c r="C55" s="31" t="s">
        <v>2142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420" t="s">
        <v>2641</v>
      </c>
      <c r="F56" s="418"/>
      <c r="G56" s="418"/>
      <c r="H56" s="41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2642</v>
      </c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72" t="str">
        <f>E13</f>
        <v xml:space="preserve">2020-22-04 - Rozváděče RB - 2 (Nástěn. provedení) </v>
      </c>
      <c r="F58" s="418"/>
      <c r="G58" s="418"/>
      <c r="H58" s="41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Nový Bydžov</v>
      </c>
      <c r="G60" s="38"/>
      <c r="H60" s="38"/>
      <c r="I60" s="31" t="s">
        <v>23</v>
      </c>
      <c r="J60" s="61" t="str">
        <f>IF(J16="","",J16)</f>
        <v>29. 12. 2020</v>
      </c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>Město Nový Bydžov</v>
      </c>
      <c r="G62" s="38"/>
      <c r="H62" s="38"/>
      <c r="I62" s="31" t="s">
        <v>31</v>
      </c>
      <c r="J62" s="34" t="str">
        <f>E25</f>
        <v xml:space="preserve"> </v>
      </c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34</v>
      </c>
      <c r="J63" s="34" t="str">
        <f>E28</f>
        <v xml:space="preserve"> 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158</v>
      </c>
      <c r="D65" s="139"/>
      <c r="E65" s="139"/>
      <c r="F65" s="139"/>
      <c r="G65" s="139"/>
      <c r="H65" s="139"/>
      <c r="I65" s="139"/>
      <c r="J65" s="140" t="s">
        <v>159</v>
      </c>
      <c r="K65" s="139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69</v>
      </c>
      <c r="D67" s="38"/>
      <c r="E67" s="38"/>
      <c r="F67" s="38"/>
      <c r="G67" s="38"/>
      <c r="H67" s="38"/>
      <c r="I67" s="38"/>
      <c r="J67" s="79">
        <f>J93</f>
        <v>0</v>
      </c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160</v>
      </c>
    </row>
    <row r="68" spans="1:47" s="9" customFormat="1" ht="24.95" customHeight="1">
      <c r="B68" s="142"/>
      <c r="C68" s="143"/>
      <c r="D68" s="144" t="s">
        <v>170</v>
      </c>
      <c r="E68" s="145"/>
      <c r="F68" s="145"/>
      <c r="G68" s="145"/>
      <c r="H68" s="145"/>
      <c r="I68" s="145"/>
      <c r="J68" s="146">
        <f>J105</f>
        <v>0</v>
      </c>
      <c r="K68" s="143"/>
      <c r="L68" s="147"/>
    </row>
    <row r="69" spans="1:47" s="10" customFormat="1" ht="19.899999999999999" customHeight="1">
      <c r="B69" s="148"/>
      <c r="C69" s="99"/>
      <c r="D69" s="149" t="s">
        <v>2644</v>
      </c>
      <c r="E69" s="150"/>
      <c r="F69" s="150"/>
      <c r="G69" s="150"/>
      <c r="H69" s="150"/>
      <c r="I69" s="150"/>
      <c r="J69" s="151">
        <f>J106</f>
        <v>0</v>
      </c>
      <c r="K69" s="99"/>
      <c r="L69" s="152"/>
    </row>
    <row r="70" spans="1:47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47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47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47" s="2" customFormat="1" ht="24.95" customHeight="1">
      <c r="A76" s="36"/>
      <c r="B76" s="37"/>
      <c r="C76" s="25" t="s">
        <v>193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47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47" s="2" customFormat="1" ht="16.5" customHeight="1">
      <c r="A79" s="36"/>
      <c r="B79" s="37"/>
      <c r="C79" s="38"/>
      <c r="D79" s="38"/>
      <c r="E79" s="416" t="str">
        <f>E7</f>
        <v>Stavební úpravy Bratří Mádlů č.p. 191, Nový Bydžov</v>
      </c>
      <c r="F79" s="417"/>
      <c r="G79" s="417"/>
      <c r="H79" s="417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47" s="1" customFormat="1" ht="12" customHeight="1">
      <c r="B80" s="23"/>
      <c r="C80" s="31" t="s">
        <v>155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1" customFormat="1" ht="16.5" customHeight="1">
      <c r="B81" s="23"/>
      <c r="C81" s="24"/>
      <c r="D81" s="24"/>
      <c r="E81" s="416" t="s">
        <v>156</v>
      </c>
      <c r="F81" s="393"/>
      <c r="G81" s="393"/>
      <c r="H81" s="393"/>
      <c r="I81" s="24"/>
      <c r="J81" s="24"/>
      <c r="K81" s="24"/>
      <c r="L81" s="22"/>
    </row>
    <row r="82" spans="1:65" s="1" customFormat="1" ht="12" customHeight="1">
      <c r="B82" s="23"/>
      <c r="C82" s="31" t="s">
        <v>2142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16.5" customHeight="1">
      <c r="A83" s="36"/>
      <c r="B83" s="37"/>
      <c r="C83" s="38"/>
      <c r="D83" s="38"/>
      <c r="E83" s="420" t="s">
        <v>2641</v>
      </c>
      <c r="F83" s="418"/>
      <c r="G83" s="418"/>
      <c r="H83" s="41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2642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72" t="str">
        <f>E13</f>
        <v xml:space="preserve">2020-22-04 - Rozváděče RB - 2 (Nástěn. provedení) </v>
      </c>
      <c r="F85" s="418"/>
      <c r="G85" s="418"/>
      <c r="H85" s="41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F16</f>
        <v>Nový Bydžov</v>
      </c>
      <c r="G87" s="38"/>
      <c r="H87" s="38"/>
      <c r="I87" s="31" t="s">
        <v>23</v>
      </c>
      <c r="J87" s="61" t="str">
        <f>IF(J16="","",J16)</f>
        <v>29. 12. 2020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E19</f>
        <v>Město Nový Bydžov</v>
      </c>
      <c r="G89" s="38"/>
      <c r="H89" s="38"/>
      <c r="I89" s="31" t="s">
        <v>31</v>
      </c>
      <c r="J89" s="34" t="str">
        <f>E25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IF(E22="","",E22)</f>
        <v>Vyplň údaj</v>
      </c>
      <c r="G90" s="38"/>
      <c r="H90" s="38"/>
      <c r="I90" s="31" t="s">
        <v>34</v>
      </c>
      <c r="J90" s="34" t="str">
        <f>E28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3"/>
      <c r="B92" s="154"/>
      <c r="C92" s="155" t="s">
        <v>194</v>
      </c>
      <c r="D92" s="156" t="s">
        <v>56</v>
      </c>
      <c r="E92" s="156" t="s">
        <v>52</v>
      </c>
      <c r="F92" s="156" t="s">
        <v>53</v>
      </c>
      <c r="G92" s="156" t="s">
        <v>195</v>
      </c>
      <c r="H92" s="156" t="s">
        <v>196</v>
      </c>
      <c r="I92" s="156" t="s">
        <v>197</v>
      </c>
      <c r="J92" s="156" t="s">
        <v>159</v>
      </c>
      <c r="K92" s="157" t="s">
        <v>198</v>
      </c>
      <c r="L92" s="158"/>
      <c r="M92" s="70" t="s">
        <v>19</v>
      </c>
      <c r="N92" s="71" t="s">
        <v>41</v>
      </c>
      <c r="O92" s="71" t="s">
        <v>199</v>
      </c>
      <c r="P92" s="71" t="s">
        <v>200</v>
      </c>
      <c r="Q92" s="71" t="s">
        <v>201</v>
      </c>
      <c r="R92" s="71" t="s">
        <v>202</v>
      </c>
      <c r="S92" s="71" t="s">
        <v>203</v>
      </c>
      <c r="T92" s="72" t="s">
        <v>204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</row>
    <row r="93" spans="1:65" s="2" customFormat="1" ht="22.9" customHeight="1">
      <c r="A93" s="36"/>
      <c r="B93" s="37"/>
      <c r="C93" s="77" t="s">
        <v>205</v>
      </c>
      <c r="D93" s="38"/>
      <c r="E93" s="38"/>
      <c r="F93" s="38"/>
      <c r="G93" s="38"/>
      <c r="H93" s="38"/>
      <c r="I93" s="38"/>
      <c r="J93" s="159">
        <f>BK93</f>
        <v>0</v>
      </c>
      <c r="K93" s="38"/>
      <c r="L93" s="41"/>
      <c r="M93" s="73"/>
      <c r="N93" s="160"/>
      <c r="O93" s="74"/>
      <c r="P93" s="161">
        <f>P94+SUM(P95:P105)</f>
        <v>0</v>
      </c>
      <c r="Q93" s="74"/>
      <c r="R93" s="161">
        <f>R94+SUM(R95:R105)</f>
        <v>4.9725999999999999</v>
      </c>
      <c r="S93" s="74"/>
      <c r="T93" s="162">
        <f>T94+SUM(T95:T105)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70</v>
      </c>
      <c r="AU93" s="19" t="s">
        <v>160</v>
      </c>
      <c r="BK93" s="163">
        <f>BK94+SUM(BK95:BK105)</f>
        <v>0</v>
      </c>
    </row>
    <row r="94" spans="1:65" s="2" customFormat="1" ht="14.45" customHeight="1">
      <c r="A94" s="36"/>
      <c r="B94" s="37"/>
      <c r="C94" s="226" t="s">
        <v>78</v>
      </c>
      <c r="D94" s="226" t="s">
        <v>370</v>
      </c>
      <c r="E94" s="227" t="s">
        <v>3156</v>
      </c>
      <c r="F94" s="228" t="s">
        <v>3157</v>
      </c>
      <c r="G94" s="229" t="s">
        <v>367</v>
      </c>
      <c r="H94" s="230">
        <v>4</v>
      </c>
      <c r="I94" s="231"/>
      <c r="J94" s="232">
        <f t="shared" ref="J94:J104" si="0">ROUND(I94*H94,2)</f>
        <v>0</v>
      </c>
      <c r="K94" s="228" t="s">
        <v>19</v>
      </c>
      <c r="L94" s="233"/>
      <c r="M94" s="234" t="s">
        <v>19</v>
      </c>
      <c r="N94" s="235" t="s">
        <v>43</v>
      </c>
      <c r="O94" s="66"/>
      <c r="P94" s="189">
        <f t="shared" ref="P94:P104" si="1">O94*H94</f>
        <v>0</v>
      </c>
      <c r="Q94" s="189">
        <v>4.8999999999999998E-4</v>
      </c>
      <c r="R94" s="189">
        <f t="shared" ref="R94:R104" si="2">Q94*H94</f>
        <v>1.9599999999999999E-3</v>
      </c>
      <c r="S94" s="189">
        <v>0</v>
      </c>
      <c r="T94" s="190">
        <f t="shared" ref="T94:T104" si="3"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373</v>
      </c>
      <c r="AT94" s="191" t="s">
        <v>370</v>
      </c>
      <c r="AU94" s="191" t="s">
        <v>71</v>
      </c>
      <c r="AY94" s="19" t="s">
        <v>208</v>
      </c>
      <c r="BE94" s="192">
        <f t="shared" ref="BE94:BE104" si="4">IF(N94="základní",J94,0)</f>
        <v>0</v>
      </c>
      <c r="BF94" s="192">
        <f t="shared" ref="BF94:BF104" si="5">IF(N94="snížená",J94,0)</f>
        <v>0</v>
      </c>
      <c r="BG94" s="192">
        <f t="shared" ref="BG94:BG104" si="6">IF(N94="zákl. přenesená",J94,0)</f>
        <v>0</v>
      </c>
      <c r="BH94" s="192">
        <f t="shared" ref="BH94:BH104" si="7">IF(N94="sníž. přenesená",J94,0)</f>
        <v>0</v>
      </c>
      <c r="BI94" s="192">
        <f t="shared" ref="BI94:BI104" si="8">IF(N94="nulová",J94,0)</f>
        <v>0</v>
      </c>
      <c r="BJ94" s="19" t="s">
        <v>82</v>
      </c>
      <c r="BK94" s="192">
        <f t="shared" ref="BK94:BK104" si="9">ROUND(I94*H94,2)</f>
        <v>0</v>
      </c>
      <c r="BL94" s="19" t="s">
        <v>215</v>
      </c>
      <c r="BM94" s="191" t="s">
        <v>3239</v>
      </c>
    </row>
    <row r="95" spans="1:65" s="2" customFormat="1" ht="14.45" customHeight="1">
      <c r="A95" s="36"/>
      <c r="B95" s="37"/>
      <c r="C95" s="226" t="s">
        <v>82</v>
      </c>
      <c r="D95" s="226" t="s">
        <v>370</v>
      </c>
      <c r="E95" s="227" t="s">
        <v>3159</v>
      </c>
      <c r="F95" s="228" t="s">
        <v>3160</v>
      </c>
      <c r="G95" s="229" t="s">
        <v>367</v>
      </c>
      <c r="H95" s="230">
        <v>12</v>
      </c>
      <c r="I95" s="231"/>
      <c r="J95" s="232">
        <f t="shared" si="0"/>
        <v>0</v>
      </c>
      <c r="K95" s="228" t="s">
        <v>19</v>
      </c>
      <c r="L95" s="233"/>
      <c r="M95" s="234" t="s">
        <v>19</v>
      </c>
      <c r="N95" s="235" t="s">
        <v>43</v>
      </c>
      <c r="O95" s="66"/>
      <c r="P95" s="189">
        <f t="shared" si="1"/>
        <v>0</v>
      </c>
      <c r="Q95" s="189">
        <v>0</v>
      </c>
      <c r="R95" s="189">
        <f t="shared" si="2"/>
        <v>0</v>
      </c>
      <c r="S95" s="189">
        <v>0</v>
      </c>
      <c r="T95" s="190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373</v>
      </c>
      <c r="AT95" s="191" t="s">
        <v>370</v>
      </c>
      <c r="AU95" s="191" t="s">
        <v>71</v>
      </c>
      <c r="AY95" s="19" t="s">
        <v>208</v>
      </c>
      <c r="BE95" s="192">
        <f t="shared" si="4"/>
        <v>0</v>
      </c>
      <c r="BF95" s="192">
        <f t="shared" si="5"/>
        <v>0</v>
      </c>
      <c r="BG95" s="192">
        <f t="shared" si="6"/>
        <v>0</v>
      </c>
      <c r="BH95" s="192">
        <f t="shared" si="7"/>
        <v>0</v>
      </c>
      <c r="BI95" s="192">
        <f t="shared" si="8"/>
        <v>0</v>
      </c>
      <c r="BJ95" s="19" t="s">
        <v>82</v>
      </c>
      <c r="BK95" s="192">
        <f t="shared" si="9"/>
        <v>0</v>
      </c>
      <c r="BL95" s="19" t="s">
        <v>215</v>
      </c>
      <c r="BM95" s="191" t="s">
        <v>3240</v>
      </c>
    </row>
    <row r="96" spans="1:65" s="2" customFormat="1" ht="14.45" customHeight="1">
      <c r="A96" s="36"/>
      <c r="B96" s="37"/>
      <c r="C96" s="226" t="s">
        <v>215</v>
      </c>
      <c r="D96" s="226" t="s">
        <v>370</v>
      </c>
      <c r="E96" s="227" t="s">
        <v>3162</v>
      </c>
      <c r="F96" s="228" t="s">
        <v>3163</v>
      </c>
      <c r="G96" s="229" t="s">
        <v>367</v>
      </c>
      <c r="H96" s="230">
        <v>4</v>
      </c>
      <c r="I96" s="231"/>
      <c r="J96" s="232">
        <f t="shared" si="0"/>
        <v>0</v>
      </c>
      <c r="K96" s="228" t="s">
        <v>19</v>
      </c>
      <c r="L96" s="233"/>
      <c r="M96" s="234" t="s">
        <v>19</v>
      </c>
      <c r="N96" s="235" t="s">
        <v>43</v>
      </c>
      <c r="O96" s="66"/>
      <c r="P96" s="189">
        <f t="shared" si="1"/>
        <v>0</v>
      </c>
      <c r="Q96" s="189">
        <v>0</v>
      </c>
      <c r="R96" s="189">
        <f t="shared" si="2"/>
        <v>0</v>
      </c>
      <c r="S96" s="189">
        <v>0</v>
      </c>
      <c r="T96" s="190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373</v>
      </c>
      <c r="AT96" s="191" t="s">
        <v>370</v>
      </c>
      <c r="AU96" s="191" t="s">
        <v>71</v>
      </c>
      <c r="AY96" s="19" t="s">
        <v>208</v>
      </c>
      <c r="BE96" s="192">
        <f t="shared" si="4"/>
        <v>0</v>
      </c>
      <c r="BF96" s="192">
        <f t="shared" si="5"/>
        <v>0</v>
      </c>
      <c r="BG96" s="192">
        <f t="shared" si="6"/>
        <v>0</v>
      </c>
      <c r="BH96" s="192">
        <f t="shared" si="7"/>
        <v>0</v>
      </c>
      <c r="BI96" s="192">
        <f t="shared" si="8"/>
        <v>0</v>
      </c>
      <c r="BJ96" s="19" t="s">
        <v>82</v>
      </c>
      <c r="BK96" s="192">
        <f t="shared" si="9"/>
        <v>0</v>
      </c>
      <c r="BL96" s="19" t="s">
        <v>215</v>
      </c>
      <c r="BM96" s="191" t="s">
        <v>3241</v>
      </c>
    </row>
    <row r="97" spans="1:65" s="2" customFormat="1" ht="14.45" customHeight="1">
      <c r="A97" s="36"/>
      <c r="B97" s="37"/>
      <c r="C97" s="226" t="s">
        <v>235</v>
      </c>
      <c r="D97" s="226" t="s">
        <v>370</v>
      </c>
      <c r="E97" s="227" t="s">
        <v>3165</v>
      </c>
      <c r="F97" s="228" t="s">
        <v>3166</v>
      </c>
      <c r="G97" s="229" t="s">
        <v>367</v>
      </c>
      <c r="H97" s="230">
        <v>12</v>
      </c>
      <c r="I97" s="231"/>
      <c r="J97" s="232">
        <f t="shared" si="0"/>
        <v>0</v>
      </c>
      <c r="K97" s="228" t="s">
        <v>19</v>
      </c>
      <c r="L97" s="233"/>
      <c r="M97" s="234" t="s">
        <v>19</v>
      </c>
      <c r="N97" s="235" t="s">
        <v>43</v>
      </c>
      <c r="O97" s="66"/>
      <c r="P97" s="189">
        <f t="shared" si="1"/>
        <v>0</v>
      </c>
      <c r="Q97" s="189">
        <v>0</v>
      </c>
      <c r="R97" s="189">
        <f t="shared" si="2"/>
        <v>0</v>
      </c>
      <c r="S97" s="189">
        <v>0</v>
      </c>
      <c r="T97" s="190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373</v>
      </c>
      <c r="AT97" s="191" t="s">
        <v>370</v>
      </c>
      <c r="AU97" s="191" t="s">
        <v>71</v>
      </c>
      <c r="AY97" s="19" t="s">
        <v>208</v>
      </c>
      <c r="BE97" s="192">
        <f t="shared" si="4"/>
        <v>0</v>
      </c>
      <c r="BF97" s="192">
        <f t="shared" si="5"/>
        <v>0</v>
      </c>
      <c r="BG97" s="192">
        <f t="shared" si="6"/>
        <v>0</v>
      </c>
      <c r="BH97" s="192">
        <f t="shared" si="7"/>
        <v>0</v>
      </c>
      <c r="BI97" s="192">
        <f t="shared" si="8"/>
        <v>0</v>
      </c>
      <c r="BJ97" s="19" t="s">
        <v>82</v>
      </c>
      <c r="BK97" s="192">
        <f t="shared" si="9"/>
        <v>0</v>
      </c>
      <c r="BL97" s="19" t="s">
        <v>215</v>
      </c>
      <c r="BM97" s="191" t="s">
        <v>3242</v>
      </c>
    </row>
    <row r="98" spans="1:65" s="2" customFormat="1" ht="14.45" customHeight="1">
      <c r="A98" s="36"/>
      <c r="B98" s="37"/>
      <c r="C98" s="226" t="s">
        <v>243</v>
      </c>
      <c r="D98" s="226" t="s">
        <v>370</v>
      </c>
      <c r="E98" s="227" t="s">
        <v>3168</v>
      </c>
      <c r="F98" s="228" t="s">
        <v>3169</v>
      </c>
      <c r="G98" s="229" t="s">
        <v>367</v>
      </c>
      <c r="H98" s="230">
        <v>32</v>
      </c>
      <c r="I98" s="231"/>
      <c r="J98" s="232">
        <f t="shared" si="0"/>
        <v>0</v>
      </c>
      <c r="K98" s="228" t="s">
        <v>19</v>
      </c>
      <c r="L98" s="233"/>
      <c r="M98" s="234" t="s">
        <v>19</v>
      </c>
      <c r="N98" s="235" t="s">
        <v>43</v>
      </c>
      <c r="O98" s="66"/>
      <c r="P98" s="189">
        <f t="shared" si="1"/>
        <v>0</v>
      </c>
      <c r="Q98" s="189">
        <v>0</v>
      </c>
      <c r="R98" s="189">
        <f t="shared" si="2"/>
        <v>0</v>
      </c>
      <c r="S98" s="189">
        <v>0</v>
      </c>
      <c r="T98" s="190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373</v>
      </c>
      <c r="AT98" s="191" t="s">
        <v>370</v>
      </c>
      <c r="AU98" s="191" t="s">
        <v>71</v>
      </c>
      <c r="AY98" s="19" t="s">
        <v>208</v>
      </c>
      <c r="BE98" s="192">
        <f t="shared" si="4"/>
        <v>0</v>
      </c>
      <c r="BF98" s="192">
        <f t="shared" si="5"/>
        <v>0</v>
      </c>
      <c r="BG98" s="192">
        <f t="shared" si="6"/>
        <v>0</v>
      </c>
      <c r="BH98" s="192">
        <f t="shared" si="7"/>
        <v>0</v>
      </c>
      <c r="BI98" s="192">
        <f t="shared" si="8"/>
        <v>0</v>
      </c>
      <c r="BJ98" s="19" t="s">
        <v>82</v>
      </c>
      <c r="BK98" s="192">
        <f t="shared" si="9"/>
        <v>0</v>
      </c>
      <c r="BL98" s="19" t="s">
        <v>215</v>
      </c>
      <c r="BM98" s="191" t="s">
        <v>3243</v>
      </c>
    </row>
    <row r="99" spans="1:65" s="2" customFormat="1" ht="14.45" customHeight="1">
      <c r="A99" s="36"/>
      <c r="B99" s="37"/>
      <c r="C99" s="226" t="s">
        <v>250</v>
      </c>
      <c r="D99" s="226" t="s">
        <v>370</v>
      </c>
      <c r="E99" s="227" t="s">
        <v>3171</v>
      </c>
      <c r="F99" s="228" t="s">
        <v>3172</v>
      </c>
      <c r="G99" s="229" t="s">
        <v>3092</v>
      </c>
      <c r="H99" s="230">
        <v>16</v>
      </c>
      <c r="I99" s="231"/>
      <c r="J99" s="232">
        <f t="shared" si="0"/>
        <v>0</v>
      </c>
      <c r="K99" s="228" t="s">
        <v>19</v>
      </c>
      <c r="L99" s="233"/>
      <c r="M99" s="234" t="s">
        <v>19</v>
      </c>
      <c r="N99" s="235" t="s">
        <v>43</v>
      </c>
      <c r="O99" s="66"/>
      <c r="P99" s="189">
        <f t="shared" si="1"/>
        <v>0</v>
      </c>
      <c r="Q99" s="189">
        <v>0</v>
      </c>
      <c r="R99" s="189">
        <f t="shared" si="2"/>
        <v>0</v>
      </c>
      <c r="S99" s="189">
        <v>0</v>
      </c>
      <c r="T99" s="190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373</v>
      </c>
      <c r="AT99" s="191" t="s">
        <v>370</v>
      </c>
      <c r="AU99" s="191" t="s">
        <v>71</v>
      </c>
      <c r="AY99" s="19" t="s">
        <v>208</v>
      </c>
      <c r="BE99" s="192">
        <f t="shared" si="4"/>
        <v>0</v>
      </c>
      <c r="BF99" s="192">
        <f t="shared" si="5"/>
        <v>0</v>
      </c>
      <c r="BG99" s="192">
        <f t="shared" si="6"/>
        <v>0</v>
      </c>
      <c r="BH99" s="192">
        <f t="shared" si="7"/>
        <v>0</v>
      </c>
      <c r="BI99" s="192">
        <f t="shared" si="8"/>
        <v>0</v>
      </c>
      <c r="BJ99" s="19" t="s">
        <v>82</v>
      </c>
      <c r="BK99" s="192">
        <f t="shared" si="9"/>
        <v>0</v>
      </c>
      <c r="BL99" s="19" t="s">
        <v>215</v>
      </c>
      <c r="BM99" s="191" t="s">
        <v>3244</v>
      </c>
    </row>
    <row r="100" spans="1:65" s="2" customFormat="1" ht="14.45" customHeight="1">
      <c r="A100" s="36"/>
      <c r="B100" s="37"/>
      <c r="C100" s="226" t="s">
        <v>373</v>
      </c>
      <c r="D100" s="226" t="s">
        <v>370</v>
      </c>
      <c r="E100" s="227" t="s">
        <v>3174</v>
      </c>
      <c r="F100" s="228" t="s">
        <v>3175</v>
      </c>
      <c r="G100" s="229" t="s">
        <v>3092</v>
      </c>
      <c r="H100" s="230">
        <v>16</v>
      </c>
      <c r="I100" s="231"/>
      <c r="J100" s="232">
        <f t="shared" si="0"/>
        <v>0</v>
      </c>
      <c r="K100" s="228" t="s">
        <v>19</v>
      </c>
      <c r="L100" s="233"/>
      <c r="M100" s="234" t="s">
        <v>19</v>
      </c>
      <c r="N100" s="235" t="s">
        <v>43</v>
      </c>
      <c r="O100" s="66"/>
      <c r="P100" s="189">
        <f t="shared" si="1"/>
        <v>0</v>
      </c>
      <c r="Q100" s="189">
        <v>0</v>
      </c>
      <c r="R100" s="189">
        <f t="shared" si="2"/>
        <v>0</v>
      </c>
      <c r="S100" s="189">
        <v>0</v>
      </c>
      <c r="T100" s="190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373</v>
      </c>
      <c r="AT100" s="191" t="s">
        <v>370</v>
      </c>
      <c r="AU100" s="191" t="s">
        <v>71</v>
      </c>
      <c r="AY100" s="19" t="s">
        <v>208</v>
      </c>
      <c r="BE100" s="192">
        <f t="shared" si="4"/>
        <v>0</v>
      </c>
      <c r="BF100" s="192">
        <f t="shared" si="5"/>
        <v>0</v>
      </c>
      <c r="BG100" s="192">
        <f t="shared" si="6"/>
        <v>0</v>
      </c>
      <c r="BH100" s="192">
        <f t="shared" si="7"/>
        <v>0</v>
      </c>
      <c r="BI100" s="192">
        <f t="shared" si="8"/>
        <v>0</v>
      </c>
      <c r="BJ100" s="19" t="s">
        <v>82</v>
      </c>
      <c r="BK100" s="192">
        <f t="shared" si="9"/>
        <v>0</v>
      </c>
      <c r="BL100" s="19" t="s">
        <v>215</v>
      </c>
      <c r="BM100" s="191" t="s">
        <v>3245</v>
      </c>
    </row>
    <row r="101" spans="1:65" s="2" customFormat="1" ht="14.45" customHeight="1">
      <c r="A101" s="36"/>
      <c r="B101" s="37"/>
      <c r="C101" s="226" t="s">
        <v>732</v>
      </c>
      <c r="D101" s="226" t="s">
        <v>370</v>
      </c>
      <c r="E101" s="227" t="s">
        <v>3177</v>
      </c>
      <c r="F101" s="228" t="s">
        <v>3178</v>
      </c>
      <c r="G101" s="229" t="s">
        <v>3092</v>
      </c>
      <c r="H101" s="230">
        <v>8</v>
      </c>
      <c r="I101" s="231"/>
      <c r="J101" s="232">
        <f t="shared" si="0"/>
        <v>0</v>
      </c>
      <c r="K101" s="228" t="s">
        <v>19</v>
      </c>
      <c r="L101" s="233"/>
      <c r="M101" s="234" t="s">
        <v>19</v>
      </c>
      <c r="N101" s="235" t="s">
        <v>43</v>
      </c>
      <c r="O101" s="66"/>
      <c r="P101" s="189">
        <f t="shared" si="1"/>
        <v>0</v>
      </c>
      <c r="Q101" s="189">
        <v>0</v>
      </c>
      <c r="R101" s="189">
        <f t="shared" si="2"/>
        <v>0</v>
      </c>
      <c r="S101" s="189">
        <v>0</v>
      </c>
      <c r="T101" s="190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373</v>
      </c>
      <c r="AT101" s="191" t="s">
        <v>370</v>
      </c>
      <c r="AU101" s="191" t="s">
        <v>71</v>
      </c>
      <c r="AY101" s="19" t="s">
        <v>208</v>
      </c>
      <c r="BE101" s="192">
        <f t="shared" si="4"/>
        <v>0</v>
      </c>
      <c r="BF101" s="192">
        <f t="shared" si="5"/>
        <v>0</v>
      </c>
      <c r="BG101" s="192">
        <f t="shared" si="6"/>
        <v>0</v>
      </c>
      <c r="BH101" s="192">
        <f t="shared" si="7"/>
        <v>0</v>
      </c>
      <c r="BI101" s="192">
        <f t="shared" si="8"/>
        <v>0</v>
      </c>
      <c r="BJ101" s="19" t="s">
        <v>82</v>
      </c>
      <c r="BK101" s="192">
        <f t="shared" si="9"/>
        <v>0</v>
      </c>
      <c r="BL101" s="19" t="s">
        <v>215</v>
      </c>
      <c r="BM101" s="191" t="s">
        <v>3246</v>
      </c>
    </row>
    <row r="102" spans="1:65" s="2" customFormat="1" ht="14.45" customHeight="1">
      <c r="A102" s="36"/>
      <c r="B102" s="37"/>
      <c r="C102" s="226" t="s">
        <v>2157</v>
      </c>
      <c r="D102" s="226" t="s">
        <v>370</v>
      </c>
      <c r="E102" s="227" t="s">
        <v>3180</v>
      </c>
      <c r="F102" s="228" t="s">
        <v>3181</v>
      </c>
      <c r="G102" s="229" t="s">
        <v>3092</v>
      </c>
      <c r="H102" s="230">
        <v>128</v>
      </c>
      <c r="I102" s="231"/>
      <c r="J102" s="232">
        <f t="shared" si="0"/>
        <v>0</v>
      </c>
      <c r="K102" s="228" t="s">
        <v>19</v>
      </c>
      <c r="L102" s="233"/>
      <c r="M102" s="234" t="s">
        <v>19</v>
      </c>
      <c r="N102" s="235" t="s">
        <v>43</v>
      </c>
      <c r="O102" s="66"/>
      <c r="P102" s="189">
        <f t="shared" si="1"/>
        <v>0</v>
      </c>
      <c r="Q102" s="189">
        <v>0</v>
      </c>
      <c r="R102" s="189">
        <f t="shared" si="2"/>
        <v>0</v>
      </c>
      <c r="S102" s="189">
        <v>0</v>
      </c>
      <c r="T102" s="190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373</v>
      </c>
      <c r="AT102" s="191" t="s">
        <v>370</v>
      </c>
      <c r="AU102" s="191" t="s">
        <v>71</v>
      </c>
      <c r="AY102" s="19" t="s">
        <v>208</v>
      </c>
      <c r="BE102" s="192">
        <f t="shared" si="4"/>
        <v>0</v>
      </c>
      <c r="BF102" s="192">
        <f t="shared" si="5"/>
        <v>0</v>
      </c>
      <c r="BG102" s="192">
        <f t="shared" si="6"/>
        <v>0</v>
      </c>
      <c r="BH102" s="192">
        <f t="shared" si="7"/>
        <v>0</v>
      </c>
      <c r="BI102" s="192">
        <f t="shared" si="8"/>
        <v>0</v>
      </c>
      <c r="BJ102" s="19" t="s">
        <v>82</v>
      </c>
      <c r="BK102" s="192">
        <f t="shared" si="9"/>
        <v>0</v>
      </c>
      <c r="BL102" s="19" t="s">
        <v>215</v>
      </c>
      <c r="BM102" s="191" t="s">
        <v>3247</v>
      </c>
    </row>
    <row r="103" spans="1:65" s="2" customFormat="1" ht="14.45" customHeight="1">
      <c r="A103" s="36"/>
      <c r="B103" s="37"/>
      <c r="C103" s="226" t="s">
        <v>2174</v>
      </c>
      <c r="D103" s="226" t="s">
        <v>370</v>
      </c>
      <c r="E103" s="227" t="s">
        <v>3183</v>
      </c>
      <c r="F103" s="228" t="s">
        <v>3184</v>
      </c>
      <c r="G103" s="229" t="s">
        <v>3092</v>
      </c>
      <c r="H103" s="230">
        <v>128</v>
      </c>
      <c r="I103" s="231"/>
      <c r="J103" s="232">
        <f t="shared" si="0"/>
        <v>0</v>
      </c>
      <c r="K103" s="228" t="s">
        <v>19</v>
      </c>
      <c r="L103" s="233"/>
      <c r="M103" s="234" t="s">
        <v>19</v>
      </c>
      <c r="N103" s="235" t="s">
        <v>43</v>
      </c>
      <c r="O103" s="66"/>
      <c r="P103" s="189">
        <f t="shared" si="1"/>
        <v>0</v>
      </c>
      <c r="Q103" s="189">
        <v>0</v>
      </c>
      <c r="R103" s="189">
        <f t="shared" si="2"/>
        <v>0</v>
      </c>
      <c r="S103" s="189">
        <v>0</v>
      </c>
      <c r="T103" s="190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373</v>
      </c>
      <c r="AT103" s="191" t="s">
        <v>370</v>
      </c>
      <c r="AU103" s="191" t="s">
        <v>71</v>
      </c>
      <c r="AY103" s="19" t="s">
        <v>208</v>
      </c>
      <c r="BE103" s="192">
        <f t="shared" si="4"/>
        <v>0</v>
      </c>
      <c r="BF103" s="192">
        <f t="shared" si="5"/>
        <v>0</v>
      </c>
      <c r="BG103" s="192">
        <f t="shared" si="6"/>
        <v>0</v>
      </c>
      <c r="BH103" s="192">
        <f t="shared" si="7"/>
        <v>0</v>
      </c>
      <c r="BI103" s="192">
        <f t="shared" si="8"/>
        <v>0</v>
      </c>
      <c r="BJ103" s="19" t="s">
        <v>82</v>
      </c>
      <c r="BK103" s="192">
        <f t="shared" si="9"/>
        <v>0</v>
      </c>
      <c r="BL103" s="19" t="s">
        <v>215</v>
      </c>
      <c r="BM103" s="191" t="s">
        <v>3248</v>
      </c>
    </row>
    <row r="104" spans="1:65" s="2" customFormat="1" ht="14.45" customHeight="1">
      <c r="A104" s="36"/>
      <c r="B104" s="37"/>
      <c r="C104" s="226" t="s">
        <v>2161</v>
      </c>
      <c r="D104" s="226" t="s">
        <v>370</v>
      </c>
      <c r="E104" s="227" t="s">
        <v>3186</v>
      </c>
      <c r="F104" s="228" t="s">
        <v>3187</v>
      </c>
      <c r="G104" s="229" t="s">
        <v>3092</v>
      </c>
      <c r="H104" s="230">
        <v>8</v>
      </c>
      <c r="I104" s="231"/>
      <c r="J104" s="232">
        <f t="shared" si="0"/>
        <v>0</v>
      </c>
      <c r="K104" s="228" t="s">
        <v>19</v>
      </c>
      <c r="L104" s="233"/>
      <c r="M104" s="234" t="s">
        <v>19</v>
      </c>
      <c r="N104" s="235" t="s">
        <v>43</v>
      </c>
      <c r="O104" s="66"/>
      <c r="P104" s="189">
        <f t="shared" si="1"/>
        <v>0</v>
      </c>
      <c r="Q104" s="189">
        <v>0</v>
      </c>
      <c r="R104" s="189">
        <f t="shared" si="2"/>
        <v>0</v>
      </c>
      <c r="S104" s="189">
        <v>0</v>
      </c>
      <c r="T104" s="190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373</v>
      </c>
      <c r="AT104" s="191" t="s">
        <v>370</v>
      </c>
      <c r="AU104" s="191" t="s">
        <v>71</v>
      </c>
      <c r="AY104" s="19" t="s">
        <v>208</v>
      </c>
      <c r="BE104" s="192">
        <f t="shared" si="4"/>
        <v>0</v>
      </c>
      <c r="BF104" s="192">
        <f t="shared" si="5"/>
        <v>0</v>
      </c>
      <c r="BG104" s="192">
        <f t="shared" si="6"/>
        <v>0</v>
      </c>
      <c r="BH104" s="192">
        <f t="shared" si="7"/>
        <v>0</v>
      </c>
      <c r="BI104" s="192">
        <f t="shared" si="8"/>
        <v>0</v>
      </c>
      <c r="BJ104" s="19" t="s">
        <v>82</v>
      </c>
      <c r="BK104" s="192">
        <f t="shared" si="9"/>
        <v>0</v>
      </c>
      <c r="BL104" s="19" t="s">
        <v>215</v>
      </c>
      <c r="BM104" s="191" t="s">
        <v>3249</v>
      </c>
    </row>
    <row r="105" spans="1:65" s="12" customFormat="1" ht="25.9" customHeight="1">
      <c r="B105" s="164"/>
      <c r="C105" s="165"/>
      <c r="D105" s="166" t="s">
        <v>70</v>
      </c>
      <c r="E105" s="167" t="s">
        <v>1027</v>
      </c>
      <c r="F105" s="167" t="s">
        <v>1028</v>
      </c>
      <c r="G105" s="165"/>
      <c r="H105" s="165"/>
      <c r="I105" s="168"/>
      <c r="J105" s="169">
        <f>BK105</f>
        <v>0</v>
      </c>
      <c r="K105" s="165"/>
      <c r="L105" s="170"/>
      <c r="M105" s="171"/>
      <c r="N105" s="172"/>
      <c r="O105" s="172"/>
      <c r="P105" s="173">
        <f>P106</f>
        <v>0</v>
      </c>
      <c r="Q105" s="172"/>
      <c r="R105" s="173">
        <f>R106</f>
        <v>4.9706399999999995</v>
      </c>
      <c r="S105" s="172"/>
      <c r="T105" s="174">
        <f>T106</f>
        <v>0</v>
      </c>
      <c r="AR105" s="175" t="s">
        <v>82</v>
      </c>
      <c r="AT105" s="176" t="s">
        <v>70</v>
      </c>
      <c r="AU105" s="176" t="s">
        <v>71</v>
      </c>
      <c r="AY105" s="175" t="s">
        <v>208</v>
      </c>
      <c r="BK105" s="177">
        <f>BK106</f>
        <v>0</v>
      </c>
    </row>
    <row r="106" spans="1:65" s="12" customFormat="1" ht="22.9" customHeight="1">
      <c r="B106" s="164"/>
      <c r="C106" s="165"/>
      <c r="D106" s="166" t="s">
        <v>70</v>
      </c>
      <c r="E106" s="178" t="s">
        <v>2647</v>
      </c>
      <c r="F106" s="178" t="s">
        <v>2648</v>
      </c>
      <c r="G106" s="165"/>
      <c r="H106" s="165"/>
      <c r="I106" s="168"/>
      <c r="J106" s="179">
        <f>BK106</f>
        <v>0</v>
      </c>
      <c r="K106" s="165"/>
      <c r="L106" s="170"/>
      <c r="M106" s="171"/>
      <c r="N106" s="172"/>
      <c r="O106" s="172"/>
      <c r="P106" s="173">
        <f>SUM(P107:P125)</f>
        <v>0</v>
      </c>
      <c r="Q106" s="172"/>
      <c r="R106" s="173">
        <f>SUM(R107:R125)</f>
        <v>4.9706399999999995</v>
      </c>
      <c r="S106" s="172"/>
      <c r="T106" s="174">
        <f>SUM(T107:T125)</f>
        <v>0</v>
      </c>
      <c r="AR106" s="175" t="s">
        <v>82</v>
      </c>
      <c r="AT106" s="176" t="s">
        <v>70</v>
      </c>
      <c r="AU106" s="176" t="s">
        <v>78</v>
      </c>
      <c r="AY106" s="175" t="s">
        <v>208</v>
      </c>
      <c r="BK106" s="177">
        <f>SUM(BK107:BK125)</f>
        <v>0</v>
      </c>
    </row>
    <row r="107" spans="1:65" s="2" customFormat="1" ht="14.45" customHeight="1">
      <c r="A107" s="36"/>
      <c r="B107" s="37"/>
      <c r="C107" s="180" t="s">
        <v>734</v>
      </c>
      <c r="D107" s="180" t="s">
        <v>210</v>
      </c>
      <c r="E107" s="181" t="s">
        <v>2663</v>
      </c>
      <c r="F107" s="182" t="s">
        <v>2664</v>
      </c>
      <c r="G107" s="183" t="s">
        <v>395</v>
      </c>
      <c r="H107" s="184">
        <v>80</v>
      </c>
      <c r="I107" s="185"/>
      <c r="J107" s="186">
        <f t="shared" ref="J107:J125" si="10">ROUND(I107*H107,2)</f>
        <v>0</v>
      </c>
      <c r="K107" s="182" t="s">
        <v>19</v>
      </c>
      <c r="L107" s="41"/>
      <c r="M107" s="187" t="s">
        <v>19</v>
      </c>
      <c r="N107" s="188" t="s">
        <v>43</v>
      </c>
      <c r="O107" s="66"/>
      <c r="P107" s="189">
        <f t="shared" ref="P107:P125" si="11">O107*H107</f>
        <v>0</v>
      </c>
      <c r="Q107" s="189">
        <v>0</v>
      </c>
      <c r="R107" s="189">
        <f t="shared" ref="R107:R125" si="12">Q107*H107</f>
        <v>0</v>
      </c>
      <c r="S107" s="189">
        <v>0</v>
      </c>
      <c r="T107" s="190">
        <f t="shared" ref="T107:T125" si="13"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1034</v>
      </c>
      <c r="AT107" s="191" t="s">
        <v>210</v>
      </c>
      <c r="AU107" s="191" t="s">
        <v>82</v>
      </c>
      <c r="AY107" s="19" t="s">
        <v>208</v>
      </c>
      <c r="BE107" s="192">
        <f t="shared" ref="BE107:BE125" si="14">IF(N107="základní",J107,0)</f>
        <v>0</v>
      </c>
      <c r="BF107" s="192">
        <f t="shared" ref="BF107:BF125" si="15">IF(N107="snížená",J107,0)</f>
        <v>0</v>
      </c>
      <c r="BG107" s="192">
        <f t="shared" ref="BG107:BG125" si="16">IF(N107="zákl. přenesená",J107,0)</f>
        <v>0</v>
      </c>
      <c r="BH107" s="192">
        <f t="shared" ref="BH107:BH125" si="17">IF(N107="sníž. přenesená",J107,0)</f>
        <v>0</v>
      </c>
      <c r="BI107" s="192">
        <f t="shared" ref="BI107:BI125" si="18">IF(N107="nulová",J107,0)</f>
        <v>0</v>
      </c>
      <c r="BJ107" s="19" t="s">
        <v>82</v>
      </c>
      <c r="BK107" s="192">
        <f t="shared" ref="BK107:BK125" si="19">ROUND(I107*H107,2)</f>
        <v>0</v>
      </c>
      <c r="BL107" s="19" t="s">
        <v>1034</v>
      </c>
      <c r="BM107" s="191" t="s">
        <v>3250</v>
      </c>
    </row>
    <row r="108" spans="1:65" s="2" customFormat="1" ht="14.45" customHeight="1">
      <c r="A108" s="36"/>
      <c r="B108" s="37"/>
      <c r="C108" s="226" t="s">
        <v>739</v>
      </c>
      <c r="D108" s="226" t="s">
        <v>370</v>
      </c>
      <c r="E108" s="227" t="s">
        <v>3190</v>
      </c>
      <c r="F108" s="228" t="s">
        <v>3191</v>
      </c>
      <c r="G108" s="229" t="s">
        <v>395</v>
      </c>
      <c r="H108" s="230">
        <v>80</v>
      </c>
      <c r="I108" s="231"/>
      <c r="J108" s="232">
        <f t="shared" si="10"/>
        <v>0</v>
      </c>
      <c r="K108" s="228" t="s">
        <v>19</v>
      </c>
      <c r="L108" s="233"/>
      <c r="M108" s="234" t="s">
        <v>19</v>
      </c>
      <c r="N108" s="235" t="s">
        <v>43</v>
      </c>
      <c r="O108" s="66"/>
      <c r="P108" s="189">
        <f t="shared" si="11"/>
        <v>0</v>
      </c>
      <c r="Q108" s="189">
        <v>4.0000000000000003E-5</v>
      </c>
      <c r="R108" s="189">
        <f t="shared" si="12"/>
        <v>3.2000000000000002E-3</v>
      </c>
      <c r="S108" s="189">
        <v>0</v>
      </c>
      <c r="T108" s="190">
        <f t="shared" si="1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829</v>
      </c>
      <c r="AT108" s="191" t="s">
        <v>370</v>
      </c>
      <c r="AU108" s="191" t="s">
        <v>82</v>
      </c>
      <c r="AY108" s="19" t="s">
        <v>208</v>
      </c>
      <c r="BE108" s="192">
        <f t="shared" si="14"/>
        <v>0</v>
      </c>
      <c r="BF108" s="192">
        <f t="shared" si="15"/>
        <v>0</v>
      </c>
      <c r="BG108" s="192">
        <f t="shared" si="16"/>
        <v>0</v>
      </c>
      <c r="BH108" s="192">
        <f t="shared" si="17"/>
        <v>0</v>
      </c>
      <c r="BI108" s="192">
        <f t="shared" si="18"/>
        <v>0</v>
      </c>
      <c r="BJ108" s="19" t="s">
        <v>82</v>
      </c>
      <c r="BK108" s="192">
        <f t="shared" si="19"/>
        <v>0</v>
      </c>
      <c r="BL108" s="19" t="s">
        <v>1034</v>
      </c>
      <c r="BM108" s="191" t="s">
        <v>3251</v>
      </c>
    </row>
    <row r="109" spans="1:65" s="2" customFormat="1" ht="14.45" customHeight="1">
      <c r="A109" s="36"/>
      <c r="B109" s="37"/>
      <c r="C109" s="180" t="s">
        <v>8</v>
      </c>
      <c r="D109" s="180" t="s">
        <v>210</v>
      </c>
      <c r="E109" s="181" t="s">
        <v>2671</v>
      </c>
      <c r="F109" s="182" t="s">
        <v>2672</v>
      </c>
      <c r="G109" s="183" t="s">
        <v>395</v>
      </c>
      <c r="H109" s="184">
        <v>32</v>
      </c>
      <c r="I109" s="185"/>
      <c r="J109" s="186">
        <f t="shared" si="10"/>
        <v>0</v>
      </c>
      <c r="K109" s="182" t="s">
        <v>19</v>
      </c>
      <c r="L109" s="41"/>
      <c r="M109" s="187" t="s">
        <v>19</v>
      </c>
      <c r="N109" s="188" t="s">
        <v>43</v>
      </c>
      <c r="O109" s="66"/>
      <c r="P109" s="189">
        <f t="shared" si="11"/>
        <v>0</v>
      </c>
      <c r="Q109" s="189">
        <v>0</v>
      </c>
      <c r="R109" s="189">
        <f t="shared" si="12"/>
        <v>0</v>
      </c>
      <c r="S109" s="189">
        <v>0</v>
      </c>
      <c r="T109" s="190">
        <f t="shared" si="1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1034</v>
      </c>
      <c r="AT109" s="191" t="s">
        <v>210</v>
      </c>
      <c r="AU109" s="191" t="s">
        <v>82</v>
      </c>
      <c r="AY109" s="19" t="s">
        <v>208</v>
      </c>
      <c r="BE109" s="192">
        <f t="shared" si="14"/>
        <v>0</v>
      </c>
      <c r="BF109" s="192">
        <f t="shared" si="15"/>
        <v>0</v>
      </c>
      <c r="BG109" s="192">
        <f t="shared" si="16"/>
        <v>0</v>
      </c>
      <c r="BH109" s="192">
        <f t="shared" si="17"/>
        <v>0</v>
      </c>
      <c r="BI109" s="192">
        <f t="shared" si="18"/>
        <v>0</v>
      </c>
      <c r="BJ109" s="19" t="s">
        <v>82</v>
      </c>
      <c r="BK109" s="192">
        <f t="shared" si="19"/>
        <v>0</v>
      </c>
      <c r="BL109" s="19" t="s">
        <v>1034</v>
      </c>
      <c r="BM109" s="191" t="s">
        <v>3252</v>
      </c>
    </row>
    <row r="110" spans="1:65" s="2" customFormat="1" ht="14.45" customHeight="1">
      <c r="A110" s="36"/>
      <c r="B110" s="37"/>
      <c r="C110" s="226" t="s">
        <v>1034</v>
      </c>
      <c r="D110" s="226" t="s">
        <v>370</v>
      </c>
      <c r="E110" s="227" t="s">
        <v>3194</v>
      </c>
      <c r="F110" s="228" t="s">
        <v>3195</v>
      </c>
      <c r="G110" s="229" t="s">
        <v>395</v>
      </c>
      <c r="H110" s="230">
        <v>32</v>
      </c>
      <c r="I110" s="231"/>
      <c r="J110" s="232">
        <f t="shared" si="10"/>
        <v>0</v>
      </c>
      <c r="K110" s="228" t="s">
        <v>19</v>
      </c>
      <c r="L110" s="233"/>
      <c r="M110" s="234" t="s">
        <v>19</v>
      </c>
      <c r="N110" s="235" t="s">
        <v>43</v>
      </c>
      <c r="O110" s="66"/>
      <c r="P110" s="189">
        <f t="shared" si="11"/>
        <v>0</v>
      </c>
      <c r="Q110" s="189">
        <v>5.0000000000000002E-5</v>
      </c>
      <c r="R110" s="189">
        <f t="shared" si="12"/>
        <v>1.6000000000000001E-3</v>
      </c>
      <c r="S110" s="189">
        <v>0</v>
      </c>
      <c r="T110" s="190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829</v>
      </c>
      <c r="AT110" s="191" t="s">
        <v>370</v>
      </c>
      <c r="AU110" s="191" t="s">
        <v>82</v>
      </c>
      <c r="AY110" s="19" t="s">
        <v>208</v>
      </c>
      <c r="BE110" s="192">
        <f t="shared" si="14"/>
        <v>0</v>
      </c>
      <c r="BF110" s="192">
        <f t="shared" si="15"/>
        <v>0</v>
      </c>
      <c r="BG110" s="192">
        <f t="shared" si="16"/>
        <v>0</v>
      </c>
      <c r="BH110" s="192">
        <f t="shared" si="17"/>
        <v>0</v>
      </c>
      <c r="BI110" s="192">
        <f t="shared" si="18"/>
        <v>0</v>
      </c>
      <c r="BJ110" s="19" t="s">
        <v>82</v>
      </c>
      <c r="BK110" s="192">
        <f t="shared" si="19"/>
        <v>0</v>
      </c>
      <c r="BL110" s="19" t="s">
        <v>1034</v>
      </c>
      <c r="BM110" s="191" t="s">
        <v>3253</v>
      </c>
    </row>
    <row r="111" spans="1:65" s="2" customFormat="1" ht="14.45" customHeight="1">
      <c r="A111" s="36"/>
      <c r="B111" s="37"/>
      <c r="C111" s="226" t="s">
        <v>2192</v>
      </c>
      <c r="D111" s="226" t="s">
        <v>370</v>
      </c>
      <c r="E111" s="227" t="s">
        <v>3197</v>
      </c>
      <c r="F111" s="228" t="s">
        <v>3198</v>
      </c>
      <c r="G111" s="229" t="s">
        <v>395</v>
      </c>
      <c r="H111" s="230">
        <v>8</v>
      </c>
      <c r="I111" s="231"/>
      <c r="J111" s="232">
        <f t="shared" si="10"/>
        <v>0</v>
      </c>
      <c r="K111" s="228" t="s">
        <v>19</v>
      </c>
      <c r="L111" s="233"/>
      <c r="M111" s="234" t="s">
        <v>19</v>
      </c>
      <c r="N111" s="235" t="s">
        <v>43</v>
      </c>
      <c r="O111" s="66"/>
      <c r="P111" s="189">
        <f t="shared" si="11"/>
        <v>0</v>
      </c>
      <c r="Q111" s="189">
        <v>0.47</v>
      </c>
      <c r="R111" s="189">
        <f t="shared" si="12"/>
        <v>3.76</v>
      </c>
      <c r="S111" s="189">
        <v>0</v>
      </c>
      <c r="T111" s="190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829</v>
      </c>
      <c r="AT111" s="191" t="s">
        <v>370</v>
      </c>
      <c r="AU111" s="191" t="s">
        <v>82</v>
      </c>
      <c r="AY111" s="19" t="s">
        <v>208</v>
      </c>
      <c r="BE111" s="192">
        <f t="shared" si="14"/>
        <v>0</v>
      </c>
      <c r="BF111" s="192">
        <f t="shared" si="15"/>
        <v>0</v>
      </c>
      <c r="BG111" s="192">
        <f t="shared" si="16"/>
        <v>0</v>
      </c>
      <c r="BH111" s="192">
        <f t="shared" si="17"/>
        <v>0</v>
      </c>
      <c r="BI111" s="192">
        <f t="shared" si="18"/>
        <v>0</v>
      </c>
      <c r="BJ111" s="19" t="s">
        <v>82</v>
      </c>
      <c r="BK111" s="192">
        <f t="shared" si="19"/>
        <v>0</v>
      </c>
      <c r="BL111" s="19" t="s">
        <v>1034</v>
      </c>
      <c r="BM111" s="191" t="s">
        <v>3254</v>
      </c>
    </row>
    <row r="112" spans="1:65" s="2" customFormat="1" ht="14.45" customHeight="1">
      <c r="A112" s="36"/>
      <c r="B112" s="37"/>
      <c r="C112" s="226" t="s">
        <v>835</v>
      </c>
      <c r="D112" s="226" t="s">
        <v>370</v>
      </c>
      <c r="E112" s="227" t="s">
        <v>3200</v>
      </c>
      <c r="F112" s="228" t="s">
        <v>3201</v>
      </c>
      <c r="G112" s="229" t="s">
        <v>367</v>
      </c>
      <c r="H112" s="230">
        <v>4</v>
      </c>
      <c r="I112" s="231"/>
      <c r="J112" s="232">
        <f t="shared" si="10"/>
        <v>0</v>
      </c>
      <c r="K112" s="228" t="s">
        <v>19</v>
      </c>
      <c r="L112" s="233"/>
      <c r="M112" s="234" t="s">
        <v>19</v>
      </c>
      <c r="N112" s="235" t="s">
        <v>43</v>
      </c>
      <c r="O112" s="66"/>
      <c r="P112" s="189">
        <f t="shared" si="11"/>
        <v>0</v>
      </c>
      <c r="Q112" s="189">
        <v>5.2999999999999998E-4</v>
      </c>
      <c r="R112" s="189">
        <f t="shared" si="12"/>
        <v>2.1199999999999999E-3</v>
      </c>
      <c r="S112" s="189">
        <v>0</v>
      </c>
      <c r="T112" s="190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373</v>
      </c>
      <c r="AT112" s="191" t="s">
        <v>370</v>
      </c>
      <c r="AU112" s="191" t="s">
        <v>82</v>
      </c>
      <c r="AY112" s="19" t="s">
        <v>208</v>
      </c>
      <c r="BE112" s="192">
        <f t="shared" si="14"/>
        <v>0</v>
      </c>
      <c r="BF112" s="192">
        <f t="shared" si="15"/>
        <v>0</v>
      </c>
      <c r="BG112" s="192">
        <f t="shared" si="16"/>
        <v>0</v>
      </c>
      <c r="BH112" s="192">
        <f t="shared" si="17"/>
        <v>0</v>
      </c>
      <c r="BI112" s="192">
        <f t="shared" si="18"/>
        <v>0</v>
      </c>
      <c r="BJ112" s="19" t="s">
        <v>82</v>
      </c>
      <c r="BK112" s="192">
        <f t="shared" si="19"/>
        <v>0</v>
      </c>
      <c r="BL112" s="19" t="s">
        <v>215</v>
      </c>
      <c r="BM112" s="191" t="s">
        <v>3255</v>
      </c>
    </row>
    <row r="113" spans="1:65" s="2" customFormat="1" ht="14.45" customHeight="1">
      <c r="A113" s="36"/>
      <c r="B113" s="37"/>
      <c r="C113" s="226" t="s">
        <v>760</v>
      </c>
      <c r="D113" s="226" t="s">
        <v>370</v>
      </c>
      <c r="E113" s="227" t="s">
        <v>3203</v>
      </c>
      <c r="F113" s="228" t="s">
        <v>3204</v>
      </c>
      <c r="G113" s="229" t="s">
        <v>367</v>
      </c>
      <c r="H113" s="230">
        <v>4</v>
      </c>
      <c r="I113" s="231"/>
      <c r="J113" s="232">
        <f t="shared" si="10"/>
        <v>0</v>
      </c>
      <c r="K113" s="228" t="s">
        <v>19</v>
      </c>
      <c r="L113" s="233"/>
      <c r="M113" s="234" t="s">
        <v>19</v>
      </c>
      <c r="N113" s="235" t="s">
        <v>43</v>
      </c>
      <c r="O113" s="66"/>
      <c r="P113" s="189">
        <f t="shared" si="11"/>
        <v>0</v>
      </c>
      <c r="Q113" s="189">
        <v>0.28499999999999998</v>
      </c>
      <c r="R113" s="189">
        <f t="shared" si="12"/>
        <v>1.1399999999999999</v>
      </c>
      <c r="S113" s="189">
        <v>0</v>
      </c>
      <c r="T113" s="190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829</v>
      </c>
      <c r="AT113" s="191" t="s">
        <v>370</v>
      </c>
      <c r="AU113" s="191" t="s">
        <v>82</v>
      </c>
      <c r="AY113" s="19" t="s">
        <v>208</v>
      </c>
      <c r="BE113" s="192">
        <f t="shared" si="14"/>
        <v>0</v>
      </c>
      <c r="BF113" s="192">
        <f t="shared" si="15"/>
        <v>0</v>
      </c>
      <c r="BG113" s="192">
        <f t="shared" si="16"/>
        <v>0</v>
      </c>
      <c r="BH113" s="192">
        <f t="shared" si="17"/>
        <v>0</v>
      </c>
      <c r="BI113" s="192">
        <f t="shared" si="18"/>
        <v>0</v>
      </c>
      <c r="BJ113" s="19" t="s">
        <v>82</v>
      </c>
      <c r="BK113" s="192">
        <f t="shared" si="19"/>
        <v>0</v>
      </c>
      <c r="BL113" s="19" t="s">
        <v>1034</v>
      </c>
      <c r="BM113" s="191" t="s">
        <v>3256</v>
      </c>
    </row>
    <row r="114" spans="1:65" s="2" customFormat="1" ht="14.45" customHeight="1">
      <c r="A114" s="36"/>
      <c r="B114" s="37"/>
      <c r="C114" s="226" t="s">
        <v>765</v>
      </c>
      <c r="D114" s="226" t="s">
        <v>370</v>
      </c>
      <c r="E114" s="227" t="s">
        <v>3206</v>
      </c>
      <c r="F114" s="228" t="s">
        <v>3207</v>
      </c>
      <c r="G114" s="229" t="s">
        <v>2997</v>
      </c>
      <c r="H114" s="230">
        <v>4</v>
      </c>
      <c r="I114" s="231"/>
      <c r="J114" s="232">
        <f t="shared" si="10"/>
        <v>0</v>
      </c>
      <c r="K114" s="228" t="s">
        <v>19</v>
      </c>
      <c r="L114" s="233"/>
      <c r="M114" s="234" t="s">
        <v>19</v>
      </c>
      <c r="N114" s="235" t="s">
        <v>43</v>
      </c>
      <c r="O114" s="66"/>
      <c r="P114" s="189">
        <f t="shared" si="11"/>
        <v>0</v>
      </c>
      <c r="Q114" s="189">
        <v>0</v>
      </c>
      <c r="R114" s="189">
        <f t="shared" si="12"/>
        <v>0</v>
      </c>
      <c r="S114" s="189">
        <v>0</v>
      </c>
      <c r="T114" s="190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829</v>
      </c>
      <c r="AT114" s="191" t="s">
        <v>370</v>
      </c>
      <c r="AU114" s="191" t="s">
        <v>82</v>
      </c>
      <c r="AY114" s="19" t="s">
        <v>208</v>
      </c>
      <c r="BE114" s="192">
        <f t="shared" si="14"/>
        <v>0</v>
      </c>
      <c r="BF114" s="192">
        <f t="shared" si="15"/>
        <v>0</v>
      </c>
      <c r="BG114" s="192">
        <f t="shared" si="16"/>
        <v>0</v>
      </c>
      <c r="BH114" s="192">
        <f t="shared" si="17"/>
        <v>0</v>
      </c>
      <c r="BI114" s="192">
        <f t="shared" si="18"/>
        <v>0</v>
      </c>
      <c r="BJ114" s="19" t="s">
        <v>82</v>
      </c>
      <c r="BK114" s="192">
        <f t="shared" si="19"/>
        <v>0</v>
      </c>
      <c r="BL114" s="19" t="s">
        <v>1034</v>
      </c>
      <c r="BM114" s="191" t="s">
        <v>3257</v>
      </c>
    </row>
    <row r="115" spans="1:65" s="2" customFormat="1" ht="14.45" customHeight="1">
      <c r="A115" s="36"/>
      <c r="B115" s="37"/>
      <c r="C115" s="226" t="s">
        <v>7</v>
      </c>
      <c r="D115" s="226" t="s">
        <v>370</v>
      </c>
      <c r="E115" s="227" t="s">
        <v>3209</v>
      </c>
      <c r="F115" s="228" t="s">
        <v>3210</v>
      </c>
      <c r="G115" s="229" t="s">
        <v>367</v>
      </c>
      <c r="H115" s="230">
        <v>8</v>
      </c>
      <c r="I115" s="231"/>
      <c r="J115" s="232">
        <f t="shared" si="10"/>
        <v>0</v>
      </c>
      <c r="K115" s="228" t="s">
        <v>19</v>
      </c>
      <c r="L115" s="233"/>
      <c r="M115" s="234" t="s">
        <v>19</v>
      </c>
      <c r="N115" s="235" t="s">
        <v>43</v>
      </c>
      <c r="O115" s="66"/>
      <c r="P115" s="189">
        <f t="shared" si="11"/>
        <v>0</v>
      </c>
      <c r="Q115" s="189">
        <v>0</v>
      </c>
      <c r="R115" s="189">
        <f t="shared" si="12"/>
        <v>0</v>
      </c>
      <c r="S115" s="189">
        <v>0</v>
      </c>
      <c r="T115" s="190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829</v>
      </c>
      <c r="AT115" s="191" t="s">
        <v>370</v>
      </c>
      <c r="AU115" s="191" t="s">
        <v>82</v>
      </c>
      <c r="AY115" s="19" t="s">
        <v>208</v>
      </c>
      <c r="BE115" s="192">
        <f t="shared" si="14"/>
        <v>0</v>
      </c>
      <c r="BF115" s="192">
        <f t="shared" si="15"/>
        <v>0</v>
      </c>
      <c r="BG115" s="192">
        <f t="shared" si="16"/>
        <v>0</v>
      </c>
      <c r="BH115" s="192">
        <f t="shared" si="17"/>
        <v>0</v>
      </c>
      <c r="BI115" s="192">
        <f t="shared" si="18"/>
        <v>0</v>
      </c>
      <c r="BJ115" s="19" t="s">
        <v>82</v>
      </c>
      <c r="BK115" s="192">
        <f t="shared" si="19"/>
        <v>0</v>
      </c>
      <c r="BL115" s="19" t="s">
        <v>1034</v>
      </c>
      <c r="BM115" s="191" t="s">
        <v>3258</v>
      </c>
    </row>
    <row r="116" spans="1:65" s="2" customFormat="1" ht="14.45" customHeight="1">
      <c r="A116" s="36"/>
      <c r="B116" s="37"/>
      <c r="C116" s="180" t="s">
        <v>2177</v>
      </c>
      <c r="D116" s="180" t="s">
        <v>210</v>
      </c>
      <c r="E116" s="181" t="s">
        <v>3212</v>
      </c>
      <c r="F116" s="182" t="s">
        <v>3213</v>
      </c>
      <c r="G116" s="183" t="s">
        <v>367</v>
      </c>
      <c r="H116" s="184">
        <v>128</v>
      </c>
      <c r="I116" s="185"/>
      <c r="J116" s="186">
        <f t="shared" si="10"/>
        <v>0</v>
      </c>
      <c r="K116" s="182" t="s">
        <v>19</v>
      </c>
      <c r="L116" s="41"/>
      <c r="M116" s="187" t="s">
        <v>19</v>
      </c>
      <c r="N116" s="188" t="s">
        <v>43</v>
      </c>
      <c r="O116" s="66"/>
      <c r="P116" s="189">
        <f t="shared" si="11"/>
        <v>0</v>
      </c>
      <c r="Q116" s="189">
        <v>0</v>
      </c>
      <c r="R116" s="189">
        <f t="shared" si="12"/>
        <v>0</v>
      </c>
      <c r="S116" s="189">
        <v>0</v>
      </c>
      <c r="T116" s="190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1034</v>
      </c>
      <c r="AT116" s="191" t="s">
        <v>210</v>
      </c>
      <c r="AU116" s="191" t="s">
        <v>82</v>
      </c>
      <c r="AY116" s="19" t="s">
        <v>208</v>
      </c>
      <c r="BE116" s="192">
        <f t="shared" si="14"/>
        <v>0</v>
      </c>
      <c r="BF116" s="192">
        <f t="shared" si="15"/>
        <v>0</v>
      </c>
      <c r="BG116" s="192">
        <f t="shared" si="16"/>
        <v>0</v>
      </c>
      <c r="BH116" s="192">
        <f t="shared" si="17"/>
        <v>0</v>
      </c>
      <c r="BI116" s="192">
        <f t="shared" si="18"/>
        <v>0</v>
      </c>
      <c r="BJ116" s="19" t="s">
        <v>82</v>
      </c>
      <c r="BK116" s="192">
        <f t="shared" si="19"/>
        <v>0</v>
      </c>
      <c r="BL116" s="19" t="s">
        <v>1034</v>
      </c>
      <c r="BM116" s="191" t="s">
        <v>3259</v>
      </c>
    </row>
    <row r="117" spans="1:65" s="2" customFormat="1" ht="14.45" customHeight="1">
      <c r="A117" s="36"/>
      <c r="B117" s="37"/>
      <c r="C117" s="180" t="s">
        <v>770</v>
      </c>
      <c r="D117" s="180" t="s">
        <v>210</v>
      </c>
      <c r="E117" s="181" t="s">
        <v>2748</v>
      </c>
      <c r="F117" s="182" t="s">
        <v>2749</v>
      </c>
      <c r="G117" s="183" t="s">
        <v>367</v>
      </c>
      <c r="H117" s="184">
        <v>8</v>
      </c>
      <c r="I117" s="185"/>
      <c r="J117" s="186">
        <f t="shared" si="10"/>
        <v>0</v>
      </c>
      <c r="K117" s="182" t="s">
        <v>19</v>
      </c>
      <c r="L117" s="41"/>
      <c r="M117" s="187" t="s">
        <v>19</v>
      </c>
      <c r="N117" s="188" t="s">
        <v>43</v>
      </c>
      <c r="O117" s="66"/>
      <c r="P117" s="189">
        <f t="shared" si="11"/>
        <v>0</v>
      </c>
      <c r="Q117" s="189">
        <v>0</v>
      </c>
      <c r="R117" s="189">
        <f t="shared" si="12"/>
        <v>0</v>
      </c>
      <c r="S117" s="189">
        <v>0</v>
      </c>
      <c r="T117" s="190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1034</v>
      </c>
      <c r="AT117" s="191" t="s">
        <v>210</v>
      </c>
      <c r="AU117" s="191" t="s">
        <v>82</v>
      </c>
      <c r="AY117" s="19" t="s">
        <v>208</v>
      </c>
      <c r="BE117" s="192">
        <f t="shared" si="14"/>
        <v>0</v>
      </c>
      <c r="BF117" s="192">
        <f t="shared" si="15"/>
        <v>0</v>
      </c>
      <c r="BG117" s="192">
        <f t="shared" si="16"/>
        <v>0</v>
      </c>
      <c r="BH117" s="192">
        <f t="shared" si="17"/>
        <v>0</v>
      </c>
      <c r="BI117" s="192">
        <f t="shared" si="18"/>
        <v>0</v>
      </c>
      <c r="BJ117" s="19" t="s">
        <v>82</v>
      </c>
      <c r="BK117" s="192">
        <f t="shared" si="19"/>
        <v>0</v>
      </c>
      <c r="BL117" s="19" t="s">
        <v>1034</v>
      </c>
      <c r="BM117" s="191" t="s">
        <v>3260</v>
      </c>
    </row>
    <row r="118" spans="1:65" s="2" customFormat="1" ht="14.45" customHeight="1">
      <c r="A118" s="36"/>
      <c r="B118" s="37"/>
      <c r="C118" s="180" t="s">
        <v>744</v>
      </c>
      <c r="D118" s="180" t="s">
        <v>210</v>
      </c>
      <c r="E118" s="181" t="s">
        <v>2768</v>
      </c>
      <c r="F118" s="182" t="s">
        <v>2769</v>
      </c>
      <c r="G118" s="183" t="s">
        <v>367</v>
      </c>
      <c r="H118" s="184">
        <v>4</v>
      </c>
      <c r="I118" s="185"/>
      <c r="J118" s="186">
        <f t="shared" si="10"/>
        <v>0</v>
      </c>
      <c r="K118" s="182" t="s">
        <v>19</v>
      </c>
      <c r="L118" s="41"/>
      <c r="M118" s="187" t="s">
        <v>19</v>
      </c>
      <c r="N118" s="188" t="s">
        <v>43</v>
      </c>
      <c r="O118" s="66"/>
      <c r="P118" s="189">
        <f t="shared" si="11"/>
        <v>0</v>
      </c>
      <c r="Q118" s="189">
        <v>0</v>
      </c>
      <c r="R118" s="189">
        <f t="shared" si="12"/>
        <v>0</v>
      </c>
      <c r="S118" s="189">
        <v>0</v>
      </c>
      <c r="T118" s="190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1034</v>
      </c>
      <c r="AT118" s="191" t="s">
        <v>210</v>
      </c>
      <c r="AU118" s="191" t="s">
        <v>82</v>
      </c>
      <c r="AY118" s="19" t="s">
        <v>208</v>
      </c>
      <c r="BE118" s="192">
        <f t="shared" si="14"/>
        <v>0</v>
      </c>
      <c r="BF118" s="192">
        <f t="shared" si="15"/>
        <v>0</v>
      </c>
      <c r="BG118" s="192">
        <f t="shared" si="16"/>
        <v>0</v>
      </c>
      <c r="BH118" s="192">
        <f t="shared" si="17"/>
        <v>0</v>
      </c>
      <c r="BI118" s="192">
        <f t="shared" si="18"/>
        <v>0</v>
      </c>
      <c r="BJ118" s="19" t="s">
        <v>82</v>
      </c>
      <c r="BK118" s="192">
        <f t="shared" si="19"/>
        <v>0</v>
      </c>
      <c r="BL118" s="19" t="s">
        <v>1034</v>
      </c>
      <c r="BM118" s="191" t="s">
        <v>3261</v>
      </c>
    </row>
    <row r="119" spans="1:65" s="2" customFormat="1" ht="14.45" customHeight="1">
      <c r="A119" s="36"/>
      <c r="B119" s="37"/>
      <c r="C119" s="180" t="s">
        <v>748</v>
      </c>
      <c r="D119" s="180" t="s">
        <v>210</v>
      </c>
      <c r="E119" s="181" t="s">
        <v>3217</v>
      </c>
      <c r="F119" s="182" t="s">
        <v>3218</v>
      </c>
      <c r="G119" s="183" t="s">
        <v>367</v>
      </c>
      <c r="H119" s="184">
        <v>4</v>
      </c>
      <c r="I119" s="185"/>
      <c r="J119" s="186">
        <f t="shared" si="10"/>
        <v>0</v>
      </c>
      <c r="K119" s="182" t="s">
        <v>19</v>
      </c>
      <c r="L119" s="41"/>
      <c r="M119" s="187" t="s">
        <v>19</v>
      </c>
      <c r="N119" s="188" t="s">
        <v>43</v>
      </c>
      <c r="O119" s="66"/>
      <c r="P119" s="189">
        <f t="shared" si="11"/>
        <v>0</v>
      </c>
      <c r="Q119" s="189">
        <v>0</v>
      </c>
      <c r="R119" s="189">
        <f t="shared" si="12"/>
        <v>0</v>
      </c>
      <c r="S119" s="189">
        <v>0</v>
      </c>
      <c r="T119" s="190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1034</v>
      </c>
      <c r="AT119" s="191" t="s">
        <v>210</v>
      </c>
      <c r="AU119" s="191" t="s">
        <v>82</v>
      </c>
      <c r="AY119" s="19" t="s">
        <v>208</v>
      </c>
      <c r="BE119" s="192">
        <f t="shared" si="14"/>
        <v>0</v>
      </c>
      <c r="BF119" s="192">
        <f t="shared" si="15"/>
        <v>0</v>
      </c>
      <c r="BG119" s="192">
        <f t="shared" si="16"/>
        <v>0</v>
      </c>
      <c r="BH119" s="192">
        <f t="shared" si="17"/>
        <v>0</v>
      </c>
      <c r="BI119" s="192">
        <f t="shared" si="18"/>
        <v>0</v>
      </c>
      <c r="BJ119" s="19" t="s">
        <v>82</v>
      </c>
      <c r="BK119" s="192">
        <f t="shared" si="19"/>
        <v>0</v>
      </c>
      <c r="BL119" s="19" t="s">
        <v>1034</v>
      </c>
      <c r="BM119" s="191" t="s">
        <v>3262</v>
      </c>
    </row>
    <row r="120" spans="1:65" s="2" customFormat="1" ht="14.45" customHeight="1">
      <c r="A120" s="36"/>
      <c r="B120" s="37"/>
      <c r="C120" s="226" t="s">
        <v>752</v>
      </c>
      <c r="D120" s="226" t="s">
        <v>370</v>
      </c>
      <c r="E120" s="227" t="s">
        <v>3220</v>
      </c>
      <c r="F120" s="228" t="s">
        <v>3221</v>
      </c>
      <c r="G120" s="229" t="s">
        <v>367</v>
      </c>
      <c r="H120" s="230">
        <v>4</v>
      </c>
      <c r="I120" s="231"/>
      <c r="J120" s="232">
        <f t="shared" si="10"/>
        <v>0</v>
      </c>
      <c r="K120" s="228" t="s">
        <v>19</v>
      </c>
      <c r="L120" s="233"/>
      <c r="M120" s="234" t="s">
        <v>19</v>
      </c>
      <c r="N120" s="235" t="s">
        <v>43</v>
      </c>
      <c r="O120" s="66"/>
      <c r="P120" s="189">
        <f t="shared" si="11"/>
        <v>0</v>
      </c>
      <c r="Q120" s="189">
        <v>0</v>
      </c>
      <c r="R120" s="189">
        <f t="shared" si="12"/>
        <v>0</v>
      </c>
      <c r="S120" s="189">
        <v>0</v>
      </c>
      <c r="T120" s="190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829</v>
      </c>
      <c r="AT120" s="191" t="s">
        <v>370</v>
      </c>
      <c r="AU120" s="191" t="s">
        <v>82</v>
      </c>
      <c r="AY120" s="19" t="s">
        <v>208</v>
      </c>
      <c r="BE120" s="192">
        <f t="shared" si="14"/>
        <v>0</v>
      </c>
      <c r="BF120" s="192">
        <f t="shared" si="15"/>
        <v>0</v>
      </c>
      <c r="BG120" s="192">
        <f t="shared" si="16"/>
        <v>0</v>
      </c>
      <c r="BH120" s="192">
        <f t="shared" si="17"/>
        <v>0</v>
      </c>
      <c r="BI120" s="192">
        <f t="shared" si="18"/>
        <v>0</v>
      </c>
      <c r="BJ120" s="19" t="s">
        <v>82</v>
      </c>
      <c r="BK120" s="192">
        <f t="shared" si="19"/>
        <v>0</v>
      </c>
      <c r="BL120" s="19" t="s">
        <v>1034</v>
      </c>
      <c r="BM120" s="191" t="s">
        <v>3263</v>
      </c>
    </row>
    <row r="121" spans="1:65" s="2" customFormat="1" ht="14.45" customHeight="1">
      <c r="A121" s="36"/>
      <c r="B121" s="37"/>
      <c r="C121" s="226" t="s">
        <v>756</v>
      </c>
      <c r="D121" s="226" t="s">
        <v>370</v>
      </c>
      <c r="E121" s="227" t="s">
        <v>3223</v>
      </c>
      <c r="F121" s="228" t="s">
        <v>3224</v>
      </c>
      <c r="G121" s="229" t="s">
        <v>367</v>
      </c>
      <c r="H121" s="230">
        <v>4</v>
      </c>
      <c r="I121" s="231"/>
      <c r="J121" s="232">
        <f t="shared" si="10"/>
        <v>0</v>
      </c>
      <c r="K121" s="228" t="s">
        <v>19</v>
      </c>
      <c r="L121" s="233"/>
      <c r="M121" s="234" t="s">
        <v>19</v>
      </c>
      <c r="N121" s="235" t="s">
        <v>43</v>
      </c>
      <c r="O121" s="66"/>
      <c r="P121" s="189">
        <f t="shared" si="11"/>
        <v>0</v>
      </c>
      <c r="Q121" s="189">
        <v>0</v>
      </c>
      <c r="R121" s="189">
        <f t="shared" si="12"/>
        <v>0</v>
      </c>
      <c r="S121" s="189">
        <v>0</v>
      </c>
      <c r="T121" s="190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829</v>
      </c>
      <c r="AT121" s="191" t="s">
        <v>370</v>
      </c>
      <c r="AU121" s="191" t="s">
        <v>82</v>
      </c>
      <c r="AY121" s="19" t="s">
        <v>208</v>
      </c>
      <c r="BE121" s="192">
        <f t="shared" si="14"/>
        <v>0</v>
      </c>
      <c r="BF121" s="192">
        <f t="shared" si="15"/>
        <v>0</v>
      </c>
      <c r="BG121" s="192">
        <f t="shared" si="16"/>
        <v>0</v>
      </c>
      <c r="BH121" s="192">
        <f t="shared" si="17"/>
        <v>0</v>
      </c>
      <c r="BI121" s="192">
        <f t="shared" si="18"/>
        <v>0</v>
      </c>
      <c r="BJ121" s="19" t="s">
        <v>82</v>
      </c>
      <c r="BK121" s="192">
        <f t="shared" si="19"/>
        <v>0</v>
      </c>
      <c r="BL121" s="19" t="s">
        <v>1034</v>
      </c>
      <c r="BM121" s="191" t="s">
        <v>3264</v>
      </c>
    </row>
    <row r="122" spans="1:65" s="2" customFormat="1" ht="14.45" customHeight="1">
      <c r="A122" s="36"/>
      <c r="B122" s="37"/>
      <c r="C122" s="180" t="s">
        <v>994</v>
      </c>
      <c r="D122" s="180" t="s">
        <v>210</v>
      </c>
      <c r="E122" s="181" t="s">
        <v>3226</v>
      </c>
      <c r="F122" s="182" t="s">
        <v>3227</v>
      </c>
      <c r="G122" s="183" t="s">
        <v>367</v>
      </c>
      <c r="H122" s="184">
        <v>4</v>
      </c>
      <c r="I122" s="185"/>
      <c r="J122" s="186">
        <f t="shared" si="10"/>
        <v>0</v>
      </c>
      <c r="K122" s="182" t="s">
        <v>19</v>
      </c>
      <c r="L122" s="41"/>
      <c r="M122" s="187" t="s">
        <v>19</v>
      </c>
      <c r="N122" s="188" t="s">
        <v>43</v>
      </c>
      <c r="O122" s="66"/>
      <c r="P122" s="189">
        <f t="shared" si="11"/>
        <v>0</v>
      </c>
      <c r="Q122" s="189">
        <v>0</v>
      </c>
      <c r="R122" s="189">
        <f t="shared" si="12"/>
        <v>0</v>
      </c>
      <c r="S122" s="189">
        <v>0</v>
      </c>
      <c r="T122" s="190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1034</v>
      </c>
      <c r="AT122" s="191" t="s">
        <v>210</v>
      </c>
      <c r="AU122" s="191" t="s">
        <v>82</v>
      </c>
      <c r="AY122" s="19" t="s">
        <v>208</v>
      </c>
      <c r="BE122" s="192">
        <f t="shared" si="14"/>
        <v>0</v>
      </c>
      <c r="BF122" s="192">
        <f t="shared" si="15"/>
        <v>0</v>
      </c>
      <c r="BG122" s="192">
        <f t="shared" si="16"/>
        <v>0</v>
      </c>
      <c r="BH122" s="192">
        <f t="shared" si="17"/>
        <v>0</v>
      </c>
      <c r="BI122" s="192">
        <f t="shared" si="18"/>
        <v>0</v>
      </c>
      <c r="BJ122" s="19" t="s">
        <v>82</v>
      </c>
      <c r="BK122" s="192">
        <f t="shared" si="19"/>
        <v>0</v>
      </c>
      <c r="BL122" s="19" t="s">
        <v>1034</v>
      </c>
      <c r="BM122" s="191" t="s">
        <v>3265</v>
      </c>
    </row>
    <row r="123" spans="1:65" s="2" customFormat="1" ht="14.45" customHeight="1">
      <c r="A123" s="36"/>
      <c r="B123" s="37"/>
      <c r="C123" s="180" t="s">
        <v>998</v>
      </c>
      <c r="D123" s="180" t="s">
        <v>210</v>
      </c>
      <c r="E123" s="181" t="s">
        <v>3229</v>
      </c>
      <c r="F123" s="182" t="s">
        <v>3230</v>
      </c>
      <c r="G123" s="183" t="s">
        <v>367</v>
      </c>
      <c r="H123" s="184">
        <v>44</v>
      </c>
      <c r="I123" s="185"/>
      <c r="J123" s="186">
        <f t="shared" si="10"/>
        <v>0</v>
      </c>
      <c r="K123" s="182" t="s">
        <v>19</v>
      </c>
      <c r="L123" s="41"/>
      <c r="M123" s="187" t="s">
        <v>19</v>
      </c>
      <c r="N123" s="188" t="s">
        <v>43</v>
      </c>
      <c r="O123" s="66"/>
      <c r="P123" s="189">
        <f t="shared" si="11"/>
        <v>0</v>
      </c>
      <c r="Q123" s="189">
        <v>0</v>
      </c>
      <c r="R123" s="189">
        <f t="shared" si="12"/>
        <v>0</v>
      </c>
      <c r="S123" s="189">
        <v>0</v>
      </c>
      <c r="T123" s="190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1034</v>
      </c>
      <c r="AT123" s="191" t="s">
        <v>210</v>
      </c>
      <c r="AU123" s="191" t="s">
        <v>82</v>
      </c>
      <c r="AY123" s="19" t="s">
        <v>208</v>
      </c>
      <c r="BE123" s="192">
        <f t="shared" si="14"/>
        <v>0</v>
      </c>
      <c r="BF123" s="192">
        <f t="shared" si="15"/>
        <v>0</v>
      </c>
      <c r="BG123" s="192">
        <f t="shared" si="16"/>
        <v>0</v>
      </c>
      <c r="BH123" s="192">
        <f t="shared" si="17"/>
        <v>0</v>
      </c>
      <c r="BI123" s="192">
        <f t="shared" si="18"/>
        <v>0</v>
      </c>
      <c r="BJ123" s="19" t="s">
        <v>82</v>
      </c>
      <c r="BK123" s="192">
        <f t="shared" si="19"/>
        <v>0</v>
      </c>
      <c r="BL123" s="19" t="s">
        <v>1034</v>
      </c>
      <c r="BM123" s="191" t="s">
        <v>3266</v>
      </c>
    </row>
    <row r="124" spans="1:65" s="2" customFormat="1" ht="14.45" customHeight="1">
      <c r="A124" s="36"/>
      <c r="B124" s="37"/>
      <c r="C124" s="180" t="s">
        <v>2226</v>
      </c>
      <c r="D124" s="180" t="s">
        <v>210</v>
      </c>
      <c r="E124" s="181" t="s">
        <v>3232</v>
      </c>
      <c r="F124" s="182" t="s">
        <v>3233</v>
      </c>
      <c r="G124" s="183" t="s">
        <v>367</v>
      </c>
      <c r="H124" s="184">
        <v>4</v>
      </c>
      <c r="I124" s="185"/>
      <c r="J124" s="186">
        <f t="shared" si="10"/>
        <v>0</v>
      </c>
      <c r="K124" s="182" t="s">
        <v>19</v>
      </c>
      <c r="L124" s="41"/>
      <c r="M124" s="187" t="s">
        <v>19</v>
      </c>
      <c r="N124" s="188" t="s">
        <v>43</v>
      </c>
      <c r="O124" s="66"/>
      <c r="P124" s="189">
        <f t="shared" si="11"/>
        <v>0</v>
      </c>
      <c r="Q124" s="189">
        <v>0</v>
      </c>
      <c r="R124" s="189">
        <f t="shared" si="12"/>
        <v>0</v>
      </c>
      <c r="S124" s="189">
        <v>0</v>
      </c>
      <c r="T124" s="190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1034</v>
      </c>
      <c r="AT124" s="191" t="s">
        <v>210</v>
      </c>
      <c r="AU124" s="191" t="s">
        <v>82</v>
      </c>
      <c r="AY124" s="19" t="s">
        <v>208</v>
      </c>
      <c r="BE124" s="192">
        <f t="shared" si="14"/>
        <v>0</v>
      </c>
      <c r="BF124" s="192">
        <f t="shared" si="15"/>
        <v>0</v>
      </c>
      <c r="BG124" s="192">
        <f t="shared" si="16"/>
        <v>0</v>
      </c>
      <c r="BH124" s="192">
        <f t="shared" si="17"/>
        <v>0</v>
      </c>
      <c r="BI124" s="192">
        <f t="shared" si="18"/>
        <v>0</v>
      </c>
      <c r="BJ124" s="19" t="s">
        <v>82</v>
      </c>
      <c r="BK124" s="192">
        <f t="shared" si="19"/>
        <v>0</v>
      </c>
      <c r="BL124" s="19" t="s">
        <v>1034</v>
      </c>
      <c r="BM124" s="191" t="s">
        <v>3267</v>
      </c>
    </row>
    <row r="125" spans="1:65" s="2" customFormat="1" ht="14.45" customHeight="1">
      <c r="A125" s="36"/>
      <c r="B125" s="37"/>
      <c r="C125" s="226" t="s">
        <v>829</v>
      </c>
      <c r="D125" s="226" t="s">
        <v>370</v>
      </c>
      <c r="E125" s="227" t="s">
        <v>3235</v>
      </c>
      <c r="F125" s="228" t="s">
        <v>3268</v>
      </c>
      <c r="G125" s="229" t="s">
        <v>367</v>
      </c>
      <c r="H125" s="230">
        <v>4</v>
      </c>
      <c r="I125" s="231"/>
      <c r="J125" s="232">
        <f t="shared" si="10"/>
        <v>0</v>
      </c>
      <c r="K125" s="228" t="s">
        <v>19</v>
      </c>
      <c r="L125" s="233"/>
      <c r="M125" s="260" t="s">
        <v>19</v>
      </c>
      <c r="N125" s="261" t="s">
        <v>43</v>
      </c>
      <c r="O125" s="254"/>
      <c r="P125" s="255">
        <f t="shared" si="11"/>
        <v>0</v>
      </c>
      <c r="Q125" s="255">
        <v>1.593E-2</v>
      </c>
      <c r="R125" s="255">
        <f t="shared" si="12"/>
        <v>6.3719999999999999E-2</v>
      </c>
      <c r="S125" s="255">
        <v>0</v>
      </c>
      <c r="T125" s="256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829</v>
      </c>
      <c r="AT125" s="191" t="s">
        <v>370</v>
      </c>
      <c r="AU125" s="191" t="s">
        <v>82</v>
      </c>
      <c r="AY125" s="19" t="s">
        <v>208</v>
      </c>
      <c r="BE125" s="192">
        <f t="shared" si="14"/>
        <v>0</v>
      </c>
      <c r="BF125" s="192">
        <f t="shared" si="15"/>
        <v>0</v>
      </c>
      <c r="BG125" s="192">
        <f t="shared" si="16"/>
        <v>0</v>
      </c>
      <c r="BH125" s="192">
        <f t="shared" si="17"/>
        <v>0</v>
      </c>
      <c r="BI125" s="192">
        <f t="shared" si="18"/>
        <v>0</v>
      </c>
      <c r="BJ125" s="19" t="s">
        <v>82</v>
      </c>
      <c r="BK125" s="192">
        <f t="shared" si="19"/>
        <v>0</v>
      </c>
      <c r="BL125" s="19" t="s">
        <v>1034</v>
      </c>
      <c r="BM125" s="191" t="s">
        <v>3269</v>
      </c>
    </row>
    <row r="126" spans="1:65" s="2" customFormat="1" ht="6.95" customHeight="1">
      <c r="A126" s="36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1"/>
      <c r="M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</sheetData>
  <sheetProtection algorithmName="SHA-512" hashValue="7EDzZfsnX4X6fw3t1htrNl+BQXao7tBNPR16mDU25j8jtZWaJcelITy0O4S5Tz7ih7uVzXSgOgBzjy+KoCRGhA==" saltValue="OfS8LVO/ZTvsiUig7/F4PxGtIINOqSd1RCi4xUfYcYUd0JhV4gdillU0SHxdMlLwsy4cwCKToOX/D6n08l3Q3A==" spinCount="100000" sheet="1" objects="1" scenarios="1" formatColumns="0" formatRows="0" autoFilter="0"/>
  <autoFilter ref="C92:K125" xr:uid="{00000000-0009-0000-0000-000008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47</vt:i4>
      </vt:variant>
    </vt:vector>
  </HeadingPairs>
  <TitlesOfParts>
    <vt:vector size="71" baseType="lpstr">
      <vt:lpstr>Rekapitulace stavby</vt:lpstr>
      <vt:lpstr>SO.01 - BYTOVÝ DŮM</vt:lpstr>
      <vt:lpstr>D.1.4.f - PLYNOVÁ ZAŘÍZENÍ</vt:lpstr>
      <vt:lpstr>D.1.4.a - ZAŘÍZENÍ PRO VY...</vt:lpstr>
      <vt:lpstr>D.1.4.b - ZAŘÍZENÍ VZDUCH...</vt:lpstr>
      <vt:lpstr>2020-22-01 - Elektroinsta...</vt:lpstr>
      <vt:lpstr>2020-22-02 - Hromosvod a ...</vt:lpstr>
      <vt:lpstr>2020-22-03 - Rozváděče RB...</vt:lpstr>
      <vt:lpstr>2020-22-04 - Rozváděče RB...</vt:lpstr>
      <vt:lpstr>2020-22-05 - Rozváděč RE 1</vt:lpstr>
      <vt:lpstr>2020-22-06 - Rozváděče RE...</vt:lpstr>
      <vt:lpstr>2020-22-07 - Rozváděč R T...</vt:lpstr>
      <vt:lpstr>2020-22-08 - Rozváděče RS</vt:lpstr>
      <vt:lpstr>2020-22-09 - Slaboproud</vt:lpstr>
      <vt:lpstr>TI.01, TI.02, TI.03 - SPL...</vt:lpstr>
      <vt:lpstr>D.1.4.e - ZDRAVOTNĚ TECHN...</vt:lpstr>
      <vt:lpstr>SO.02 - KOLÁRNA</vt:lpstr>
      <vt:lpstr>SO.03 - OPLOCENÍ</vt:lpstr>
      <vt:lpstr>SO.04 - ZPEVNĚNÉ PLOCHY</vt:lpstr>
      <vt:lpstr>SO.05.01 -  rostlinný mat...</vt:lpstr>
      <vt:lpstr>SO.05.02 - ostatní materiál</vt:lpstr>
      <vt:lpstr>SO.05.03 - zahradnické práce</vt:lpstr>
      <vt:lpstr>Seznam figur</vt:lpstr>
      <vt:lpstr>Pokyny pro vyplnění</vt:lpstr>
      <vt:lpstr>'2020-22-01 - Elektroinsta...'!Názvy_tisku</vt:lpstr>
      <vt:lpstr>'2020-22-02 - Hromosvod a ...'!Názvy_tisku</vt:lpstr>
      <vt:lpstr>'2020-22-03 - Rozváděče RB...'!Názvy_tisku</vt:lpstr>
      <vt:lpstr>'2020-22-04 - Rozváděče RB...'!Názvy_tisku</vt:lpstr>
      <vt:lpstr>'2020-22-05 - Rozváděč RE 1'!Názvy_tisku</vt:lpstr>
      <vt:lpstr>'2020-22-06 - Rozváděče RE...'!Názvy_tisku</vt:lpstr>
      <vt:lpstr>'2020-22-07 - Rozváděč R T...'!Názvy_tisku</vt:lpstr>
      <vt:lpstr>'2020-22-08 - Rozváděče RS'!Názvy_tisku</vt:lpstr>
      <vt:lpstr>'2020-22-09 - Slaboproud'!Názvy_tisku</vt:lpstr>
      <vt:lpstr>'D.1.4.a - ZAŘÍZENÍ PRO VY...'!Názvy_tisku</vt:lpstr>
      <vt:lpstr>'D.1.4.b - ZAŘÍZENÍ VZDUCH...'!Názvy_tisku</vt:lpstr>
      <vt:lpstr>'D.1.4.e - ZDRAVOTNĚ TECHN...'!Názvy_tisku</vt:lpstr>
      <vt:lpstr>'D.1.4.f - PLYNOVÁ ZAŘÍZENÍ'!Názvy_tisku</vt:lpstr>
      <vt:lpstr>'Rekapitulace stavby'!Názvy_tisku</vt:lpstr>
      <vt:lpstr>'Seznam figur'!Názvy_tisku</vt:lpstr>
      <vt:lpstr>'SO.01 - BYTOVÝ DŮM'!Názvy_tisku</vt:lpstr>
      <vt:lpstr>'SO.02 - KOLÁRNA'!Názvy_tisku</vt:lpstr>
      <vt:lpstr>'SO.03 - OPLOCENÍ'!Názvy_tisku</vt:lpstr>
      <vt:lpstr>'SO.04 - ZPEVNĚNÉ PLOCHY'!Názvy_tisku</vt:lpstr>
      <vt:lpstr>'SO.05.01 -  rostlinný mat...'!Názvy_tisku</vt:lpstr>
      <vt:lpstr>'SO.05.02 - ostatní materiál'!Názvy_tisku</vt:lpstr>
      <vt:lpstr>'SO.05.03 - zahradnické práce'!Názvy_tisku</vt:lpstr>
      <vt:lpstr>'TI.01, TI.02, TI.03 - SPL...'!Názvy_tisku</vt:lpstr>
      <vt:lpstr>'2020-22-01 - Elektroinsta...'!Oblast_tisku</vt:lpstr>
      <vt:lpstr>'2020-22-02 - Hromosvod a ...'!Oblast_tisku</vt:lpstr>
      <vt:lpstr>'2020-22-03 - Rozváděče RB...'!Oblast_tisku</vt:lpstr>
      <vt:lpstr>'2020-22-04 - Rozváděče RB...'!Oblast_tisku</vt:lpstr>
      <vt:lpstr>'2020-22-05 - Rozváděč RE 1'!Oblast_tisku</vt:lpstr>
      <vt:lpstr>'2020-22-06 - Rozváděče RE...'!Oblast_tisku</vt:lpstr>
      <vt:lpstr>'2020-22-07 - Rozváděč R T...'!Oblast_tisku</vt:lpstr>
      <vt:lpstr>'2020-22-08 - Rozváděče RS'!Oblast_tisku</vt:lpstr>
      <vt:lpstr>'2020-22-09 - Slaboproud'!Oblast_tisku</vt:lpstr>
      <vt:lpstr>'D.1.4.a - ZAŘÍZENÍ PRO VY...'!Oblast_tisku</vt:lpstr>
      <vt:lpstr>'D.1.4.b - ZAŘÍZENÍ VZDUCH...'!Oblast_tisku</vt:lpstr>
      <vt:lpstr>'D.1.4.e - ZDRAVOTNĚ TECHN...'!Oblast_tisku</vt:lpstr>
      <vt:lpstr>'D.1.4.f - PLYNOVÁ ZAŘÍZENÍ'!Oblast_tisku</vt:lpstr>
      <vt:lpstr>'Pokyny pro vyplnění'!Oblast_tisku</vt:lpstr>
      <vt:lpstr>'Rekapitulace stavby'!Oblast_tisku</vt:lpstr>
      <vt:lpstr>'Seznam figur'!Oblast_tisku</vt:lpstr>
      <vt:lpstr>'SO.01 - BYTOVÝ DŮM'!Oblast_tisku</vt:lpstr>
      <vt:lpstr>'SO.02 - KOLÁRNA'!Oblast_tisku</vt:lpstr>
      <vt:lpstr>'SO.03 - OPLOCENÍ'!Oblast_tisku</vt:lpstr>
      <vt:lpstr>'SO.04 - ZPEVNĚNÉ PLOCHY'!Oblast_tisku</vt:lpstr>
      <vt:lpstr>'SO.05.01 -  rostlinný mat...'!Oblast_tisku</vt:lpstr>
      <vt:lpstr>'SO.05.02 - ostatní materiál'!Oblast_tisku</vt:lpstr>
      <vt:lpstr>'SO.05.03 - zahradnické práce'!Oblast_tisku</vt:lpstr>
      <vt:lpstr>'TI.01, TI.02, TI.03 - SPL...'!Oblast_tisku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TOMASNOTEBOOK\Tomas</dc:creator>
  <cp:lastModifiedBy>Kymrová Jana - Energy Benefit Centre a.s.</cp:lastModifiedBy>
  <dcterms:created xsi:type="dcterms:W3CDTF">2021-05-14T04:02:24Z</dcterms:created>
  <dcterms:modified xsi:type="dcterms:W3CDTF">2022-04-26T07:50:53Z</dcterms:modified>
</cp:coreProperties>
</file>