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SERS DATA\Průchová\A - NABÍDKY\07 - Rozpočty ven\2025\25006 OÚ Svinařov - střecha\"/>
    </mc:Choice>
  </mc:AlternateContent>
  <xr:revisionPtr revIDLastSave="0" documentId="13_ncr:11_{7130005C-78AC-4AEA-8A28-323215B98060}" xr6:coauthVersionLast="47" xr6:coauthVersionMax="47" xr10:uidLastSave="{00000000-0000-0000-0000-000000000000}"/>
  <bookViews>
    <workbookView xWindow="28680" yWindow="-75" windowWidth="29040" windowHeight="17640" xr2:uid="{00000000-000D-0000-FFFF-FFFF00000000}"/>
  </bookViews>
  <sheets>
    <sheet name="Rekapitulace" sheetId="1" r:id="rId1"/>
    <sheet name="VzorPolozky" sheetId="10" state="hidden" r:id="rId2"/>
    <sheet name="01 reko střechy" sheetId="12" r:id="rId3"/>
  </sheets>
  <externalReferences>
    <externalReference r:id="rId4"/>
  </externalReferences>
  <definedNames>
    <definedName name="CelkemDPHVypocet" localSheetId="0">Rekapitulace!$H$42</definedName>
    <definedName name="CenaCelkem">Rekapitulace!$G$29</definedName>
    <definedName name="CenaCelkemBezDPH">Rekapitulace!$G$28</definedName>
    <definedName name="CenaCelkemVypocet" localSheetId="0">Rekapitulace!$I$42</definedName>
    <definedName name="cisloobjektu">Rekapitulace!$D$3</definedName>
    <definedName name="CisloRozpoctu">'[1]Krycí list'!$C$2</definedName>
    <definedName name="CisloStavby" localSheetId="0">Rekapitulace!$D$2</definedName>
    <definedName name="cislostavby">'[1]Krycí list'!$A$7</definedName>
    <definedName name="CisloStavebnihoRozpoctu">Rekapitulace!$D$4</definedName>
    <definedName name="dadresa">Rekapitulace!$D$12:$G$12</definedName>
    <definedName name="DIČ" localSheetId="0">Rekapitulace!$I$12</definedName>
    <definedName name="dmisto">Rekapitulace!$E$13:$G$13</definedName>
    <definedName name="DPHSni">Rekapitulace!$G$24</definedName>
    <definedName name="DPHZakl">Rekapitulace!$G$26</definedName>
    <definedName name="dpsc" localSheetId="0">Rekapitulace!$D$13</definedName>
    <definedName name="IČO" localSheetId="0">Rekapitulace!$I$11</definedName>
    <definedName name="Mena">Rekapitulace!$J$29</definedName>
    <definedName name="MistoStavby">Rekapitulace!$D$4</definedName>
    <definedName name="nazevobjektu">Rekapitulace!$E$3</definedName>
    <definedName name="NazevRozpoctu">'[1]Krycí list'!$D$2</definedName>
    <definedName name="NazevStavby" localSheetId="0">Rekapitulace!$E$2</definedName>
    <definedName name="nazevstavby">'[1]Krycí list'!$C$7</definedName>
    <definedName name="NazevStavebnihoRozpoctu">Rekapitulace!$E$4</definedName>
    <definedName name="_xlnm.Print_Titles" localSheetId="2">'01 reko střechy'!$1:$7</definedName>
    <definedName name="oadresa">Rekapitulace!$D$6</definedName>
    <definedName name="Objednatel" localSheetId="0">Rekapitulace!$D$5</definedName>
    <definedName name="Objekt" localSheetId="0">Rekapitulace!$B$38</definedName>
    <definedName name="_xlnm.Print_Area" localSheetId="2">'01 reko střechy'!$A$1:$Y$139</definedName>
    <definedName name="_xlnm.Print_Area" localSheetId="0">Rekapitulace!$A$1:$J$58</definedName>
    <definedName name="odic" localSheetId="0">Rekapitulace!$I$6</definedName>
    <definedName name="oico" localSheetId="0">Rekapitulace!$I$5</definedName>
    <definedName name="omisto" localSheetId="0">Rekapitulace!$E$7</definedName>
    <definedName name="onazev" localSheetId="0">Rekapitulace!$D$6</definedName>
    <definedName name="opsc" localSheetId="0">Rekapitulace!$D$7</definedName>
    <definedName name="padresa">Rekapitulace!$D$9</definedName>
    <definedName name="pdic">Rekapitulace!$I$9</definedName>
    <definedName name="pico">Rekapitulace!$I$8</definedName>
    <definedName name="pmisto">Rekapitulace!$E$10</definedName>
    <definedName name="PocetMJ">#REF!</definedName>
    <definedName name="PoptavkaID">Rekapitulace!$A$1</definedName>
    <definedName name="pPSC">Rekapitulace!$D$10</definedName>
    <definedName name="Projektant">Rekapitulace!$D$8</definedName>
    <definedName name="SazbaDPH1" localSheetId="0">Rekapitulace!$E$23</definedName>
    <definedName name="SazbaDPH1">'[1]Krycí list'!$C$30</definedName>
    <definedName name="SazbaDPH2" localSheetId="0">Rekapitulace!$E$25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Rekapitulace!$D$14</definedName>
    <definedName name="Z_B7E7C763_C459_487D_8ABA_5CFDDFBD5A84_.wvu.Cols" localSheetId="0" hidden="1">Rekapitulace!$A:$A</definedName>
    <definedName name="Z_B7E7C763_C459_487D_8ABA_5CFDDFBD5A84_.wvu.PrintArea" localSheetId="0" hidden="1">Rekapitulace!$B$1:$J$36</definedName>
    <definedName name="ZakladDPHSni">Rekapitulace!$G$23</definedName>
    <definedName name="ZakladDPHSniVypocet" localSheetId="0">Rekapitulace!$F$42</definedName>
    <definedName name="ZakladDPHZakl">Rekapitulace!$G$25</definedName>
    <definedName name="ZakladDPHZaklVypocet" localSheetId="0">Rekapitulace!$G$42</definedName>
    <definedName name="ZaObjednatele">Rekapitulace!$G$34</definedName>
    <definedName name="Zaokrouhleni">Rekapitulace!$G$27</definedName>
    <definedName name="ZaZhotovitele">Rekapitulace!$D$34</definedName>
    <definedName name="Zhotovitel">Rekapitulace!$D$11:$G$11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F39" i="1"/>
  <c r="G129" i="12"/>
  <c r="BA125" i="12"/>
  <c r="BA123" i="12"/>
  <c r="BA121" i="12"/>
  <c r="BA119" i="12"/>
  <c r="BA115" i="12"/>
  <c r="BA93" i="12"/>
  <c r="BA90" i="12"/>
  <c r="BA69" i="12"/>
  <c r="BA65" i="12"/>
  <c r="BA20" i="12"/>
  <c r="G9" i="12"/>
  <c r="I9" i="12"/>
  <c r="K9" i="12"/>
  <c r="M9" i="12"/>
  <c r="O9" i="12"/>
  <c r="Q9" i="12"/>
  <c r="V9" i="12"/>
  <c r="G12" i="12"/>
  <c r="I12" i="12"/>
  <c r="K12" i="12"/>
  <c r="M12" i="12"/>
  <c r="O12" i="12"/>
  <c r="Q12" i="12"/>
  <c r="V12" i="12"/>
  <c r="G14" i="12"/>
  <c r="I14" i="12"/>
  <c r="K14" i="12"/>
  <c r="M14" i="12"/>
  <c r="O14" i="12"/>
  <c r="Q14" i="12"/>
  <c r="V14" i="12"/>
  <c r="G17" i="12"/>
  <c r="I17" i="12"/>
  <c r="K17" i="12"/>
  <c r="M17" i="12"/>
  <c r="O17" i="12"/>
  <c r="Q17" i="12"/>
  <c r="V17" i="12"/>
  <c r="G19" i="12"/>
  <c r="I19" i="12"/>
  <c r="K19" i="12"/>
  <c r="M19" i="12"/>
  <c r="O19" i="12"/>
  <c r="Q19" i="12"/>
  <c r="V19" i="12"/>
  <c r="G22" i="12"/>
  <c r="I22" i="12"/>
  <c r="K22" i="12"/>
  <c r="M22" i="12"/>
  <c r="O22" i="12"/>
  <c r="Q22" i="12"/>
  <c r="V22" i="12"/>
  <c r="G24" i="12"/>
  <c r="I24" i="12"/>
  <c r="K24" i="12"/>
  <c r="M24" i="12"/>
  <c r="O24" i="12"/>
  <c r="Q24" i="12"/>
  <c r="V24" i="12"/>
  <c r="G26" i="12"/>
  <c r="I26" i="12"/>
  <c r="K26" i="12"/>
  <c r="M26" i="12"/>
  <c r="O26" i="12"/>
  <c r="Q26" i="12"/>
  <c r="V26" i="12"/>
  <c r="G28" i="12"/>
  <c r="I28" i="12"/>
  <c r="K28" i="12"/>
  <c r="M28" i="12"/>
  <c r="O28" i="12"/>
  <c r="Q28" i="12"/>
  <c r="V28" i="12"/>
  <c r="G30" i="12"/>
  <c r="I30" i="12"/>
  <c r="K30" i="12"/>
  <c r="M30" i="12"/>
  <c r="O30" i="12"/>
  <c r="Q30" i="12"/>
  <c r="V30" i="12"/>
  <c r="G32" i="12"/>
  <c r="I32" i="12"/>
  <c r="K32" i="12"/>
  <c r="M32" i="12"/>
  <c r="O32" i="12"/>
  <c r="Q32" i="12"/>
  <c r="V32" i="12"/>
  <c r="G34" i="12"/>
  <c r="I34" i="12"/>
  <c r="K34" i="12"/>
  <c r="M34" i="12"/>
  <c r="O34" i="12"/>
  <c r="Q34" i="12"/>
  <c r="V34" i="12"/>
  <c r="G36" i="12"/>
  <c r="I36" i="12"/>
  <c r="K36" i="12"/>
  <c r="M36" i="12"/>
  <c r="O36" i="12"/>
  <c r="Q36" i="12"/>
  <c r="V36" i="12"/>
  <c r="G39" i="12"/>
  <c r="I39" i="12"/>
  <c r="K39" i="12"/>
  <c r="M39" i="12"/>
  <c r="O39" i="12"/>
  <c r="Q39" i="12"/>
  <c r="V39" i="12"/>
  <c r="G41" i="12"/>
  <c r="I41" i="12"/>
  <c r="K41" i="12"/>
  <c r="M41" i="12"/>
  <c r="O41" i="12"/>
  <c r="Q41" i="12"/>
  <c r="V41" i="12"/>
  <c r="G44" i="12"/>
  <c r="I44" i="12"/>
  <c r="K44" i="12"/>
  <c r="M44" i="12"/>
  <c r="O44" i="12"/>
  <c r="Q44" i="12"/>
  <c r="V44" i="12"/>
  <c r="G46" i="12"/>
  <c r="I46" i="12"/>
  <c r="K46" i="12"/>
  <c r="M46" i="12"/>
  <c r="O46" i="12"/>
  <c r="Q46" i="12"/>
  <c r="V46" i="12"/>
  <c r="G48" i="12"/>
  <c r="I48" i="12"/>
  <c r="K48" i="12"/>
  <c r="M48" i="12"/>
  <c r="O48" i="12"/>
  <c r="Q48" i="12"/>
  <c r="V48" i="12"/>
  <c r="G50" i="12"/>
  <c r="I50" i="12"/>
  <c r="K50" i="12"/>
  <c r="M50" i="12"/>
  <c r="O50" i="12"/>
  <c r="Q50" i="12"/>
  <c r="V50" i="12"/>
  <c r="G52" i="12"/>
  <c r="I52" i="12"/>
  <c r="K52" i="12"/>
  <c r="M52" i="12"/>
  <c r="O52" i="12"/>
  <c r="Q52" i="12"/>
  <c r="V52" i="12"/>
  <c r="G54" i="12"/>
  <c r="I54" i="12"/>
  <c r="K54" i="12"/>
  <c r="M54" i="12"/>
  <c r="O54" i="12"/>
  <c r="Q54" i="12"/>
  <c r="V54" i="12"/>
  <c r="G56" i="12"/>
  <c r="I56" i="12"/>
  <c r="K56" i="12"/>
  <c r="M56" i="12"/>
  <c r="O56" i="12"/>
  <c r="Q56" i="12"/>
  <c r="V56" i="12"/>
  <c r="G58" i="12"/>
  <c r="I58" i="12"/>
  <c r="K58" i="12"/>
  <c r="M58" i="12"/>
  <c r="O58" i="12"/>
  <c r="Q58" i="12"/>
  <c r="V58" i="12"/>
  <c r="G60" i="12"/>
  <c r="I60" i="12"/>
  <c r="K60" i="12"/>
  <c r="M60" i="12"/>
  <c r="O60" i="12"/>
  <c r="Q60" i="12"/>
  <c r="V60" i="12"/>
  <c r="G64" i="12"/>
  <c r="I64" i="12"/>
  <c r="K64" i="12"/>
  <c r="M64" i="12"/>
  <c r="O64" i="12"/>
  <c r="Q64" i="12"/>
  <c r="V64" i="12"/>
  <c r="G68" i="12"/>
  <c r="I68" i="12"/>
  <c r="K68" i="12"/>
  <c r="M68" i="12"/>
  <c r="O68" i="12"/>
  <c r="Q68" i="12"/>
  <c r="V68" i="12"/>
  <c r="G71" i="12"/>
  <c r="I71" i="12"/>
  <c r="K71" i="12"/>
  <c r="M71" i="12"/>
  <c r="O71" i="12"/>
  <c r="Q71" i="12"/>
  <c r="V71" i="12"/>
  <c r="G73" i="12"/>
  <c r="I73" i="12"/>
  <c r="K73" i="12"/>
  <c r="M73" i="12"/>
  <c r="O73" i="12"/>
  <c r="Q73" i="12"/>
  <c r="V73" i="12"/>
  <c r="G76" i="12"/>
  <c r="I76" i="12"/>
  <c r="K76" i="12"/>
  <c r="M76" i="12"/>
  <c r="O76" i="12"/>
  <c r="Q76" i="12"/>
  <c r="V76" i="12"/>
  <c r="G79" i="12"/>
  <c r="I79" i="12"/>
  <c r="K79" i="12"/>
  <c r="M79" i="12"/>
  <c r="O79" i="12"/>
  <c r="Q79" i="12"/>
  <c r="V79" i="12"/>
  <c r="G81" i="12"/>
  <c r="I81" i="12"/>
  <c r="K81" i="12"/>
  <c r="M81" i="12"/>
  <c r="O81" i="12"/>
  <c r="Q81" i="12"/>
  <c r="V81" i="12"/>
  <c r="G83" i="12"/>
  <c r="I83" i="12"/>
  <c r="K83" i="12"/>
  <c r="M83" i="12"/>
  <c r="O83" i="12"/>
  <c r="Q83" i="12"/>
  <c r="V83" i="12"/>
  <c r="G84" i="12"/>
  <c r="I84" i="12"/>
  <c r="K84" i="12"/>
  <c r="M84" i="12"/>
  <c r="O84" i="12"/>
  <c r="Q84" i="12"/>
  <c r="V84" i="12"/>
  <c r="G85" i="12"/>
  <c r="I85" i="12"/>
  <c r="K85" i="12"/>
  <c r="M85" i="12"/>
  <c r="O85" i="12"/>
  <c r="Q85" i="12"/>
  <c r="V85" i="12"/>
  <c r="G86" i="12"/>
  <c r="I86" i="12"/>
  <c r="K86" i="12"/>
  <c r="M86" i="12"/>
  <c r="O86" i="12"/>
  <c r="Q86" i="12"/>
  <c r="V86" i="12"/>
  <c r="G87" i="12"/>
  <c r="I87" i="12"/>
  <c r="K87" i="12"/>
  <c r="M87" i="12"/>
  <c r="O87" i="12"/>
  <c r="Q87" i="12"/>
  <c r="V87" i="12"/>
  <c r="G88" i="12"/>
  <c r="I88" i="12"/>
  <c r="K88" i="12"/>
  <c r="M88" i="12"/>
  <c r="O88" i="12"/>
  <c r="Q88" i="12"/>
  <c r="V88" i="12"/>
  <c r="G91" i="12"/>
  <c r="I91" i="12"/>
  <c r="K91" i="12"/>
  <c r="M91" i="12"/>
  <c r="O91" i="12"/>
  <c r="Q91" i="12"/>
  <c r="V91" i="12"/>
  <c r="G94" i="12"/>
  <c r="I94" i="12"/>
  <c r="K94" i="12"/>
  <c r="M94" i="12"/>
  <c r="O94" i="12"/>
  <c r="Q94" i="12"/>
  <c r="V94" i="12"/>
  <c r="G95" i="12"/>
  <c r="I95" i="12"/>
  <c r="K95" i="12"/>
  <c r="M95" i="12"/>
  <c r="O95" i="12"/>
  <c r="Q95" i="12"/>
  <c r="V95" i="12"/>
  <c r="G97" i="12"/>
  <c r="I97" i="12"/>
  <c r="K97" i="12"/>
  <c r="M97" i="12"/>
  <c r="O97" i="12"/>
  <c r="Q97" i="12"/>
  <c r="V97" i="12"/>
  <c r="G99" i="12"/>
  <c r="G98" i="12" s="1"/>
  <c r="I99" i="12"/>
  <c r="I98" i="12" s="1"/>
  <c r="K99" i="12"/>
  <c r="K98" i="12" s="1"/>
  <c r="M99" i="12"/>
  <c r="M98" i="12" s="1"/>
  <c r="O99" i="12"/>
  <c r="O98" i="12" s="1"/>
  <c r="Q99" i="12"/>
  <c r="Q98" i="12" s="1"/>
  <c r="V99" i="12"/>
  <c r="V98" i="12" s="1"/>
  <c r="G102" i="12"/>
  <c r="I102" i="12"/>
  <c r="K102" i="12"/>
  <c r="M102" i="12"/>
  <c r="O102" i="12"/>
  <c r="Q102" i="12"/>
  <c r="V102" i="12"/>
  <c r="G103" i="12"/>
  <c r="I103" i="12"/>
  <c r="K103" i="12"/>
  <c r="M103" i="12"/>
  <c r="O103" i="12"/>
  <c r="Q103" i="12"/>
  <c r="V103" i="12"/>
  <c r="G104" i="12"/>
  <c r="I104" i="12"/>
  <c r="K104" i="12"/>
  <c r="M104" i="12"/>
  <c r="O104" i="12"/>
  <c r="Q104" i="12"/>
  <c r="V104" i="12"/>
  <c r="G105" i="12"/>
  <c r="I105" i="12"/>
  <c r="K105" i="12"/>
  <c r="M105" i="12"/>
  <c r="O105" i="12"/>
  <c r="Q105" i="12"/>
  <c r="V105" i="12"/>
  <c r="G107" i="12"/>
  <c r="I107" i="12"/>
  <c r="K107" i="12"/>
  <c r="M107" i="12"/>
  <c r="O107" i="12"/>
  <c r="Q107" i="12"/>
  <c r="V107" i="12"/>
  <c r="G108" i="12"/>
  <c r="I108" i="12"/>
  <c r="K108" i="12"/>
  <c r="M108" i="12"/>
  <c r="O108" i="12"/>
  <c r="Q108" i="12"/>
  <c r="V108" i="12"/>
  <c r="G110" i="12"/>
  <c r="I110" i="12"/>
  <c r="K110" i="12"/>
  <c r="M110" i="12"/>
  <c r="O110" i="12"/>
  <c r="Q110" i="12"/>
  <c r="V110" i="12"/>
  <c r="G114" i="12"/>
  <c r="I114" i="12"/>
  <c r="K114" i="12"/>
  <c r="M114" i="12"/>
  <c r="O114" i="12"/>
  <c r="Q114" i="12"/>
  <c r="V114" i="12"/>
  <c r="G118" i="12"/>
  <c r="I118" i="12"/>
  <c r="K118" i="12"/>
  <c r="M118" i="12"/>
  <c r="O118" i="12"/>
  <c r="Q118" i="12"/>
  <c r="V118" i="12"/>
  <c r="G120" i="12"/>
  <c r="I120" i="12"/>
  <c r="K120" i="12"/>
  <c r="M120" i="12"/>
  <c r="O120" i="12"/>
  <c r="Q120" i="12"/>
  <c r="V120" i="12"/>
  <c r="G122" i="12"/>
  <c r="I122" i="12"/>
  <c r="K122" i="12"/>
  <c r="M122" i="12"/>
  <c r="O122" i="12"/>
  <c r="Q122" i="12"/>
  <c r="V122" i="12"/>
  <c r="G124" i="12"/>
  <c r="I124" i="12"/>
  <c r="K124" i="12"/>
  <c r="M124" i="12"/>
  <c r="O124" i="12"/>
  <c r="Q124" i="12"/>
  <c r="V124" i="12"/>
  <c r="G127" i="12"/>
  <c r="G126" i="12" s="1"/>
  <c r="I127" i="12"/>
  <c r="I126" i="12" s="1"/>
  <c r="K127" i="12"/>
  <c r="K126" i="12" s="1"/>
  <c r="M127" i="12"/>
  <c r="M126" i="12" s="1"/>
  <c r="O127" i="12"/>
  <c r="O126" i="12" s="1"/>
  <c r="Q127" i="12"/>
  <c r="Q126" i="12" s="1"/>
  <c r="V127" i="12"/>
  <c r="V126" i="12" s="1"/>
  <c r="AE129" i="12"/>
  <c r="AF129" i="12"/>
  <c r="I20" i="1"/>
  <c r="I19" i="1"/>
  <c r="I18" i="1"/>
  <c r="I17" i="1"/>
  <c r="I16" i="1"/>
  <c r="I58" i="1"/>
  <c r="J57" i="1"/>
  <c r="J56" i="1"/>
  <c r="J55" i="1"/>
  <c r="J54" i="1"/>
  <c r="J53" i="1"/>
  <c r="J52" i="1"/>
  <c r="J51" i="1"/>
  <c r="J50" i="1"/>
  <c r="J49" i="1"/>
  <c r="J58" i="1" s="1"/>
  <c r="F42" i="1"/>
  <c r="G42" i="1"/>
  <c r="G25" i="1" s="1"/>
  <c r="A25" i="1" s="1"/>
  <c r="A26" i="1" s="1"/>
  <c r="G26" i="1" s="1"/>
  <c r="H41" i="1"/>
  <c r="I41" i="1" s="1"/>
  <c r="H40" i="1"/>
  <c r="I40" i="1" s="1"/>
  <c r="H39" i="1"/>
  <c r="I21" i="1"/>
  <c r="J28" i="1"/>
  <c r="J26" i="1"/>
  <c r="G38" i="1"/>
  <c r="F38" i="1"/>
  <c r="J23" i="1"/>
  <c r="J24" i="1"/>
  <c r="J25" i="1"/>
  <c r="J27" i="1"/>
  <c r="E24" i="1"/>
  <c r="E26" i="1"/>
  <c r="G28" i="1" l="1"/>
  <c r="G23" i="1"/>
  <c r="V117" i="12"/>
  <c r="Q117" i="12"/>
  <c r="O117" i="12"/>
  <c r="M117" i="12"/>
  <c r="K117" i="12"/>
  <c r="I117" i="12"/>
  <c r="G117" i="12"/>
  <c r="V101" i="12"/>
  <c r="Q101" i="12"/>
  <c r="O101" i="12"/>
  <c r="M101" i="12"/>
  <c r="K101" i="12"/>
  <c r="I101" i="12"/>
  <c r="G101" i="12"/>
  <c r="V82" i="12"/>
  <c r="Q82" i="12"/>
  <c r="O82" i="12"/>
  <c r="M82" i="12"/>
  <c r="K82" i="12"/>
  <c r="I82" i="12"/>
  <c r="G82" i="12"/>
  <c r="V53" i="12"/>
  <c r="Q53" i="12"/>
  <c r="O53" i="12"/>
  <c r="M53" i="12"/>
  <c r="K53" i="12"/>
  <c r="I53" i="12"/>
  <c r="G53" i="12"/>
  <c r="V23" i="12"/>
  <c r="Q23" i="12"/>
  <c r="O23" i="12"/>
  <c r="M23" i="12"/>
  <c r="K23" i="12"/>
  <c r="I23" i="12"/>
  <c r="G23" i="12"/>
  <c r="V16" i="12"/>
  <c r="Q16" i="12"/>
  <c r="O16" i="12"/>
  <c r="M16" i="12"/>
  <c r="K16" i="12"/>
  <c r="I16" i="12"/>
  <c r="G16" i="12"/>
  <c r="V8" i="12"/>
  <c r="Q8" i="12"/>
  <c r="O8" i="12"/>
  <c r="M8" i="12"/>
  <c r="K8" i="12"/>
  <c r="I8" i="12"/>
  <c r="G8" i="12"/>
  <c r="H42" i="1"/>
  <c r="I39" i="1"/>
  <c r="I42" i="1" s="1"/>
  <c r="A23" i="1" l="1"/>
  <c r="A24" i="1" s="1"/>
  <c r="G24" i="1" s="1"/>
  <c r="A27" i="1" s="1"/>
  <c r="A29" i="1" s="1"/>
  <c r="G29" i="1" s="1"/>
  <c r="G27" i="1" s="1"/>
  <c r="J41" i="1"/>
  <c r="J40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Radka Průchová</author>
  </authors>
  <commentList>
    <comment ref="S6" authorId="0" shapeId="0" xr:uid="{7866ACB0-0A51-4A36-B611-969DBFC3C17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CDABB70-9070-4B58-A290-A350F064519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<sst xmlns="http://schemas.openxmlformats.org/spreadsheetml/2006/main" count="745" uniqueCount="292">
  <si>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</si>
  <si>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</si>
  <si>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</si>
  <si>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</si>
  <si>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</si>
  <si>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</si>
  <si>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</si>
  <si>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</si>
  <si>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</si>
  <si>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</si>
  <si>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</si>
  <si>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</si>
  <si>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</si>
  <si>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</si>
  <si>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</si>
  <si>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</si>
  <si>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</si>
  <si>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</si>
  <si>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</si>
  <si>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</si>
  <si>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</si>
  <si>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</si>
  <si>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</si>
  <si>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</si>
  <si>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</si>
  <si>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</si>
  <si>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</si>
  <si>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</si>
  <si>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</si>
  <si>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</si>
  <si>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</si>
  <si>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</si>
  <si>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</si>
  <si>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</si>
  <si>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</si>
  <si>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</si>
  <si>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</si>
  <si>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</si>
  <si>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</si>
  <si>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</si>
  <si>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</si>
  <si>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1</t>
  </si>
  <si>
    <t>rekonstrukce  střechy</t>
  </si>
  <si>
    <t>01</t>
  </si>
  <si>
    <t>rekonstrukce střechy</t>
  </si>
  <si>
    <t>Objekt:</t>
  </si>
  <si>
    <t>Rozpočet:</t>
  </si>
  <si>
    <t xml:space="preserve">R.Průchová </t>
  </si>
  <si>
    <t>25-006</t>
  </si>
  <si>
    <t>OÚ Svinařov - rekonstrukce střechy</t>
  </si>
  <si>
    <t>Obec Svinařov</t>
  </si>
  <si>
    <t>U Výboru 176</t>
  </si>
  <si>
    <t>Svinařov</t>
  </si>
  <si>
    <t>27305</t>
  </si>
  <si>
    <t>00234966</t>
  </si>
  <si>
    <t>17.2.2025</t>
  </si>
  <si>
    <t>Stavba</t>
  </si>
  <si>
    <t>Celkem za stavbu</t>
  </si>
  <si>
    <t>CZK</t>
  </si>
  <si>
    <t>Rekapitulace dílů</t>
  </si>
  <si>
    <t>Typ dílu</t>
  </si>
  <si>
    <t>94</t>
  </si>
  <si>
    <t>Lešení a stavební výtahy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</si>
  <si>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</si>
  <si>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</si>
  <si>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</si>
  <si>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</si>
  <si>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</si>
  <si>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</si>
  <si>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</si>
  <si>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truhlářské, okna a dveře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</si>
  <si>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</si>
  <si>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</si>
  <si>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</si>
  <si>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</si>
  <si>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</si>
  <si>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</si>
  <si>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</si>
  <si>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</si>
  <si>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</si>
  <si>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</si>
  <si>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</si>
  <si>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</si>
  <si>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</si>
  <si>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</si>
  <si>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</si>
  <si>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</si>
  <si>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</si>
  <si>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</si>
  <si>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</si>
  <si>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</si>
  <si>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</si>
  <si>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</si>
  <si>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</si>
  <si>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</si>
  <si>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</si>
  <si>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</si>
  <si>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</si>
  <si>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</si>
  <si>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</si>
  <si>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</si>
  <si>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</si>
  <si>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</si>
  <si>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</si>
  <si>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</si>
  <si>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</si>
  <si>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941941041R00</t>
  </si>
  <si>
    <t>Montáž lešení leh.řad.s podlahami,š.1,2 m, H 10 m</t>
  </si>
  <si>
    <t>m2</t>
  </si>
  <si>
    <t>RTS 25/ I</t>
  </si>
  <si>
    <t>Práce</t>
  </si>
  <si>
    <t>Běžná</t>
  </si>
  <si>
    <t>POL1_</t>
  </si>
  <si>
    <t>Včetně kotvení lešení.</t>
  </si>
  <si>
    <t>POP</t>
  </si>
  <si>
    <t>lešení pro přístup na střechu : (9,7+2,4)*6</t>
  </si>
  <si>
    <t>VV</t>
  </si>
  <si>
    <t>941941291R00</t>
  </si>
  <si>
    <t>Příplatek za každý měsíc použití lešení k pol.1041</t>
  </si>
  <si>
    <t>předpoklad 1 měsíc : (9,7+2,4)*6</t>
  </si>
  <si>
    <t>941941841R00</t>
  </si>
  <si>
    <t>Demontáž lešení leh.řad.s podlahami,š.1,2 m,H 10 m</t>
  </si>
  <si>
    <t>Odkaz na mn. položky pořadí 1 : 72,60000</t>
  </si>
  <si>
    <t>762342203RT4</t>
  </si>
  <si>
    <t>Montáž laťování střech, vzdálenost latí 22 - 36 cm včetně dodávky řeziva, latě 4/6 cm</t>
  </si>
  <si>
    <t>Odkaz na mn. položky pořadí 25 : 265,00000</t>
  </si>
  <si>
    <t>762342206RT4</t>
  </si>
  <si>
    <t>Montáž kontralatí na vruty, s těsnicí páskou včetně dodávky latí 4/6 cm</t>
  </si>
  <si>
    <t>V položce jsou zakalkulovány náklady na dodávku vrutů, těsnicí pásky a řeziva, vč.spojovacího materiálu a impregnace řeziva</t>
  </si>
  <si>
    <t>998762102R00</t>
  </si>
  <si>
    <t>Přesun hmot pro tesařské konstrukce, výšky do 12 m</t>
  </si>
  <si>
    <t>t</t>
  </si>
  <si>
    <t>Přesun hmot</t>
  </si>
  <si>
    <t>POL7_</t>
  </si>
  <si>
    <t>764339841R00</t>
  </si>
  <si>
    <t>Demontáž lemování komínů v hřeb. hl. kryt, do 45°</t>
  </si>
  <si>
    <t>(0,8+0,5)*2*0,5</t>
  </si>
  <si>
    <t>764339831R00</t>
  </si>
  <si>
    <t>Demontáž lemování komínů v ploše, hl. kryt, do 45°</t>
  </si>
  <si>
    <t>764352811R00</t>
  </si>
  <si>
    <t>Demontáž žlabů půlkruh. rovných, rš 330 mm, do 45°</t>
  </si>
  <si>
    <t>m</t>
  </si>
  <si>
    <t>(20,8+9,7)*2+3,1+3*2</t>
  </si>
  <si>
    <t>764454801R00</t>
  </si>
  <si>
    <t>Demontáž odpadních trub kruhových, D 75 a 100 mm</t>
  </si>
  <si>
    <t>Odkaz na mn. položky pořadí 15 : 40,00000</t>
  </si>
  <si>
    <t>764367801R00</t>
  </si>
  <si>
    <t>Demontáž oplechování střešního vikýře, do 45°</t>
  </si>
  <si>
    <t>vikýř : 3,1+2+2</t>
  </si>
  <si>
    <t>764362811R00</t>
  </si>
  <si>
    <t>Demontáž střešního okna, hladká krytina, do 45°</t>
  </si>
  <si>
    <t>kus</t>
  </si>
  <si>
    <t>16+2</t>
  </si>
  <si>
    <t>764815212R00</t>
  </si>
  <si>
    <t>Žlab podokapní půlkruh.z lak.Pz plechu, rš 330 mm, RAL 3009</t>
  </si>
  <si>
    <t>včetně háku, čela a spojky.</t>
  </si>
  <si>
    <t>764815810R00</t>
  </si>
  <si>
    <t>Kotlík žlabový oválný z lak. Pz plechu, 330/100 mm, RAL 3009</t>
  </si>
  <si>
    <t>4+2+2</t>
  </si>
  <si>
    <t>764819212R00</t>
  </si>
  <si>
    <t>Odpadní trouby kruhové z lak.Pz plechu, D 100 mm, RAL 3009</t>
  </si>
  <si>
    <t>včetně kolena, objímky, spojovacího materiálu a zednické výpomoci.</t>
  </si>
  <si>
    <t>4*7+2*4+2*2</t>
  </si>
  <si>
    <t>764813810R00</t>
  </si>
  <si>
    <t>Lemování z lak.Pz,komínů na vlnité krytině,v ploše, RAL 3009</t>
  </si>
  <si>
    <t>764813820R00</t>
  </si>
  <si>
    <t>Lemování z lak.Pz,komínů na vln.krytině,v hřebeni, RAL 3009</t>
  </si>
  <si>
    <t>764812220R00</t>
  </si>
  <si>
    <t>Okapový plech z lakovaného PZ plechu,  rš. 178,5mm, RAL 3009</t>
  </si>
  <si>
    <t>764814662R00</t>
  </si>
  <si>
    <t>Úžlabí z lakovaného Pz plechu, rš 625 mm, RAL 3009</t>
  </si>
  <si>
    <t>4,2*2+3,3*2</t>
  </si>
  <si>
    <t>998764102R00</t>
  </si>
  <si>
    <t>Přesun hmot pro klempířské konstr., výšky do 12 m</t>
  </si>
  <si>
    <t>765361810R00</t>
  </si>
  <si>
    <t>Demontáž šindelové krytiny, do suti</t>
  </si>
  <si>
    <t>dle konfigurátoru střechy : 265</t>
  </si>
  <si>
    <t>712600831R00</t>
  </si>
  <si>
    <t>Odstranění povlakové krytiny střech nad 30°, 1 vrstva</t>
  </si>
  <si>
    <t>Odkaz na mn. položky pořadí 21 : 265,00000</t>
  </si>
  <si>
    <t>765901001R00</t>
  </si>
  <si>
    <t>Montáž podstřešní fólie</t>
  </si>
  <si>
    <t>28325088R</t>
  </si>
  <si>
    <t>Fólie difúzně propustná</t>
  </si>
  <si>
    <t>SPCM</t>
  </si>
  <si>
    <t>Specifikace</t>
  </si>
  <si>
    <t>POL3_</t>
  </si>
  <si>
    <t>vč. podkladku</t>
  </si>
  <si>
    <t>265*1,15</t>
  </si>
  <si>
    <t>0,25</t>
  </si>
  <si>
    <t>765332121V01</t>
  </si>
  <si>
    <t>Krytina betonová, dvoudrážková z pigmentovaného betonu s hydrofobizovaným povrchem</t>
  </si>
  <si>
    <t>Vlastní</t>
  </si>
  <si>
    <t>Kalkul</t>
  </si>
  <si>
    <t>Dodávka a montáž tašek základních, půlených, větracích, krajových, protisněhových, 3x nášlapová taška, 1x taška odvětrání</t>
  </si>
  <si>
    <t xml:space="preserve"> včetně spojovacích prostředků.</t>
  </si>
  <si>
    <t>765332142V01</t>
  </si>
  <si>
    <t>Hřeben a nároží vč. samolepícího pásu</t>
  </si>
  <si>
    <t>Dodávka a montáž hřebenáče, hřebenové ucpávky,univerzální kartáčové lišty, hřebenové latě včetně spojovacích prostředků.</t>
  </si>
  <si>
    <t>dle konfigurace střechy : 52</t>
  </si>
  <si>
    <t>765332671V01</t>
  </si>
  <si>
    <t xml:space="preserve">Přiřezání a uchycení tašek </t>
  </si>
  <si>
    <t>Indiv</t>
  </si>
  <si>
    <t>Odkaz na mn. položky pořadí 26 : 52,00000</t>
  </si>
  <si>
    <t>765332651R00</t>
  </si>
  <si>
    <t>Odvětrání okapní hrany vč. ochranné mřížky 1000/60</t>
  </si>
  <si>
    <t>Dodávka a montáž ochranné větrací mřížky včetně spojovacích prostředků.</t>
  </si>
  <si>
    <t>765332652R00</t>
  </si>
  <si>
    <t>Ochranný větrací pás  proti ptákům, vč. ochranného pásu 5000x100mm</t>
  </si>
  <si>
    <t>Dodávka a montáž ochranného větracího pásu včetně spojovacích prostředků.</t>
  </si>
  <si>
    <t>Odkaz na mn. položky pořadí 28 : 70,10000</t>
  </si>
  <si>
    <t>953945111RT2</t>
  </si>
  <si>
    <t>Pás proti ptákům hrotový D+M</t>
  </si>
  <si>
    <t>998765102R00</t>
  </si>
  <si>
    <t>Přesun hmot pro krytiny tvrdé, výšky do 12 m</t>
  </si>
  <si>
    <t>766624042R00</t>
  </si>
  <si>
    <t>Montáž střešních oken rozměr 78/98 - 118 cm</t>
  </si>
  <si>
    <t>611408000.1</t>
  </si>
  <si>
    <t xml:space="preserve">Okno střešní plastové rozměr 780 x 980 mm  </t>
  </si>
  <si>
    <t>611408050</t>
  </si>
  <si>
    <t>Sada lemování pro okno rozměr 780 x 980 mm</t>
  </si>
  <si>
    <t>766624043R00</t>
  </si>
  <si>
    <t>Montáž střešních oken rozměr 78/140 - 160 cm</t>
  </si>
  <si>
    <t>611408000</t>
  </si>
  <si>
    <t xml:space="preserve">Okno střešní  plastové 780 x 1400 mm  </t>
  </si>
  <si>
    <t>611408001</t>
  </si>
  <si>
    <t>Sada lemování pro okno , rozměr 780 x 1400 mm</t>
  </si>
  <si>
    <t>Zateplené lemování samostatného střešního okna ve standardní úrovni montáže.</t>
  </si>
  <si>
    <t>Sada hliníkového lemování s hydroizolační fólií BFX a odtokovým žlábkem + se zateplovacím rámem BDX z polyetylenové pěny.</t>
  </si>
  <si>
    <t>611408002</t>
  </si>
  <si>
    <t>Sada lemování pro dvojici střešních oken 780x1400mm, hliník, vč.zateplovací sady a hydroizolace</t>
  </si>
  <si>
    <t>Lemování dvojice střešních oken  ve standardní úrovni montáže.</t>
  </si>
  <si>
    <t>Sada hliníkového lemování, zateplovací sady a  hydroizolační fólie BFX s nastavitelným středovým odtokovým žlábkem</t>
  </si>
  <si>
    <t>766624052R00</t>
  </si>
  <si>
    <t>Montáž střešního výlezu rozměr 46/61 cm</t>
  </si>
  <si>
    <t>61140600R</t>
  </si>
  <si>
    <t xml:space="preserve">Výlez střešní  460 x 610 mm </t>
  </si>
  <si>
    <t>s integrovaným lemováním</t>
  </si>
  <si>
    <t>998766102R00</t>
  </si>
  <si>
    <t>Přesun hmot pro truhlářské konstr., výšky do 12 m</t>
  </si>
  <si>
    <t>155001002</t>
  </si>
  <si>
    <t>Demontáž a zpetná montáž hromosvodu vč. revize ,   antény a sirény</t>
  </si>
  <si>
    <t>sou</t>
  </si>
  <si>
    <t>Důležitá</t>
  </si>
  <si>
    <t>vč. výměny hřebenové části hromosvodu</t>
  </si>
  <si>
    <t>979011111R00</t>
  </si>
  <si>
    <t>Svislá doprava suti a vybour. hmot za 2.NP a 1.PP</t>
  </si>
  <si>
    <t>Přesun suti</t>
  </si>
  <si>
    <t>POL8_</t>
  </si>
  <si>
    <t>979011121R00</t>
  </si>
  <si>
    <t>Příplatek za každé další podlaží</t>
  </si>
  <si>
    <t>979082111R00</t>
  </si>
  <si>
    <t>Vnitrostaveništní doprava suti do 10 m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</si>
  <si>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</si>
  <si>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</si>
  <si>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</si>
  <si>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</si>
  <si>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</si>
  <si>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979990121R00</t>
  </si>
  <si>
    <t>Poplatek za uložení suti - asfaltové pásy, skupina odpadu 170302</t>
  </si>
  <si>
    <t>automatický výpočet : 1,59+4,77</t>
  </si>
  <si>
    <t>979990162R00</t>
  </si>
  <si>
    <t>Poplatek za uložení suti - dřevo+sklo, skupina odpadu 170904</t>
  </si>
  <si>
    <t>kategorie 17 09 04 smíšené stavební a demoliční odpady</t>
  </si>
  <si>
    <t xml:space="preserve">automatický výpočet : </t>
  </si>
  <si>
    <t>střešní okna : 0,361</t>
  </si>
  <si>
    <t>979951112R00</t>
  </si>
  <si>
    <t>Výkup kovů - železný šrot tl. nad 4 mm</t>
  </si>
  <si>
    <t>Pro vyjádření výnosu ve prospěch zhotovitele je nutné jednotkovou cenu uvést se záporným znaménkem. (Získaná částka ponižuje náklad stavby.)</t>
  </si>
  <si>
    <t>autom.výpočet : 0,34</t>
  </si>
  <si>
    <t>005121010R</t>
  </si>
  <si>
    <t>Vybudování zařízení staveniště</t>
  </si>
  <si>
    <t>Soubor</t>
  </si>
  <si>
    <t>VRN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</si>
  <si>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</si>
  <si>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</si>
  <si>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</si>
  <si>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</si>
  <si>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</si>
  <si>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</si>
  <si>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</si>
  <si>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</si>
  <si>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</si>
  <si>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</si>
  <si>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</si>
  <si>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</si>
  <si>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005211090T</t>
  </si>
  <si>
    <t>Opatření vůči sousedním objektům ( protihluková a protiprašná opatření)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</si>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</sst>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8" fillId="2" borderId="0" xfId="0" applyNumberFormat="1" applyFont="1" applyFill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17" fillId="0" borderId="0" xfId="0" applyNumberFormat="1" applyFont="1" applyBorder="1" applyAlignment="1">
      <alignment vertical="top" wrapTex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6" t="s">
        <v>4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2"/>
      <c r="B2" s="110" t="s">
        <v>24</v>
      </c>
      <c r="C2" s="111"/>
      <c r="D2" s="112" t="s">
        <v>48</v>
      </c>
      <c r="E2" s="113" t="s">
        <v>49</v>
      </c>
      <c r="F2" s="114"/>
      <c r="G2" s="114"/>
      <c r="H2" s="114"/>
      <c r="I2" s="114"/>
      <c r="J2" s="115"/>
      <c r="O2" s="1"/>
    </row>
    <row r="3" spans="1:15" ht="27" customHeight="1" x14ac:dyDescent="0.2">
      <c r="A3" s="2"/>
      <c r="B3" s="116" t="s">
        <v>45</v>
      </c>
      <c r="C3" s="111"/>
      <c r="D3" s="117" t="s">
        <v>43</v>
      </c>
      <c r="E3" s="118" t="s">
        <v>44</v>
      </c>
      <c r="F3" s="119"/>
      <c r="G3" s="119"/>
      <c r="H3" s="119"/>
      <c r="I3" s="119"/>
      <c r="J3" s="120"/>
    </row>
    <row r="4" spans="1:15" ht="23.25" customHeight="1" x14ac:dyDescent="0.2">
      <c r="A4" s="107">
        <v>1370</v>
      </c>
      <c r="B4" s="121" t="s">
        <v>46</v>
      </c>
      <c r="C4" s="122"/>
      <c r="D4" s="123" t="s">
        <v>41</v>
      </c>
      <c r="E4" s="124" t="s">
        <v>42</v>
      </c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23</v>
      </c>
      <c r="D5" s="127" t="s">
        <v>50</v>
      </c>
      <c r="E5" s="90"/>
      <c r="F5" s="90"/>
      <c r="G5" s="90"/>
      <c r="H5" s="18" t="s">
        <v>40</v>
      </c>
      <c r="I5" s="129" t="s">
        <v>54</v>
      </c>
      <c r="J5" s="8"/>
    </row>
    <row r="6" spans="1:15" ht="15.75" customHeight="1" x14ac:dyDescent="0.2">
      <c r="A6" s="2"/>
      <c r="B6" s="28"/>
      <c r="C6" s="55"/>
      <c r="D6" s="109" t="s">
        <v>51</v>
      </c>
      <c r="E6" s="91"/>
      <c r="F6" s="91"/>
      <c r="G6" s="91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108" t="s">
        <v>53</v>
      </c>
      <c r="E7" s="128" t="s">
        <v>52</v>
      </c>
      <c r="F7" s="92"/>
      <c r="G7" s="92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30"/>
      <c r="E11" s="130"/>
      <c r="F11" s="130"/>
      <c r="G11" s="130"/>
      <c r="H11" s="18" t="s">
        <v>40</v>
      </c>
      <c r="I11" s="135"/>
      <c r="J11" s="8"/>
    </row>
    <row r="12" spans="1:15" ht="15.75" customHeight="1" x14ac:dyDescent="0.2">
      <c r="A12" s="2"/>
      <c r="B12" s="28"/>
      <c r="C12" s="55"/>
      <c r="D12" s="131"/>
      <c r="E12" s="131"/>
      <c r="F12" s="131"/>
      <c r="G12" s="131"/>
      <c r="H12" s="18" t="s">
        <v>36</v>
      </c>
      <c r="I12" s="135"/>
      <c r="J12" s="8"/>
    </row>
    <row r="13" spans="1:15" ht="15.75" customHeight="1" x14ac:dyDescent="0.2">
      <c r="A13" s="2"/>
      <c r="B13" s="29"/>
      <c r="C13" s="56"/>
      <c r="D13" s="134"/>
      <c r="E13" s="132"/>
      <c r="F13" s="133"/>
      <c r="G13" s="133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47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5"/>
      <c r="F15" s="85"/>
      <c r="G15" s="86"/>
      <c r="H15" s="86"/>
      <c r="I15" s="86" t="s">
        <v>31</v>
      </c>
      <c r="J15" s="87"/>
    </row>
    <row r="16" spans="1:15" ht="23.25" customHeight="1" x14ac:dyDescent="0.2">
      <c r="A16" s="197" t="s">
        <v>26</v>
      </c>
      <c r="B16" s="38" t="s">
        <v>26</v>
      </c>
      <c r="C16" s="62"/>
      <c r="D16" s="63"/>
      <c r="E16" s="82"/>
      <c r="F16" s="83"/>
      <c r="G16" s="82"/>
      <c r="H16" s="83"/>
      <c r="I16" s="82">
        <f>SUMIF(F49:F57,A16,I49:I57)+SUMIF(F49:F57,"PSU",I49:I57)</f>
        <v>0</v>
      </c>
      <c r="J16" s="84"/>
    </row>
    <row r="17" spans="1:10" ht="23.25" customHeight="1" x14ac:dyDescent="0.2">
      <c r="A17" s="197" t="s">
        <v>27</v>
      </c>
      <c r="B17" s="38" t="s">
        <v>27</v>
      </c>
      <c r="C17" s="62"/>
      <c r="D17" s="63"/>
      <c r="E17" s="82"/>
      <c r="F17" s="83"/>
      <c r="G17" s="82"/>
      <c r="H17" s="83"/>
      <c r="I17" s="82">
        <f>SUMIF(F49:F57,A17,I49:I57)</f>
        <v>0</v>
      </c>
      <c r="J17" s="84"/>
    </row>
    <row r="18" spans="1:10" ht="23.25" customHeight="1" x14ac:dyDescent="0.2">
      <c r="A18" s="197" t="s">
        <v>28</v>
      </c>
      <c r="B18" s="38" t="s">
        <v>28</v>
      </c>
      <c r="C18" s="62"/>
      <c r="D18" s="63"/>
      <c r="E18" s="82"/>
      <c r="F18" s="83"/>
      <c r="G18" s="82"/>
      <c r="H18" s="83"/>
      <c r="I18" s="82">
        <f>SUMIF(F49:F57,A18,I49:I57)</f>
        <v>0</v>
      </c>
      <c r="J18" s="84"/>
    </row>
    <row r="19" spans="1:10" ht="23.25" customHeight="1" x14ac:dyDescent="0.2">
      <c r="A19" s="197" t="s">
        <v>76</v>
      </c>
      <c r="B19" s="38" t="s">
        <v>29</v>
      </c>
      <c r="C19" s="62"/>
      <c r="D19" s="63"/>
      <c r="E19" s="82"/>
      <c r="F19" s="83"/>
      <c r="G19" s="82"/>
      <c r="H19" s="83"/>
      <c r="I19" s="82">
        <f>SUMIF(F49:F57,A19,I49:I57)</f>
        <v>0</v>
      </c>
      <c r="J19" s="84"/>
    </row>
    <row r="20" spans="1:10" ht="23.25" customHeight="1" x14ac:dyDescent="0.2">
      <c r="A20" s="197" t="s">
        <v>77</v>
      </c>
      <c r="B20" s="38" t="s">
        <v>30</v>
      </c>
      <c r="C20" s="62"/>
      <c r="D20" s="63"/>
      <c r="E20" s="82"/>
      <c r="F20" s="83"/>
      <c r="G20" s="82"/>
      <c r="H20" s="83"/>
      <c r="I20" s="82">
        <f>SUMIF(F49:F57,A20,I49:I57)</f>
        <v>0</v>
      </c>
      <c r="J20" s="84"/>
    </row>
    <row r="21" spans="1:10" ht="23.25" customHeight="1" x14ac:dyDescent="0.2">
      <c r="A21" s="2"/>
      <c r="B21" s="48" t="s">
        <v>31</v>
      </c>
      <c r="C21" s="64"/>
      <c r="D21" s="65"/>
      <c r="E21" s="88"/>
      <c r="F21" s="89"/>
      <c r="G21" s="88"/>
      <c r="H21" s="89"/>
      <c r="I21" s="88">
        <f>SUM(I16:J20)</f>
        <v>0</v>
      </c>
      <c r="J21" s="98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6">
        <f>ZakladDPHSniVypocet</f>
        <v>0</v>
      </c>
      <c r="H23" s="97"/>
      <c r="I23" s="97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4">
        <f>IF(A24&gt;50, ROUNDUP(A23, 0), ROUNDDOWN(A23, 0))</f>
        <v>0</v>
      </c>
      <c r="H24" s="95"/>
      <c r="I24" s="95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6">
        <f>ZakladDPHZaklVypocet</f>
        <v>0</v>
      </c>
      <c r="H25" s="97"/>
      <c r="I25" s="97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79">
        <f>IF(A26&gt;50, ROUNDUP(A25, 0), ROUNDDOWN(A25, 0))</f>
        <v>0</v>
      </c>
      <c r="H26" s="80"/>
      <c r="I26" s="80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1">
        <f>CenaCelkem-(ZakladDPHSni+DPHSni+ZakladDPHZakl+DPHZakl)</f>
        <v>0</v>
      </c>
      <c r="H27" s="81"/>
      <c r="I27" s="81"/>
      <c r="J27" s="41" t="str">
        <f t="shared" si="0"/>
        <v>CZK</v>
      </c>
    </row>
    <row r="28" spans="1:10" ht="27.75" hidden="1" customHeight="1" thickBot="1" x14ac:dyDescent="0.25">
      <c r="A28" s="2"/>
      <c r="B28" s="166" t="s">
        <v>25</v>
      </c>
      <c r="C28" s="167"/>
      <c r="D28" s="167"/>
      <c r="E28" s="168"/>
      <c r="F28" s="169"/>
      <c r="G28" s="170">
        <f>ZakladDPHSniVypocet+ZakladDPHZaklVypocet</f>
        <v>0</v>
      </c>
      <c r="H28" s="170"/>
      <c r="I28" s="170"/>
      <c r="J28" s="171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6" t="s">
        <v>37</v>
      </c>
      <c r="C29" s="172"/>
      <c r="D29" s="172"/>
      <c r="E29" s="172"/>
      <c r="F29" s="173"/>
      <c r="G29" s="174">
        <f>IF(A29&gt;50, ROUNDUP(A27, 0), ROUNDDOWN(A27, 0))</f>
        <v>0</v>
      </c>
      <c r="H29" s="174"/>
      <c r="I29" s="174"/>
      <c r="J29" s="175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 t="s">
        <v>55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99"/>
      <c r="E34" s="100"/>
      <c r="G34" s="101"/>
      <c r="H34" s="102"/>
      <c r="I34" s="102"/>
      <c r="J34" s="25"/>
    </row>
    <row r="35" spans="1:10" ht="12.75" customHeight="1" x14ac:dyDescent="0.2">
      <c r="A35" s="2"/>
      <c r="B35" s="2"/>
      <c r="D35" s="93" t="s">
        <v>2</v>
      </c>
      <c r="E35" s="9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8" t="s">
        <v>17</v>
      </c>
      <c r="C37" s="139"/>
      <c r="D37" s="139"/>
      <c r="E37" s="139"/>
      <c r="F37" s="140"/>
      <c r="G37" s="140"/>
      <c r="H37" s="140"/>
      <c r="I37" s="140"/>
      <c r="J37" s="141"/>
    </row>
    <row r="38" spans="1:10" ht="25.5" hidden="1" customHeight="1" x14ac:dyDescent="0.2">
      <c r="A38" s="137" t="s">
        <v>39</v>
      </c>
      <c r="B38" s="142" t="s">
        <v>18</v>
      </c>
      <c r="C38" s="143" t="s">
        <v>6</v>
      </c>
      <c r="D38" s="143"/>
      <c r="E38" s="143"/>
      <c r="F38" s="144" t="str">
        <f>B23</f>
        <v>Základ pro sníženou DPH</v>
      </c>
      <c r="G38" s="144" t="str">
        <f>B25</f>
        <v>Základ pro základní DPH</v>
      </c>
      <c r="H38" s="145" t="s">
        <v>19</v>
      </c>
      <c r="I38" s="145" t="s">
        <v>1</v>
      </c>
      <c r="J38" s="146" t="s">
        <v>0</v>
      </c>
    </row>
    <row r="39" spans="1:10" ht="25.5" hidden="1" customHeight="1" x14ac:dyDescent="0.2">
      <c r="A39" s="137">
        <v>1</v>
      </c>
      <c r="B39" s="147" t="s">
        <v>56</v>
      </c>
      <c r="C39" s="148"/>
      <c r="D39" s="148"/>
      <c r="E39" s="148"/>
      <c r="F39" s="149">
        <f>'01 reko střechy'!AE129</f>
        <v>0</v>
      </c>
      <c r="G39" s="150">
        <f>'01 reko střechy'!AF129</f>
        <v>0</v>
      </c>
      <c r="H39" s="151">
        <f>(F39*SazbaDPH1/100)+(G39*SazbaDPH2/100)</f>
        <v>0</v>
      </c>
      <c r="I39" s="151">
        <f>F39+G39+H39</f>
        <v>0</v>
      </c>
      <c r="J39" s="152" t="str">
        <f>IF(_xlfn.SINGLE(CenaCelkemVypocet)=0,"",I39/_xlfn.SINGLE(CenaCelkemVypocet)*100)</f>
        <v/>
      </c>
    </row>
    <row r="40" spans="1:10" ht="25.5" hidden="1" customHeight="1" x14ac:dyDescent="0.2">
      <c r="A40" s="137">
        <v>2</v>
      </c>
      <c r="B40" s="153" t="s">
        <v>43</v>
      </c>
      <c r="C40" s="154" t="s">
        <v>44</v>
      </c>
      <c r="D40" s="154"/>
      <c r="E40" s="154"/>
      <c r="F40" s="155">
        <f>'01 reko střechy'!AE129</f>
        <v>0</v>
      </c>
      <c r="G40" s="156">
        <f>'01 reko střechy'!AF129</f>
        <v>0</v>
      </c>
      <c r="H40" s="156">
        <f>(F40*SazbaDPH1/100)+(G40*SazbaDPH2/100)</f>
        <v>0</v>
      </c>
      <c r="I40" s="156">
        <f>F40+G40+H40</f>
        <v>0</v>
      </c>
      <c r="J40" s="157" t="str">
        <f>IF(_xlfn.SINGLE(CenaCelkemVypocet)=0,"",I40/_xlfn.SINGLE(CenaCelkemVypocet)*100)</f>
        <v/>
      </c>
    </row>
    <row r="41" spans="1:10" ht="25.5" hidden="1" customHeight="1" x14ac:dyDescent="0.2">
      <c r="A41" s="137">
        <v>3</v>
      </c>
      <c r="B41" s="158" t="s">
        <v>41</v>
      </c>
      <c r="C41" s="148" t="s">
        <v>42</v>
      </c>
      <c r="D41" s="148"/>
      <c r="E41" s="148"/>
      <c r="F41" s="159">
        <f>'01 reko střechy'!AE129</f>
        <v>0</v>
      </c>
      <c r="G41" s="151">
        <f>'01 reko střechy'!AF129</f>
        <v>0</v>
      </c>
      <c r="H41" s="151">
        <f>(F41*SazbaDPH1/100)+(G41*SazbaDPH2/100)</f>
        <v>0</v>
      </c>
      <c r="I41" s="151">
        <f>F41+G41+H41</f>
        <v>0</v>
      </c>
      <c r="J41" s="152" t="str">
        <f>IF(_xlfn.SINGLE(CenaCelkemVypocet)=0,"",I41/_xlfn.SINGLE(CenaCelkemVypocet)*100)</f>
        <v/>
      </c>
    </row>
    <row r="42" spans="1:10" ht="25.5" hidden="1" customHeight="1" x14ac:dyDescent="0.2">
      <c r="A42" s="137"/>
      <c r="B42" s="160" t="s">
        <v>57</v>
      </c>
      <c r="C42" s="161"/>
      <c r="D42" s="161"/>
      <c r="E42" s="162"/>
      <c r="F42" s="163">
        <f>SUMIF(A39:A41,"=1",F39:F41)</f>
        <v>0</v>
      </c>
      <c r="G42" s="164">
        <f>SUMIF(A39:A41,"=1",G39:G41)</f>
        <v>0</v>
      </c>
      <c r="H42" s="164">
        <f>SUMIF(A39:A41,"=1",H39:H41)</f>
        <v>0</v>
      </c>
      <c r="I42" s="164">
        <f>SUMIF(A39:A41,"=1",I39:I41)</f>
        <v>0</v>
      </c>
      <c r="J42" s="165">
        <f>SUMIF(A39:A41,"=1",J39:J41)</f>
        <v>0</v>
      </c>
    </row>
    <row r="46" spans="1:10" ht="15.75" x14ac:dyDescent="0.25">
      <c r="B46" s="176" t="s">
        <v>59</v>
      </c>
    </row>
    <row r="48" spans="1:10" ht="25.5" customHeight="1" x14ac:dyDescent="0.2">
      <c r="A48" s="178"/>
      <c r="B48" s="181" t="s">
        <v>18</v>
      </c>
      <c r="C48" s="181" t="s">
        <v>6</v>
      </c>
      <c r="D48" s="182"/>
      <c r="E48" s="182"/>
      <c r="F48" s="183" t="s">
        <v>60</v>
      </c>
      <c r="G48" s="183"/>
      <c r="H48" s="183"/>
      <c r="I48" s="183" t="s">
        <v>31</v>
      </c>
      <c r="J48" s="183" t="s">
        <v>0</v>
      </c>
    </row>
    <row r="49" spans="1:10" ht="36.75" customHeight="1" x14ac:dyDescent="0.2">
      <c r="A49" s="179"/>
      <c r="B49" s="184" t="s">
        <v>61</v>
      </c>
      <c r="C49" s="185" t="s">
        <v>62</v>
      </c>
      <c r="D49" s="186"/>
      <c r="E49" s="186"/>
      <c r="F49" s="193" t="s">
        <v>26</v>
      </c>
      <c r="G49" s="194"/>
      <c r="H49" s="194"/>
      <c r="I49" s="194">
        <f>'01 reko střechy'!G8</f>
        <v>0</v>
      </c>
      <c r="J49" s="190" t="str">
        <f>IF(I58=0,"",I49/I58*100)</f>
        <v/>
      </c>
    </row>
    <row r="50" spans="1:10" ht="36.75" customHeight="1" x14ac:dyDescent="0.2">
      <c r="A50" s="179"/>
      <c r="B50" s="184" t="s">
        <v>63</v>
      </c>
      <c r="C50" s="185" t="s">
        <v>64</v>
      </c>
      <c r="D50" s="186"/>
      <c r="E50" s="186"/>
      <c r="F50" s="193" t="s">
        <v>27</v>
      </c>
      <c r="G50" s="194"/>
      <c r="H50" s="194"/>
      <c r="I50" s="194">
        <f>'01 reko střechy'!G16</f>
        <v>0</v>
      </c>
      <c r="J50" s="190" t="str">
        <f>IF(I58=0,"",I50/I58*100)</f>
        <v/>
      </c>
    </row>
    <row r="51" spans="1:10" ht="36.75" customHeight="1" x14ac:dyDescent="0.2">
      <c r="A51" s="179"/>
      <c r="B51" s="184" t="s">
        <v>65</v>
      </c>
      <c r="C51" s="185" t="s">
        <v>66</v>
      </c>
      <c r="D51" s="186"/>
      <c r="E51" s="186"/>
      <c r="F51" s="193" t="s">
        <v>27</v>
      </c>
      <c r="G51" s="194"/>
      <c r="H51" s="194"/>
      <c r="I51" s="194">
        <f>'01 reko střechy'!G23</f>
        <v>0</v>
      </c>
      <c r="J51" s="190" t="str">
        <f>IF(I58=0,"",I51/I58*100)</f>
        <v/>
      </c>
    </row>
    <row r="52" spans="1:10" ht="36.75" customHeight="1" x14ac:dyDescent="0.2">
      <c r="A52" s="179"/>
      <c r="B52" s="184" t="s">
        <v>67</v>
      </c>
      <c r="C52" s="185" t="s">
        <v>68</v>
      </c>
      <c r="D52" s="186"/>
      <c r="E52" s="186"/>
      <c r="F52" s="193" t="s">
        <v>27</v>
      </c>
      <c r="G52" s="194"/>
      <c r="H52" s="194"/>
      <c r="I52" s="194">
        <f>'01 reko střechy'!G53</f>
        <v>0</v>
      </c>
      <c r="J52" s="190" t="str">
        <f>IF(I58=0,"",I52/I58*100)</f>
        <v/>
      </c>
    </row>
    <row r="53" spans="1:10" ht="36.75" customHeight="1" x14ac:dyDescent="0.2">
      <c r="A53" s="179"/>
      <c r="B53" s="184" t="s">
        <v>69</v>
      </c>
      <c r="C53" s="185" t="s">
        <v>70</v>
      </c>
      <c r="D53" s="186"/>
      <c r="E53" s="186"/>
      <c r="F53" s="193" t="s">
        <v>27</v>
      </c>
      <c r="G53" s="194"/>
      <c r="H53" s="194"/>
      <c r="I53" s="194">
        <f>'01 reko střechy'!G82</f>
        <v>0</v>
      </c>
      <c r="J53" s="190" t="str">
        <f>IF(I58=0,"",I53/I58*100)</f>
        <v/>
      </c>
    </row>
    <row r="54" spans="1:10" ht="36.75" customHeight="1" x14ac:dyDescent="0.2">
      <c r="A54" s="179"/>
      <c r="B54" s="184" t="s">
        <v>71</v>
      </c>
      <c r="C54" s="185" t="s">
        <v>72</v>
      </c>
      <c r="D54" s="186"/>
      <c r="E54" s="186"/>
      <c r="F54" s="193" t="s">
        <v>28</v>
      </c>
      <c r="G54" s="194"/>
      <c r="H54" s="194"/>
      <c r="I54" s="194">
        <f>'01 reko střechy'!G98</f>
        <v>0</v>
      </c>
      <c r="J54" s="190" t="str">
        <f>IF(I58=0,"",I54/I58*100)</f>
        <v/>
      </c>
    </row>
    <row r="55" spans="1:10" ht="36.75" customHeight="1" x14ac:dyDescent="0.2">
      <c r="A55" s="179"/>
      <c r="B55" s="184" t="s">
        <v>73</v>
      </c>
      <c r="C55" s="185" t="s">
        <v>74</v>
      </c>
      <c r="D55" s="186"/>
      <c r="E55" s="186"/>
      <c r="F55" s="193" t="s">
        <v>75</v>
      </c>
      <c r="G55" s="194"/>
      <c r="H55" s="194"/>
      <c r="I55" s="194">
        <f>'01 reko střechy'!G101</f>
        <v>0</v>
      </c>
      <c r="J55" s="190" t="str">
        <f>IF(I58=0,"",I55/I58*100)</f>
        <v/>
      </c>
    </row>
    <row r="56" spans="1:10" ht="36.75" customHeight="1" x14ac:dyDescent="0.2">
      <c r="A56" s="179"/>
      <c r="B56" s="184" t="s">
        <v>76</v>
      </c>
      <c r="C56" s="185" t="s">
        <v>29</v>
      </c>
      <c r="D56" s="186"/>
      <c r="E56" s="186"/>
      <c r="F56" s="193" t="s">
        <v>76</v>
      </c>
      <c r="G56" s="194"/>
      <c r="H56" s="194"/>
      <c r="I56" s="194">
        <f>'01 reko střechy'!G117</f>
        <v>0</v>
      </c>
      <c r="J56" s="190" t="str">
        <f>IF(I58=0,"",I56/I58*100)</f>
        <v/>
      </c>
    </row>
    <row r="57" spans="1:10" ht="36.75" customHeight="1" x14ac:dyDescent="0.2">
      <c r="A57" s="179"/>
      <c r="B57" s="184" t="s">
        <v>77</v>
      </c>
      <c r="C57" s="185" t="s">
        <v>30</v>
      </c>
      <c r="D57" s="186"/>
      <c r="E57" s="186"/>
      <c r="F57" s="193" t="s">
        <v>77</v>
      </c>
      <c r="G57" s="194"/>
      <c r="H57" s="194"/>
      <c r="I57" s="194">
        <f>'01 reko střechy'!G126</f>
        <v>0</v>
      </c>
      <c r="J57" s="190" t="str">
        <f>IF(I58=0,"",I57/I58*100)</f>
        <v/>
      </c>
    </row>
    <row r="58" spans="1:10" ht="25.5" customHeight="1" x14ac:dyDescent="0.2">
      <c r="A58" s="180"/>
      <c r="B58" s="187" t="s">
        <v>1</v>
      </c>
      <c r="C58" s="188"/>
      <c r="D58" s="189"/>
      <c r="E58" s="189"/>
      <c r="F58" s="195"/>
      <c r="G58" s="196"/>
      <c r="H58" s="196"/>
      <c r="I58" s="196">
        <f>SUM(I49:I57)</f>
        <v>0</v>
      </c>
      <c r="J58" s="191">
        <f>SUM(J49:J57)</f>
        <v>0</v>
      </c>
    </row>
    <row r="59" spans="1:10" x14ac:dyDescent="0.2">
      <c r="F59" s="136"/>
      <c r="G59" s="136"/>
      <c r="H59" s="136"/>
      <c r="I59" s="136"/>
      <c r="J59" s="192"/>
    </row>
    <row r="60" spans="1:10" x14ac:dyDescent="0.2">
      <c r="F60" s="136"/>
      <c r="G60" s="136"/>
      <c r="H60" s="136"/>
      <c r="I60" s="136"/>
      <c r="J60" s="192"/>
    </row>
    <row r="61" spans="1:10" x14ac:dyDescent="0.2">
      <c r="F61" s="136"/>
      <c r="G61" s="136"/>
      <c r="H61" s="136"/>
      <c r="I61" s="136"/>
      <c r="J61" s="192"/>
    </row>
  </sheetData>
  <sheetProtection algorithmName="SHA-512" hashValue="JKauRu6tCnOsiBN4YmDnsrPs54h3a9AsLwENju4kZuRI09TW6ngHj3kb6rCtpzyjg1Z0WGUDTFTyIpq0ay9PoA==" saltValue="OJmls36orRmIJHUOHf1Ib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C55:E55"/>
    <mergeCell ref="C56:E56"/>
    <mergeCell ref="C57:E57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3" t="s">
        <v>7</v>
      </c>
      <c r="B1" s="103"/>
      <c r="C1" s="104"/>
      <c r="D1" s="103"/>
      <c r="E1" s="103"/>
      <c r="F1" s="103"/>
      <c r="G1" s="103"/>
    </row>
    <row r="2" spans="1:7" ht="24.95" customHeight="1" x14ac:dyDescent="0.2">
      <c r="A2" s="50" t="s">
        <v>8</v>
      </c>
      <c r="B2" s="49"/>
      <c r="C2" s="105"/>
      <c r="D2" s="105"/>
      <c r="E2" s="105"/>
      <c r="F2" s="105"/>
      <c r="G2" s="106"/>
    </row>
    <row r="3" spans="1:7" ht="24.95" customHeight="1" x14ac:dyDescent="0.2">
      <c r="A3" s="50" t="s">
        <v>9</v>
      </c>
      <c r="B3" s="49"/>
      <c r="C3" s="105"/>
      <c r="D3" s="105"/>
      <c r="E3" s="105"/>
      <c r="F3" s="105"/>
      <c r="G3" s="106"/>
    </row>
    <row r="4" spans="1:7" ht="24.95" customHeight="1" x14ac:dyDescent="0.2">
      <c r="A4" s="50" t="s">
        <v>10</v>
      </c>
      <c r="B4" s="49"/>
      <c r="C4" s="105"/>
      <c r="D4" s="105"/>
      <c r="E4" s="105"/>
      <c r="F4" s="105"/>
      <c r="G4" s="106"/>
    </row>
    <row r="5" spans="1:7" x14ac:dyDescent="0.2">
      <c r="B5" s="4"/>
      <c r="C5" s="5"/>
      <c r="D5" s="6"/>
    </row>
  </sheetData>
  <sheetProtection algorithmName="SHA-512" hashValue="UE4gUAjU70bTLny1fjMp2QG7UiiUYzMyWovJxlvfIiG2Gr/SoYbY66ik0qaN2pqi6Pq4UnCzCD+vcrM2Ee3lpA==" saltValue="i9mN+DLta0hQUEOTWseoP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FDEA-D529-4B85-8F06-DEFD0C1ED9CD}">
  <sheetPr>
    <outlinePr summaryBelow="0"/>
  </sheetPr>
  <dimension ref="A1:BH5000"/>
  <sheetViews>
    <sheetView workbookViewId="0">
      <pane ySplit="7" topLeftCell="A20" activePane="bottomLeft" state="frozen"/>
      <selection pane="bottomLeft" activeCell="C31" sqref="C31"/>
    </sheetView>
  </sheetViews>
  <sheetFormatPr defaultRowHeight="12.75" outlineLevelRow="3" x14ac:dyDescent="0.2"/>
  <cols>
    <col min="1" max="1" width="3.42578125" customWidth="1"/>
    <col min="2" max="2" width="12.5703125" style="177" customWidth="1"/>
    <col min="3" max="3" width="38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8" t="s">
        <v>7</v>
      </c>
      <c r="B1" s="198"/>
      <c r="C1" s="198"/>
      <c r="D1" s="198"/>
      <c r="E1" s="198"/>
      <c r="F1" s="198"/>
      <c r="G1" s="198"/>
      <c r="AG1" t="s">
        <v>78</v>
      </c>
    </row>
    <row r="2" spans="1:60" ht="24.95" customHeight="1" x14ac:dyDescent="0.2">
      <c r="A2" s="199" t="s">
        <v>8</v>
      </c>
      <c r="B2" s="49" t="s">
        <v>48</v>
      </c>
      <c r="C2" s="202" t="s">
        <v>49</v>
      </c>
      <c r="D2" s="200"/>
      <c r="E2" s="200"/>
      <c r="F2" s="200"/>
      <c r="G2" s="201"/>
      <c r="AG2" t="s">
        <v>79</v>
      </c>
    </row>
    <row r="3" spans="1:60" ht="24.95" customHeight="1" x14ac:dyDescent="0.2">
      <c r="A3" s="199" t="s">
        <v>9</v>
      </c>
      <c r="B3" s="49" t="s">
        <v>43</v>
      </c>
      <c r="C3" s="202" t="s">
        <v>44</v>
      </c>
      <c r="D3" s="200"/>
      <c r="E3" s="200"/>
      <c r="F3" s="200"/>
      <c r="G3" s="201"/>
      <c r="AC3" s="177" t="s">
        <v>79</v>
      </c>
      <c r="AG3" t="s">
        <v>80</v>
      </c>
    </row>
    <row r="4" spans="1:60" ht="24.95" customHeight="1" x14ac:dyDescent="0.2">
      <c r="A4" s="203" t="s">
        <v>10</v>
      </c>
      <c r="B4" s="204" t="s">
        <v>41</v>
      </c>
      <c r="C4" s="205" t="s">
        <v>42</v>
      </c>
      <c r="D4" s="206"/>
      <c r="E4" s="206"/>
      <c r="F4" s="206"/>
      <c r="G4" s="207"/>
      <c r="AG4" t="s">
        <v>81</v>
      </c>
    </row>
    <row r="5" spans="1:60" x14ac:dyDescent="0.2">
      <c r="D5" s="10"/>
    </row>
    <row r="6" spans="1:60" ht="38.25" x14ac:dyDescent="0.2">
      <c r="A6" s="209" t="s">
        <v>82</v>
      </c>
      <c r="B6" s="211" t="s">
        <v>83</v>
      </c>
      <c r="C6" s="211" t="s">
        <v>84</v>
      </c>
      <c r="D6" s="210" t="s">
        <v>85</v>
      </c>
      <c r="E6" s="209" t="s">
        <v>86</v>
      </c>
      <c r="F6" s="208" t="s">
        <v>87</v>
      </c>
      <c r="G6" s="209" t="s">
        <v>31</v>
      </c>
      <c r="H6" s="212" t="s">
        <v>32</v>
      </c>
      <c r="I6" s="212" t="s">
        <v>88</v>
      </c>
      <c r="J6" s="212" t="s">
        <v>33</v>
      </c>
      <c r="K6" s="212" t="s">
        <v>89</v>
      </c>
      <c r="L6" s="212" t="s">
        <v>90</v>
      </c>
      <c r="M6" s="212" t="s">
        <v>91</v>
      </c>
      <c r="N6" s="212" t="s">
        <v>92</v>
      </c>
      <c r="O6" s="212" t="s">
        <v>93</v>
      </c>
      <c r="P6" s="212" t="s">
        <v>94</v>
      </c>
      <c r="Q6" s="212" t="s">
        <v>95</v>
      </c>
      <c r="R6" s="212" t="s">
        <v>96</v>
      </c>
      <c r="S6" s="212" t="s">
        <v>97</v>
      </c>
      <c r="T6" s="212" t="s">
        <v>98</v>
      </c>
      <c r="U6" s="212" t="s">
        <v>99</v>
      </c>
      <c r="V6" s="212" t="s">
        <v>100</v>
      </c>
      <c r="W6" s="212" t="s">
        <v>101</v>
      </c>
      <c r="X6" s="212" t="s">
        <v>102</v>
      </c>
      <c r="Y6" s="212" t="s">
        <v>103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39" t="s">
        <v>104</v>
      </c>
      <c r="B8" s="240" t="s">
        <v>61</v>
      </c>
      <c r="C8" s="261" t="s">
        <v>62</v>
      </c>
      <c r="D8" s="241"/>
      <c r="E8" s="242"/>
      <c r="F8" s="243"/>
      <c r="G8" s="244">
        <f>SUMIF(AG9:AG15,"&lt;&gt;NOR",G9:G15)</f>
        <v>0</v>
      </c>
      <c r="H8" s="238"/>
      <c r="I8" s="238">
        <f>SUM(I9:I15)</f>
        <v>0</v>
      </c>
      <c r="J8" s="238"/>
      <c r="K8" s="238">
        <f>SUM(K9:K15)</f>
        <v>0</v>
      </c>
      <c r="L8" s="238"/>
      <c r="M8" s="238">
        <f>SUM(M9:M15)</f>
        <v>0</v>
      </c>
      <c r="N8" s="237"/>
      <c r="O8" s="237">
        <f>SUM(O9:O15)</f>
        <v>1.4500000000000002</v>
      </c>
      <c r="P8" s="237"/>
      <c r="Q8" s="237">
        <f>SUM(Q9:Q15)</f>
        <v>0</v>
      </c>
      <c r="R8" s="238"/>
      <c r="S8" s="238"/>
      <c r="T8" s="238"/>
      <c r="U8" s="238"/>
      <c r="V8" s="238">
        <f>SUM(V9:V15)</f>
        <v>18.659999999999997</v>
      </c>
      <c r="W8" s="238"/>
      <c r="X8" s="238"/>
      <c r="Y8" s="238"/>
      <c r="AG8" t="s">
        <v>105</v>
      </c>
    </row>
    <row r="9" spans="1:60" outlineLevel="1" x14ac:dyDescent="0.2">
      <c r="A9" s="246">
        <v>1</v>
      </c>
      <c r="B9" s="247" t="s">
        <v>106</v>
      </c>
      <c r="C9" s="262" t="s">
        <v>107</v>
      </c>
      <c r="D9" s="248" t="s">
        <v>108</v>
      </c>
      <c r="E9" s="249">
        <v>72.599999999999994</v>
      </c>
      <c r="F9" s="250"/>
      <c r="G9" s="251">
        <f>ROUND(E9*F9,2)</f>
        <v>0</v>
      </c>
      <c r="H9" s="234"/>
      <c r="I9" s="233">
        <f>ROUND(E9*H9,2)</f>
        <v>0</v>
      </c>
      <c r="J9" s="234"/>
      <c r="K9" s="233">
        <f>ROUND(E9*J9,2)</f>
        <v>0</v>
      </c>
      <c r="L9" s="233">
        <v>21</v>
      </c>
      <c r="M9" s="233">
        <f>G9*(1+L9/100)</f>
        <v>0</v>
      </c>
      <c r="N9" s="232">
        <v>1.8380000000000001E-2</v>
      </c>
      <c r="O9" s="232">
        <f>ROUND(E9*N9,2)</f>
        <v>1.33</v>
      </c>
      <c r="P9" s="232">
        <v>0</v>
      </c>
      <c r="Q9" s="232">
        <f>ROUND(E9*P9,2)</f>
        <v>0</v>
      </c>
      <c r="R9" s="233"/>
      <c r="S9" s="233" t="s">
        <v>109</v>
      </c>
      <c r="T9" s="233" t="s">
        <v>109</v>
      </c>
      <c r="U9" s="233">
        <v>0.14399999999999999</v>
      </c>
      <c r="V9" s="233">
        <f>ROUND(E9*U9,2)</f>
        <v>10.45</v>
      </c>
      <c r="W9" s="233"/>
      <c r="X9" s="233" t="s">
        <v>110</v>
      </c>
      <c r="Y9" s="233" t="s">
        <v>111</v>
      </c>
      <c r="Z9" s="213"/>
      <c r="AA9" s="213"/>
      <c r="AB9" s="213"/>
      <c r="AC9" s="213"/>
      <c r="AD9" s="213"/>
      <c r="AE9" s="213"/>
      <c r="AF9" s="213"/>
      <c r="AG9" s="213" t="s">
        <v>112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">
      <c r="A10" s="230"/>
      <c r="B10" s="231"/>
      <c r="C10" s="263" t="s">
        <v>113</v>
      </c>
      <c r="D10" s="252"/>
      <c r="E10" s="252"/>
      <c r="F10" s="252"/>
      <c r="G10" s="252"/>
      <c r="H10" s="233"/>
      <c r="I10" s="233"/>
      <c r="J10" s="233"/>
      <c r="K10" s="233"/>
      <c r="L10" s="233"/>
      <c r="M10" s="233"/>
      <c r="N10" s="232"/>
      <c r="O10" s="232"/>
      <c r="P10" s="232"/>
      <c r="Q10" s="232"/>
      <c r="R10" s="233"/>
      <c r="S10" s="233"/>
      <c r="T10" s="233"/>
      <c r="U10" s="233"/>
      <c r="V10" s="233"/>
      <c r="W10" s="233"/>
      <c r="X10" s="233"/>
      <c r="Y10" s="233"/>
      <c r="Z10" s="213"/>
      <c r="AA10" s="213"/>
      <c r="AB10" s="213"/>
      <c r="AC10" s="213"/>
      <c r="AD10" s="213"/>
      <c r="AE10" s="213"/>
      <c r="AF10" s="213"/>
      <c r="AG10" s="213" t="s">
        <v>114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2" x14ac:dyDescent="0.2">
      <c r="A11" s="230"/>
      <c r="B11" s="231"/>
      <c r="C11" s="264" t="s">
        <v>115</v>
      </c>
      <c r="D11" s="235"/>
      <c r="E11" s="236">
        <v>72.599999999999994</v>
      </c>
      <c r="F11" s="233"/>
      <c r="G11" s="233"/>
      <c r="H11" s="233"/>
      <c r="I11" s="233"/>
      <c r="J11" s="233"/>
      <c r="K11" s="233"/>
      <c r="L11" s="233"/>
      <c r="M11" s="233"/>
      <c r="N11" s="232"/>
      <c r="O11" s="232"/>
      <c r="P11" s="232"/>
      <c r="Q11" s="232"/>
      <c r="R11" s="233"/>
      <c r="S11" s="233"/>
      <c r="T11" s="233"/>
      <c r="U11" s="233"/>
      <c r="V11" s="233"/>
      <c r="W11" s="233"/>
      <c r="X11" s="233"/>
      <c r="Y11" s="233"/>
      <c r="Z11" s="213"/>
      <c r="AA11" s="213"/>
      <c r="AB11" s="213"/>
      <c r="AC11" s="213"/>
      <c r="AD11" s="213"/>
      <c r="AE11" s="213"/>
      <c r="AF11" s="213"/>
      <c r="AG11" s="213" t="s">
        <v>116</v>
      </c>
      <c r="AH11" s="213">
        <v>0</v>
      </c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">
      <c r="A12" s="246">
        <v>2</v>
      </c>
      <c r="B12" s="247" t="s">
        <v>117</v>
      </c>
      <c r="C12" s="262" t="s">
        <v>118</v>
      </c>
      <c r="D12" s="248" t="s">
        <v>108</v>
      </c>
      <c r="E12" s="249">
        <v>72.599999999999994</v>
      </c>
      <c r="F12" s="250"/>
      <c r="G12" s="251">
        <f>ROUND(E12*F12,2)</f>
        <v>0</v>
      </c>
      <c r="H12" s="234"/>
      <c r="I12" s="233">
        <f>ROUND(E12*H12,2)</f>
        <v>0</v>
      </c>
      <c r="J12" s="234"/>
      <c r="K12" s="233">
        <f>ROUND(E12*J12,2)</f>
        <v>0</v>
      </c>
      <c r="L12" s="233">
        <v>21</v>
      </c>
      <c r="M12" s="233">
        <f>G12*(1+L12/100)</f>
        <v>0</v>
      </c>
      <c r="N12" s="232">
        <v>1.6000000000000001E-3</v>
      </c>
      <c r="O12" s="232">
        <f>ROUND(E12*N12,2)</f>
        <v>0.12</v>
      </c>
      <c r="P12" s="232">
        <v>0</v>
      </c>
      <c r="Q12" s="232">
        <f>ROUND(E12*P12,2)</f>
        <v>0</v>
      </c>
      <c r="R12" s="233"/>
      <c r="S12" s="233" t="s">
        <v>109</v>
      </c>
      <c r="T12" s="233" t="s">
        <v>109</v>
      </c>
      <c r="U12" s="233">
        <v>6.0000000000000001E-3</v>
      </c>
      <c r="V12" s="233">
        <f>ROUND(E12*U12,2)</f>
        <v>0.44</v>
      </c>
      <c r="W12" s="233"/>
      <c r="X12" s="233" t="s">
        <v>110</v>
      </c>
      <c r="Y12" s="233" t="s">
        <v>111</v>
      </c>
      <c r="Z12" s="213"/>
      <c r="AA12" s="213"/>
      <c r="AB12" s="213"/>
      <c r="AC12" s="213"/>
      <c r="AD12" s="213"/>
      <c r="AE12" s="213"/>
      <c r="AF12" s="213"/>
      <c r="AG12" s="213" t="s">
        <v>112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2" x14ac:dyDescent="0.2">
      <c r="A13" s="230"/>
      <c r="B13" s="231"/>
      <c r="C13" s="264" t="s">
        <v>119</v>
      </c>
      <c r="D13" s="235"/>
      <c r="E13" s="236">
        <v>72.599999999999994</v>
      </c>
      <c r="F13" s="233"/>
      <c r="G13" s="233"/>
      <c r="H13" s="233"/>
      <c r="I13" s="233"/>
      <c r="J13" s="233"/>
      <c r="K13" s="233"/>
      <c r="L13" s="233"/>
      <c r="M13" s="233"/>
      <c r="N13" s="232"/>
      <c r="O13" s="232"/>
      <c r="P13" s="232"/>
      <c r="Q13" s="232"/>
      <c r="R13" s="233"/>
      <c r="S13" s="233"/>
      <c r="T13" s="233"/>
      <c r="U13" s="233"/>
      <c r="V13" s="233"/>
      <c r="W13" s="233"/>
      <c r="X13" s="233"/>
      <c r="Y13" s="233"/>
      <c r="Z13" s="213"/>
      <c r="AA13" s="213"/>
      <c r="AB13" s="213"/>
      <c r="AC13" s="213"/>
      <c r="AD13" s="213"/>
      <c r="AE13" s="213"/>
      <c r="AF13" s="213"/>
      <c r="AG13" s="213" t="s">
        <v>116</v>
      </c>
      <c r="AH13" s="213">
        <v>0</v>
      </c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 x14ac:dyDescent="0.2">
      <c r="A14" s="246">
        <v>3</v>
      </c>
      <c r="B14" s="247" t="s">
        <v>120</v>
      </c>
      <c r="C14" s="262" t="s">
        <v>121</v>
      </c>
      <c r="D14" s="248" t="s">
        <v>108</v>
      </c>
      <c r="E14" s="249">
        <v>72.599999999999994</v>
      </c>
      <c r="F14" s="250"/>
      <c r="G14" s="251">
        <f>ROUND(E14*F14,2)</f>
        <v>0</v>
      </c>
      <c r="H14" s="234"/>
      <c r="I14" s="233">
        <f>ROUND(E14*H14,2)</f>
        <v>0</v>
      </c>
      <c r="J14" s="234"/>
      <c r="K14" s="233">
        <f>ROUND(E14*J14,2)</f>
        <v>0</v>
      </c>
      <c r="L14" s="233">
        <v>21</v>
      </c>
      <c r="M14" s="233">
        <f>G14*(1+L14/100)</f>
        <v>0</v>
      </c>
      <c r="N14" s="232">
        <v>0</v>
      </c>
      <c r="O14" s="232">
        <f>ROUND(E14*N14,2)</f>
        <v>0</v>
      </c>
      <c r="P14" s="232">
        <v>0</v>
      </c>
      <c r="Q14" s="232">
        <f>ROUND(E14*P14,2)</f>
        <v>0</v>
      </c>
      <c r="R14" s="233"/>
      <c r="S14" s="233" t="s">
        <v>109</v>
      </c>
      <c r="T14" s="233" t="s">
        <v>109</v>
      </c>
      <c r="U14" s="233">
        <v>0.107</v>
      </c>
      <c r="V14" s="233">
        <f>ROUND(E14*U14,2)</f>
        <v>7.77</v>
      </c>
      <c r="W14" s="233"/>
      <c r="X14" s="233" t="s">
        <v>110</v>
      </c>
      <c r="Y14" s="233" t="s">
        <v>111</v>
      </c>
      <c r="Z14" s="213"/>
      <c r="AA14" s="213"/>
      <c r="AB14" s="213"/>
      <c r="AC14" s="213"/>
      <c r="AD14" s="213"/>
      <c r="AE14" s="213"/>
      <c r="AF14" s="213"/>
      <c r="AG14" s="213" t="s">
        <v>112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2" x14ac:dyDescent="0.2">
      <c r="A15" s="230"/>
      <c r="B15" s="231"/>
      <c r="C15" s="264" t="s">
        <v>122</v>
      </c>
      <c r="D15" s="235"/>
      <c r="E15" s="236">
        <v>72.599999999999994</v>
      </c>
      <c r="F15" s="233"/>
      <c r="G15" s="233"/>
      <c r="H15" s="233"/>
      <c r="I15" s="233"/>
      <c r="J15" s="233"/>
      <c r="K15" s="233"/>
      <c r="L15" s="233"/>
      <c r="M15" s="233"/>
      <c r="N15" s="232"/>
      <c r="O15" s="232"/>
      <c r="P15" s="232"/>
      <c r="Q15" s="232"/>
      <c r="R15" s="233"/>
      <c r="S15" s="233"/>
      <c r="T15" s="233"/>
      <c r="U15" s="233"/>
      <c r="V15" s="233"/>
      <c r="W15" s="233"/>
      <c r="X15" s="233"/>
      <c r="Y15" s="233"/>
      <c r="Z15" s="213"/>
      <c r="AA15" s="213"/>
      <c r="AB15" s="213"/>
      <c r="AC15" s="213"/>
      <c r="AD15" s="213"/>
      <c r="AE15" s="213"/>
      <c r="AF15" s="213"/>
      <c r="AG15" s="213" t="s">
        <v>116</v>
      </c>
      <c r="AH15" s="213">
        <v>5</v>
      </c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x14ac:dyDescent="0.2">
      <c r="A16" s="239" t="s">
        <v>104</v>
      </c>
      <c r="B16" s="240" t="s">
        <v>63</v>
      </c>
      <c r="C16" s="261" t="s">
        <v>64</v>
      </c>
      <c r="D16" s="241"/>
      <c r="E16" s="242"/>
      <c r="F16" s="243"/>
      <c r="G16" s="244">
        <f>SUMIF(AG17:AG22,"&lt;&gt;NOR",G17:G22)</f>
        <v>0</v>
      </c>
      <c r="H16" s="238"/>
      <c r="I16" s="238">
        <f>SUM(I17:I22)</f>
        <v>0</v>
      </c>
      <c r="J16" s="238"/>
      <c r="K16" s="238">
        <f>SUM(K17:K22)</f>
        <v>0</v>
      </c>
      <c r="L16" s="238"/>
      <c r="M16" s="238">
        <f>SUM(M17:M22)</f>
        <v>0</v>
      </c>
      <c r="N16" s="237"/>
      <c r="O16" s="237">
        <f>SUM(O17:O22)</f>
        <v>1.46</v>
      </c>
      <c r="P16" s="237"/>
      <c r="Q16" s="237">
        <f>SUM(Q17:Q22)</f>
        <v>0</v>
      </c>
      <c r="R16" s="238"/>
      <c r="S16" s="238"/>
      <c r="T16" s="238"/>
      <c r="U16" s="238"/>
      <c r="V16" s="238">
        <f>SUM(V17:V22)</f>
        <v>65.09</v>
      </c>
      <c r="W16" s="238"/>
      <c r="X16" s="238"/>
      <c r="Y16" s="238"/>
      <c r="AG16" t="s">
        <v>105</v>
      </c>
    </row>
    <row r="17" spans="1:60" ht="22.5" outlineLevel="1" x14ac:dyDescent="0.2">
      <c r="A17" s="246">
        <v>4</v>
      </c>
      <c r="B17" s="247" t="s">
        <v>123</v>
      </c>
      <c r="C17" s="262" t="s">
        <v>124</v>
      </c>
      <c r="D17" s="248" t="s">
        <v>108</v>
      </c>
      <c r="E17" s="249">
        <v>265</v>
      </c>
      <c r="F17" s="250"/>
      <c r="G17" s="251">
        <f>ROUND(E17*F17,2)</f>
        <v>0</v>
      </c>
      <c r="H17" s="234"/>
      <c r="I17" s="233">
        <f>ROUND(E17*H17,2)</f>
        <v>0</v>
      </c>
      <c r="J17" s="234"/>
      <c r="K17" s="233">
        <f>ROUND(E17*J17,2)</f>
        <v>0</v>
      </c>
      <c r="L17" s="233">
        <v>21</v>
      </c>
      <c r="M17" s="233">
        <f>G17*(1+L17/100)</f>
        <v>0</v>
      </c>
      <c r="N17" s="232">
        <v>4.0299999999999997E-3</v>
      </c>
      <c r="O17" s="232">
        <f>ROUND(E17*N17,2)</f>
        <v>1.07</v>
      </c>
      <c r="P17" s="232">
        <v>0</v>
      </c>
      <c r="Q17" s="232">
        <f>ROUND(E17*P17,2)</f>
        <v>0</v>
      </c>
      <c r="R17" s="233"/>
      <c r="S17" s="233" t="s">
        <v>109</v>
      </c>
      <c r="T17" s="233" t="s">
        <v>109</v>
      </c>
      <c r="U17" s="233">
        <v>0.156</v>
      </c>
      <c r="V17" s="233">
        <f>ROUND(E17*U17,2)</f>
        <v>41.34</v>
      </c>
      <c r="W17" s="233"/>
      <c r="X17" s="233" t="s">
        <v>110</v>
      </c>
      <c r="Y17" s="233" t="s">
        <v>111</v>
      </c>
      <c r="Z17" s="213"/>
      <c r="AA17" s="213"/>
      <c r="AB17" s="213"/>
      <c r="AC17" s="213"/>
      <c r="AD17" s="213"/>
      <c r="AE17" s="213"/>
      <c r="AF17" s="213"/>
      <c r="AG17" s="213" t="s">
        <v>112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2" x14ac:dyDescent="0.2">
      <c r="A18" s="230"/>
      <c r="B18" s="231"/>
      <c r="C18" s="264" t="s">
        <v>125</v>
      </c>
      <c r="D18" s="235"/>
      <c r="E18" s="236">
        <v>265</v>
      </c>
      <c r="F18" s="233"/>
      <c r="G18" s="233"/>
      <c r="H18" s="233"/>
      <c r="I18" s="233"/>
      <c r="J18" s="233"/>
      <c r="K18" s="233"/>
      <c r="L18" s="233"/>
      <c r="M18" s="233"/>
      <c r="N18" s="232"/>
      <c r="O18" s="232"/>
      <c r="P18" s="232"/>
      <c r="Q18" s="232"/>
      <c r="R18" s="233"/>
      <c r="S18" s="233"/>
      <c r="T18" s="233"/>
      <c r="U18" s="233"/>
      <c r="V18" s="233"/>
      <c r="W18" s="233"/>
      <c r="X18" s="233"/>
      <c r="Y18" s="233"/>
      <c r="Z18" s="213"/>
      <c r="AA18" s="213"/>
      <c r="AB18" s="213"/>
      <c r="AC18" s="213"/>
      <c r="AD18" s="213"/>
      <c r="AE18" s="213"/>
      <c r="AF18" s="213"/>
      <c r="AG18" s="213" t="s">
        <v>116</v>
      </c>
      <c r="AH18" s="213">
        <v>5</v>
      </c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22.5" outlineLevel="1" x14ac:dyDescent="0.2">
      <c r="A19" s="246">
        <v>5</v>
      </c>
      <c r="B19" s="247" t="s">
        <v>126</v>
      </c>
      <c r="C19" s="262" t="s">
        <v>127</v>
      </c>
      <c r="D19" s="248" t="s">
        <v>108</v>
      </c>
      <c r="E19" s="249">
        <v>265</v>
      </c>
      <c r="F19" s="250"/>
      <c r="G19" s="251">
        <f>ROUND(E19*F19,2)</f>
        <v>0</v>
      </c>
      <c r="H19" s="234"/>
      <c r="I19" s="233">
        <f>ROUND(E19*H19,2)</f>
        <v>0</v>
      </c>
      <c r="J19" s="234"/>
      <c r="K19" s="233">
        <f>ROUND(E19*J19,2)</f>
        <v>0</v>
      </c>
      <c r="L19" s="233">
        <v>21</v>
      </c>
      <c r="M19" s="233">
        <f>G19*(1+L19/100)</f>
        <v>0</v>
      </c>
      <c r="N19" s="232">
        <v>1.47E-3</v>
      </c>
      <c r="O19" s="232">
        <f>ROUND(E19*N19,2)</f>
        <v>0.39</v>
      </c>
      <c r="P19" s="232">
        <v>0</v>
      </c>
      <c r="Q19" s="232">
        <f>ROUND(E19*P19,2)</f>
        <v>0</v>
      </c>
      <c r="R19" s="233"/>
      <c r="S19" s="233" t="s">
        <v>109</v>
      </c>
      <c r="T19" s="233" t="s">
        <v>109</v>
      </c>
      <c r="U19" s="233">
        <v>0.08</v>
      </c>
      <c r="V19" s="233">
        <f>ROUND(E19*U19,2)</f>
        <v>21.2</v>
      </c>
      <c r="W19" s="233"/>
      <c r="X19" s="233" t="s">
        <v>110</v>
      </c>
      <c r="Y19" s="233" t="s">
        <v>111</v>
      </c>
      <c r="Z19" s="213"/>
      <c r="AA19" s="213"/>
      <c r="AB19" s="213"/>
      <c r="AC19" s="213"/>
      <c r="AD19" s="213"/>
      <c r="AE19" s="213"/>
      <c r="AF19" s="213"/>
      <c r="AG19" s="213" t="s">
        <v>112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ht="22.5" outlineLevel="2" x14ac:dyDescent="0.2">
      <c r="A20" s="230"/>
      <c r="B20" s="231"/>
      <c r="C20" s="263" t="s">
        <v>128</v>
      </c>
      <c r="D20" s="252"/>
      <c r="E20" s="252"/>
      <c r="F20" s="252"/>
      <c r="G20" s="252"/>
      <c r="H20" s="233"/>
      <c r="I20" s="233"/>
      <c r="J20" s="233"/>
      <c r="K20" s="233"/>
      <c r="L20" s="233"/>
      <c r="M20" s="233"/>
      <c r="N20" s="232"/>
      <c r="O20" s="232"/>
      <c r="P20" s="232"/>
      <c r="Q20" s="232"/>
      <c r="R20" s="233"/>
      <c r="S20" s="233"/>
      <c r="T20" s="233"/>
      <c r="U20" s="233"/>
      <c r="V20" s="233"/>
      <c r="W20" s="233"/>
      <c r="X20" s="233"/>
      <c r="Y20" s="233"/>
      <c r="Z20" s="213"/>
      <c r="AA20" s="213"/>
      <c r="AB20" s="213"/>
      <c r="AC20" s="213"/>
      <c r="AD20" s="213"/>
      <c r="AE20" s="213"/>
      <c r="AF20" s="213"/>
      <c r="AG20" s="213" t="s">
        <v>114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53" t="str">
        <f>C20</f>
        <v>V položce jsou zakalkulovány náklady na dodávku vrutů, těsnicí pásky a řeziva, vč.spojovacího materiálu a impregnace řeziva</v>
      </c>
      <c r="BB20" s="213"/>
      <c r="BC20" s="213"/>
      <c r="BD20" s="213"/>
      <c r="BE20" s="213"/>
      <c r="BF20" s="213"/>
      <c r="BG20" s="213"/>
      <c r="BH20" s="213"/>
    </row>
    <row r="21" spans="1:60" outlineLevel="2" x14ac:dyDescent="0.2">
      <c r="A21" s="230"/>
      <c r="B21" s="231"/>
      <c r="C21" s="264" t="s">
        <v>125</v>
      </c>
      <c r="D21" s="235"/>
      <c r="E21" s="236">
        <v>265</v>
      </c>
      <c r="F21" s="233"/>
      <c r="G21" s="233"/>
      <c r="H21" s="233"/>
      <c r="I21" s="233"/>
      <c r="J21" s="233"/>
      <c r="K21" s="233"/>
      <c r="L21" s="233"/>
      <c r="M21" s="233"/>
      <c r="N21" s="232"/>
      <c r="O21" s="232"/>
      <c r="P21" s="232"/>
      <c r="Q21" s="232"/>
      <c r="R21" s="233"/>
      <c r="S21" s="233"/>
      <c r="T21" s="233"/>
      <c r="U21" s="233"/>
      <c r="V21" s="233"/>
      <c r="W21" s="233"/>
      <c r="X21" s="233"/>
      <c r="Y21" s="233"/>
      <c r="Z21" s="213"/>
      <c r="AA21" s="213"/>
      <c r="AB21" s="213"/>
      <c r="AC21" s="213"/>
      <c r="AD21" s="213"/>
      <c r="AE21" s="213"/>
      <c r="AF21" s="213"/>
      <c r="AG21" s="213" t="s">
        <v>116</v>
      </c>
      <c r="AH21" s="213">
        <v>5</v>
      </c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ht="22.5" outlineLevel="1" x14ac:dyDescent="0.2">
      <c r="A22" s="254">
        <v>6</v>
      </c>
      <c r="B22" s="255" t="s">
        <v>129</v>
      </c>
      <c r="C22" s="265" t="s">
        <v>130</v>
      </c>
      <c r="D22" s="256" t="s">
        <v>131</v>
      </c>
      <c r="E22" s="257">
        <v>1.4575</v>
      </c>
      <c r="F22" s="258"/>
      <c r="G22" s="259">
        <f>ROUND(E22*F22,2)</f>
        <v>0</v>
      </c>
      <c r="H22" s="234"/>
      <c r="I22" s="233">
        <f>ROUND(E22*H22,2)</f>
        <v>0</v>
      </c>
      <c r="J22" s="234"/>
      <c r="K22" s="233">
        <f>ROUND(E22*J22,2)</f>
        <v>0</v>
      </c>
      <c r="L22" s="233">
        <v>21</v>
      </c>
      <c r="M22" s="233">
        <f>G22*(1+L22/100)</f>
        <v>0</v>
      </c>
      <c r="N22" s="232">
        <v>0</v>
      </c>
      <c r="O22" s="232">
        <f>ROUND(E22*N22,2)</f>
        <v>0</v>
      </c>
      <c r="P22" s="232">
        <v>0</v>
      </c>
      <c r="Q22" s="232">
        <f>ROUND(E22*P22,2)</f>
        <v>0</v>
      </c>
      <c r="R22" s="233"/>
      <c r="S22" s="233" t="s">
        <v>109</v>
      </c>
      <c r="T22" s="233" t="s">
        <v>109</v>
      </c>
      <c r="U22" s="233">
        <v>1.7509999999999999</v>
      </c>
      <c r="V22" s="233">
        <f>ROUND(E22*U22,2)</f>
        <v>2.5499999999999998</v>
      </c>
      <c r="W22" s="233"/>
      <c r="X22" s="233" t="s">
        <v>132</v>
      </c>
      <c r="Y22" s="233" t="s">
        <v>111</v>
      </c>
      <c r="Z22" s="213"/>
      <c r="AA22" s="213"/>
      <c r="AB22" s="213"/>
      <c r="AC22" s="213"/>
      <c r="AD22" s="213"/>
      <c r="AE22" s="213"/>
      <c r="AF22" s="213"/>
      <c r="AG22" s="213" t="s">
        <v>133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x14ac:dyDescent="0.2">
      <c r="A23" s="239" t="s">
        <v>104</v>
      </c>
      <c r="B23" s="240" t="s">
        <v>65</v>
      </c>
      <c r="C23" s="261" t="s">
        <v>66</v>
      </c>
      <c r="D23" s="241"/>
      <c r="E23" s="242"/>
      <c r="F23" s="243"/>
      <c r="G23" s="244">
        <f>SUMIF(AG24:AG52,"&lt;&gt;NOR",G24:G52)</f>
        <v>0</v>
      </c>
      <c r="H23" s="238"/>
      <c r="I23" s="238">
        <f>SUM(I24:I52)</f>
        <v>0</v>
      </c>
      <c r="J23" s="238"/>
      <c r="K23" s="238">
        <f>SUM(K24:K52)</f>
        <v>0</v>
      </c>
      <c r="L23" s="238"/>
      <c r="M23" s="238">
        <f>SUM(M24:M52)</f>
        <v>0</v>
      </c>
      <c r="N23" s="237"/>
      <c r="O23" s="237">
        <f>SUM(O24:O52)</f>
        <v>0.47000000000000003</v>
      </c>
      <c r="P23" s="237"/>
      <c r="Q23" s="237">
        <f>SUM(Q24:Q52)</f>
        <v>0.75</v>
      </c>
      <c r="R23" s="238"/>
      <c r="S23" s="238"/>
      <c r="T23" s="238"/>
      <c r="U23" s="238"/>
      <c r="V23" s="238">
        <f>SUM(V24:V52)</f>
        <v>74.63000000000001</v>
      </c>
      <c r="W23" s="238"/>
      <c r="X23" s="238"/>
      <c r="Y23" s="238"/>
      <c r="AG23" t="s">
        <v>105</v>
      </c>
    </row>
    <row r="24" spans="1:60" outlineLevel="1" x14ac:dyDescent="0.2">
      <c r="A24" s="246">
        <v>7</v>
      </c>
      <c r="B24" s="247" t="s">
        <v>134</v>
      </c>
      <c r="C24" s="262" t="s">
        <v>135</v>
      </c>
      <c r="D24" s="248" t="s">
        <v>108</v>
      </c>
      <c r="E24" s="249">
        <v>1.3</v>
      </c>
      <c r="F24" s="250"/>
      <c r="G24" s="251">
        <f>ROUND(E24*F24,2)</f>
        <v>0</v>
      </c>
      <c r="H24" s="234"/>
      <c r="I24" s="233">
        <f>ROUND(E24*H24,2)</f>
        <v>0</v>
      </c>
      <c r="J24" s="234"/>
      <c r="K24" s="233">
        <f>ROUND(E24*J24,2)</f>
        <v>0</v>
      </c>
      <c r="L24" s="233">
        <v>21</v>
      </c>
      <c r="M24" s="233">
        <f>G24*(1+L24/100)</f>
        <v>0</v>
      </c>
      <c r="N24" s="232">
        <v>0</v>
      </c>
      <c r="O24" s="232">
        <f>ROUND(E24*N24,2)</f>
        <v>0</v>
      </c>
      <c r="P24" s="232">
        <v>7.2100000000000003E-3</v>
      </c>
      <c r="Q24" s="232">
        <f>ROUND(E24*P24,2)</f>
        <v>0.01</v>
      </c>
      <c r="R24" s="233"/>
      <c r="S24" s="233" t="s">
        <v>109</v>
      </c>
      <c r="T24" s="233" t="s">
        <v>109</v>
      </c>
      <c r="U24" s="233">
        <v>0.29094999999999999</v>
      </c>
      <c r="V24" s="233">
        <f>ROUND(E24*U24,2)</f>
        <v>0.38</v>
      </c>
      <c r="W24" s="233"/>
      <c r="X24" s="233" t="s">
        <v>110</v>
      </c>
      <c r="Y24" s="233" t="s">
        <v>111</v>
      </c>
      <c r="Z24" s="213"/>
      <c r="AA24" s="213"/>
      <c r="AB24" s="213"/>
      <c r="AC24" s="213"/>
      <c r="AD24" s="213"/>
      <c r="AE24" s="213"/>
      <c r="AF24" s="213"/>
      <c r="AG24" s="213" t="s">
        <v>112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2" x14ac:dyDescent="0.2">
      <c r="A25" s="230"/>
      <c r="B25" s="231"/>
      <c r="C25" s="264" t="s">
        <v>136</v>
      </c>
      <c r="D25" s="235"/>
      <c r="E25" s="236">
        <v>1.3</v>
      </c>
      <c r="F25" s="233"/>
      <c r="G25" s="233"/>
      <c r="H25" s="233"/>
      <c r="I25" s="233"/>
      <c r="J25" s="233"/>
      <c r="K25" s="233"/>
      <c r="L25" s="233"/>
      <c r="M25" s="233"/>
      <c r="N25" s="232"/>
      <c r="O25" s="232"/>
      <c r="P25" s="232"/>
      <c r="Q25" s="232"/>
      <c r="R25" s="233"/>
      <c r="S25" s="233"/>
      <c r="T25" s="233"/>
      <c r="U25" s="233"/>
      <c r="V25" s="233"/>
      <c r="W25" s="233"/>
      <c r="X25" s="233"/>
      <c r="Y25" s="233"/>
      <c r="Z25" s="213"/>
      <c r="AA25" s="213"/>
      <c r="AB25" s="213"/>
      <c r="AC25" s="213"/>
      <c r="AD25" s="213"/>
      <c r="AE25" s="213"/>
      <c r="AF25" s="213"/>
      <c r="AG25" s="213" t="s">
        <v>116</v>
      </c>
      <c r="AH25" s="213">
        <v>0</v>
      </c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">
      <c r="A26" s="246">
        <v>8</v>
      </c>
      <c r="B26" s="247" t="s">
        <v>137</v>
      </c>
      <c r="C26" s="262" t="s">
        <v>138</v>
      </c>
      <c r="D26" s="248" t="s">
        <v>108</v>
      </c>
      <c r="E26" s="249">
        <v>1.3</v>
      </c>
      <c r="F26" s="250"/>
      <c r="G26" s="251">
        <f>ROUND(E26*F26,2)</f>
        <v>0</v>
      </c>
      <c r="H26" s="234"/>
      <c r="I26" s="233">
        <f>ROUND(E26*H26,2)</f>
        <v>0</v>
      </c>
      <c r="J26" s="234"/>
      <c r="K26" s="233">
        <f>ROUND(E26*J26,2)</f>
        <v>0</v>
      </c>
      <c r="L26" s="233">
        <v>21</v>
      </c>
      <c r="M26" s="233">
        <f>G26*(1+L26/100)</f>
        <v>0</v>
      </c>
      <c r="N26" s="232">
        <v>0</v>
      </c>
      <c r="O26" s="232">
        <f>ROUND(E26*N26,2)</f>
        <v>0</v>
      </c>
      <c r="P26" s="232">
        <v>7.2100000000000003E-3</v>
      </c>
      <c r="Q26" s="232">
        <f>ROUND(E26*P26,2)</f>
        <v>0.01</v>
      </c>
      <c r="R26" s="233"/>
      <c r="S26" s="233" t="s">
        <v>109</v>
      </c>
      <c r="T26" s="233" t="s">
        <v>109</v>
      </c>
      <c r="U26" s="233">
        <v>0.14605000000000001</v>
      </c>
      <c r="V26" s="233">
        <f>ROUND(E26*U26,2)</f>
        <v>0.19</v>
      </c>
      <c r="W26" s="233"/>
      <c r="X26" s="233" t="s">
        <v>110</v>
      </c>
      <c r="Y26" s="233" t="s">
        <v>111</v>
      </c>
      <c r="Z26" s="213"/>
      <c r="AA26" s="213"/>
      <c r="AB26" s="213"/>
      <c r="AC26" s="213"/>
      <c r="AD26" s="213"/>
      <c r="AE26" s="213"/>
      <c r="AF26" s="213"/>
      <c r="AG26" s="213" t="s">
        <v>112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2" x14ac:dyDescent="0.2">
      <c r="A27" s="230"/>
      <c r="B27" s="231"/>
      <c r="C27" s="264" t="s">
        <v>136</v>
      </c>
      <c r="D27" s="235"/>
      <c r="E27" s="236">
        <v>1.3</v>
      </c>
      <c r="F27" s="233"/>
      <c r="G27" s="233"/>
      <c r="H27" s="233"/>
      <c r="I27" s="233"/>
      <c r="J27" s="233"/>
      <c r="K27" s="233"/>
      <c r="L27" s="233"/>
      <c r="M27" s="233"/>
      <c r="N27" s="232"/>
      <c r="O27" s="232"/>
      <c r="P27" s="232"/>
      <c r="Q27" s="232"/>
      <c r="R27" s="233"/>
      <c r="S27" s="233"/>
      <c r="T27" s="233"/>
      <c r="U27" s="233"/>
      <c r="V27" s="233"/>
      <c r="W27" s="233"/>
      <c r="X27" s="233"/>
      <c r="Y27" s="233"/>
      <c r="Z27" s="213"/>
      <c r="AA27" s="213"/>
      <c r="AB27" s="213"/>
      <c r="AC27" s="213"/>
      <c r="AD27" s="213"/>
      <c r="AE27" s="213"/>
      <c r="AF27" s="213"/>
      <c r="AG27" s="213" t="s">
        <v>116</v>
      </c>
      <c r="AH27" s="213">
        <v>0</v>
      </c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">
      <c r="A28" s="246">
        <v>9</v>
      </c>
      <c r="B28" s="247" t="s">
        <v>139</v>
      </c>
      <c r="C28" s="262" t="s">
        <v>140</v>
      </c>
      <c r="D28" s="248" t="s">
        <v>141</v>
      </c>
      <c r="E28" s="249">
        <v>70.099999999999994</v>
      </c>
      <c r="F28" s="250"/>
      <c r="G28" s="251">
        <f>ROUND(E28*F28,2)</f>
        <v>0</v>
      </c>
      <c r="H28" s="234"/>
      <c r="I28" s="233">
        <f>ROUND(E28*H28,2)</f>
        <v>0</v>
      </c>
      <c r="J28" s="234"/>
      <c r="K28" s="233">
        <f>ROUND(E28*J28,2)</f>
        <v>0</v>
      </c>
      <c r="L28" s="233">
        <v>21</v>
      </c>
      <c r="M28" s="233">
        <f>G28*(1+L28/100)</f>
        <v>0</v>
      </c>
      <c r="N28" s="232">
        <v>0</v>
      </c>
      <c r="O28" s="232">
        <f>ROUND(E28*N28,2)</f>
        <v>0</v>
      </c>
      <c r="P28" s="232">
        <v>3.3600000000000001E-3</v>
      </c>
      <c r="Q28" s="232">
        <f>ROUND(E28*P28,2)</f>
        <v>0.24</v>
      </c>
      <c r="R28" s="233"/>
      <c r="S28" s="233" t="s">
        <v>109</v>
      </c>
      <c r="T28" s="233" t="s">
        <v>109</v>
      </c>
      <c r="U28" s="233">
        <v>7.9350000000000004E-2</v>
      </c>
      <c r="V28" s="233">
        <f>ROUND(E28*U28,2)</f>
        <v>5.56</v>
      </c>
      <c r="W28" s="233"/>
      <c r="X28" s="233" t="s">
        <v>110</v>
      </c>
      <c r="Y28" s="233" t="s">
        <v>111</v>
      </c>
      <c r="Z28" s="213"/>
      <c r="AA28" s="213"/>
      <c r="AB28" s="213"/>
      <c r="AC28" s="213"/>
      <c r="AD28" s="213"/>
      <c r="AE28" s="213"/>
      <c r="AF28" s="213"/>
      <c r="AG28" s="213" t="s">
        <v>112</v>
      </c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2" x14ac:dyDescent="0.2">
      <c r="A29" s="230"/>
      <c r="B29" s="231"/>
      <c r="C29" s="264" t="s">
        <v>142</v>
      </c>
      <c r="D29" s="235"/>
      <c r="E29" s="236">
        <v>70.099999999999994</v>
      </c>
      <c r="F29" s="233"/>
      <c r="G29" s="233"/>
      <c r="H29" s="233"/>
      <c r="I29" s="233"/>
      <c r="J29" s="233"/>
      <c r="K29" s="233"/>
      <c r="L29" s="233"/>
      <c r="M29" s="233"/>
      <c r="N29" s="232"/>
      <c r="O29" s="232"/>
      <c r="P29" s="232"/>
      <c r="Q29" s="232"/>
      <c r="R29" s="233"/>
      <c r="S29" s="233"/>
      <c r="T29" s="233"/>
      <c r="U29" s="233"/>
      <c r="V29" s="233"/>
      <c r="W29" s="233"/>
      <c r="X29" s="233"/>
      <c r="Y29" s="233"/>
      <c r="Z29" s="213"/>
      <c r="AA29" s="213"/>
      <c r="AB29" s="213"/>
      <c r="AC29" s="213"/>
      <c r="AD29" s="213"/>
      <c r="AE29" s="213"/>
      <c r="AF29" s="213"/>
      <c r="AG29" s="213" t="s">
        <v>116</v>
      </c>
      <c r="AH29" s="213">
        <v>0</v>
      </c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 x14ac:dyDescent="0.2">
      <c r="A30" s="246">
        <v>10</v>
      </c>
      <c r="B30" s="247" t="s">
        <v>143</v>
      </c>
      <c r="C30" s="262" t="s">
        <v>144</v>
      </c>
      <c r="D30" s="248" t="s">
        <v>141</v>
      </c>
      <c r="E30" s="249">
        <v>40</v>
      </c>
      <c r="F30" s="250"/>
      <c r="G30" s="251">
        <f>ROUND(E30*F30,2)</f>
        <v>0</v>
      </c>
      <c r="H30" s="234"/>
      <c r="I30" s="233">
        <f>ROUND(E30*H30,2)</f>
        <v>0</v>
      </c>
      <c r="J30" s="234"/>
      <c r="K30" s="233">
        <f>ROUND(E30*J30,2)</f>
        <v>0</v>
      </c>
      <c r="L30" s="233">
        <v>21</v>
      </c>
      <c r="M30" s="233">
        <f>G30*(1+L30/100)</f>
        <v>0</v>
      </c>
      <c r="N30" s="232">
        <v>0</v>
      </c>
      <c r="O30" s="232">
        <f>ROUND(E30*N30,2)</f>
        <v>0</v>
      </c>
      <c r="P30" s="232">
        <v>2.2599999999999999E-3</v>
      </c>
      <c r="Q30" s="232">
        <f>ROUND(E30*P30,2)</f>
        <v>0.09</v>
      </c>
      <c r="R30" s="233"/>
      <c r="S30" s="233" t="s">
        <v>109</v>
      </c>
      <c r="T30" s="233" t="s">
        <v>109</v>
      </c>
      <c r="U30" s="233">
        <v>5.7500000000000002E-2</v>
      </c>
      <c r="V30" s="233">
        <f>ROUND(E30*U30,2)</f>
        <v>2.2999999999999998</v>
      </c>
      <c r="W30" s="233"/>
      <c r="X30" s="233" t="s">
        <v>110</v>
      </c>
      <c r="Y30" s="233" t="s">
        <v>111</v>
      </c>
      <c r="Z30" s="213"/>
      <c r="AA30" s="213"/>
      <c r="AB30" s="213"/>
      <c r="AC30" s="213"/>
      <c r="AD30" s="213"/>
      <c r="AE30" s="213"/>
      <c r="AF30" s="213"/>
      <c r="AG30" s="213" t="s">
        <v>112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2" x14ac:dyDescent="0.2">
      <c r="A31" s="230"/>
      <c r="B31" s="231"/>
      <c r="C31" s="264" t="s">
        <v>145</v>
      </c>
      <c r="D31" s="235"/>
      <c r="E31" s="236">
        <v>40</v>
      </c>
      <c r="F31" s="233"/>
      <c r="G31" s="233"/>
      <c r="H31" s="233"/>
      <c r="I31" s="233"/>
      <c r="J31" s="233"/>
      <c r="K31" s="233"/>
      <c r="L31" s="233"/>
      <c r="M31" s="233"/>
      <c r="N31" s="232"/>
      <c r="O31" s="232"/>
      <c r="P31" s="232"/>
      <c r="Q31" s="232"/>
      <c r="R31" s="233"/>
      <c r="S31" s="233"/>
      <c r="T31" s="233"/>
      <c r="U31" s="233"/>
      <c r="V31" s="233"/>
      <c r="W31" s="233"/>
      <c r="X31" s="233"/>
      <c r="Y31" s="233"/>
      <c r="Z31" s="213"/>
      <c r="AA31" s="213"/>
      <c r="AB31" s="213"/>
      <c r="AC31" s="213"/>
      <c r="AD31" s="213"/>
      <c r="AE31" s="213"/>
      <c r="AF31" s="213"/>
      <c r="AG31" s="213" t="s">
        <v>116</v>
      </c>
      <c r="AH31" s="213">
        <v>5</v>
      </c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 x14ac:dyDescent="0.2">
      <c r="A32" s="246">
        <v>11</v>
      </c>
      <c r="B32" s="247" t="s">
        <v>146</v>
      </c>
      <c r="C32" s="262" t="s">
        <v>147</v>
      </c>
      <c r="D32" s="248" t="s">
        <v>108</v>
      </c>
      <c r="E32" s="249">
        <v>7.1</v>
      </c>
      <c r="F32" s="250"/>
      <c r="G32" s="251">
        <f>ROUND(E32*F32,2)</f>
        <v>0</v>
      </c>
      <c r="H32" s="234"/>
      <c r="I32" s="233">
        <f>ROUND(E32*H32,2)</f>
        <v>0</v>
      </c>
      <c r="J32" s="234"/>
      <c r="K32" s="233">
        <f>ROUND(E32*J32,2)</f>
        <v>0</v>
      </c>
      <c r="L32" s="233">
        <v>21</v>
      </c>
      <c r="M32" s="233">
        <f>G32*(1+L32/100)</f>
        <v>0</v>
      </c>
      <c r="N32" s="232">
        <v>0</v>
      </c>
      <c r="O32" s="232">
        <f>ROUND(E32*N32,2)</f>
        <v>0</v>
      </c>
      <c r="P32" s="232">
        <v>5.8500000000000002E-3</v>
      </c>
      <c r="Q32" s="232">
        <f>ROUND(E32*P32,2)</f>
        <v>0.04</v>
      </c>
      <c r="R32" s="233"/>
      <c r="S32" s="233" t="s">
        <v>109</v>
      </c>
      <c r="T32" s="233" t="s">
        <v>109</v>
      </c>
      <c r="U32" s="233">
        <v>0.21160000000000001</v>
      </c>
      <c r="V32" s="233">
        <f>ROUND(E32*U32,2)</f>
        <v>1.5</v>
      </c>
      <c r="W32" s="233"/>
      <c r="X32" s="233" t="s">
        <v>110</v>
      </c>
      <c r="Y32" s="233" t="s">
        <v>111</v>
      </c>
      <c r="Z32" s="213"/>
      <c r="AA32" s="213"/>
      <c r="AB32" s="213"/>
      <c r="AC32" s="213"/>
      <c r="AD32" s="213"/>
      <c r="AE32" s="213"/>
      <c r="AF32" s="213"/>
      <c r="AG32" s="213" t="s">
        <v>112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2" x14ac:dyDescent="0.2">
      <c r="A33" s="230"/>
      <c r="B33" s="231"/>
      <c r="C33" s="264" t="s">
        <v>148</v>
      </c>
      <c r="D33" s="235"/>
      <c r="E33" s="236">
        <v>7.1</v>
      </c>
      <c r="F33" s="233"/>
      <c r="G33" s="233"/>
      <c r="H33" s="233"/>
      <c r="I33" s="233"/>
      <c r="J33" s="233"/>
      <c r="K33" s="233"/>
      <c r="L33" s="233"/>
      <c r="M33" s="233"/>
      <c r="N33" s="232"/>
      <c r="O33" s="232"/>
      <c r="P33" s="232"/>
      <c r="Q33" s="232"/>
      <c r="R33" s="233"/>
      <c r="S33" s="233"/>
      <c r="T33" s="233"/>
      <c r="U33" s="233"/>
      <c r="V33" s="233"/>
      <c r="W33" s="233"/>
      <c r="X33" s="233"/>
      <c r="Y33" s="233"/>
      <c r="Z33" s="213"/>
      <c r="AA33" s="213"/>
      <c r="AB33" s="213"/>
      <c r="AC33" s="213"/>
      <c r="AD33" s="213"/>
      <c r="AE33" s="213"/>
      <c r="AF33" s="213"/>
      <c r="AG33" s="213" t="s">
        <v>116</v>
      </c>
      <c r="AH33" s="213">
        <v>0</v>
      </c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">
      <c r="A34" s="246">
        <v>12</v>
      </c>
      <c r="B34" s="247" t="s">
        <v>149</v>
      </c>
      <c r="C34" s="262" t="s">
        <v>150</v>
      </c>
      <c r="D34" s="248" t="s">
        <v>151</v>
      </c>
      <c r="E34" s="249">
        <v>18</v>
      </c>
      <c r="F34" s="250"/>
      <c r="G34" s="251">
        <f>ROUND(E34*F34,2)</f>
        <v>0</v>
      </c>
      <c r="H34" s="234"/>
      <c r="I34" s="233">
        <f>ROUND(E34*H34,2)</f>
        <v>0</v>
      </c>
      <c r="J34" s="234"/>
      <c r="K34" s="233">
        <f>ROUND(E34*J34,2)</f>
        <v>0</v>
      </c>
      <c r="L34" s="233">
        <v>21</v>
      </c>
      <c r="M34" s="233">
        <f>G34*(1+L34/100)</f>
        <v>0</v>
      </c>
      <c r="N34" s="232">
        <v>0</v>
      </c>
      <c r="O34" s="232">
        <f>ROUND(E34*N34,2)</f>
        <v>0</v>
      </c>
      <c r="P34" s="232">
        <v>2.0080000000000001E-2</v>
      </c>
      <c r="Q34" s="232">
        <f>ROUND(E34*P34,2)</f>
        <v>0.36</v>
      </c>
      <c r="R34" s="233"/>
      <c r="S34" s="233" t="s">
        <v>109</v>
      </c>
      <c r="T34" s="233" t="s">
        <v>109</v>
      </c>
      <c r="U34" s="233">
        <v>0.10580000000000001</v>
      </c>
      <c r="V34" s="233">
        <f>ROUND(E34*U34,2)</f>
        <v>1.9</v>
      </c>
      <c r="W34" s="233"/>
      <c r="X34" s="233" t="s">
        <v>110</v>
      </c>
      <c r="Y34" s="233" t="s">
        <v>111</v>
      </c>
      <c r="Z34" s="213"/>
      <c r="AA34" s="213"/>
      <c r="AB34" s="213"/>
      <c r="AC34" s="213"/>
      <c r="AD34" s="213"/>
      <c r="AE34" s="213"/>
      <c r="AF34" s="213"/>
      <c r="AG34" s="213" t="s">
        <v>112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2" x14ac:dyDescent="0.2">
      <c r="A35" s="230"/>
      <c r="B35" s="231"/>
      <c r="C35" s="264" t="s">
        <v>152</v>
      </c>
      <c r="D35" s="235"/>
      <c r="E35" s="236">
        <v>18</v>
      </c>
      <c r="F35" s="233"/>
      <c r="G35" s="233"/>
      <c r="H35" s="233"/>
      <c r="I35" s="233"/>
      <c r="J35" s="233"/>
      <c r="K35" s="233"/>
      <c r="L35" s="233"/>
      <c r="M35" s="233"/>
      <c r="N35" s="232"/>
      <c r="O35" s="232"/>
      <c r="P35" s="232"/>
      <c r="Q35" s="232"/>
      <c r="R35" s="233"/>
      <c r="S35" s="233"/>
      <c r="T35" s="233"/>
      <c r="U35" s="233"/>
      <c r="V35" s="233"/>
      <c r="W35" s="233"/>
      <c r="X35" s="233"/>
      <c r="Y35" s="233"/>
      <c r="Z35" s="213"/>
      <c r="AA35" s="213"/>
      <c r="AB35" s="213"/>
      <c r="AC35" s="213"/>
      <c r="AD35" s="213"/>
      <c r="AE35" s="213"/>
      <c r="AF35" s="213"/>
      <c r="AG35" s="213" t="s">
        <v>116</v>
      </c>
      <c r="AH35" s="213">
        <v>0</v>
      </c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ht="22.5" outlineLevel="1" x14ac:dyDescent="0.2">
      <c r="A36" s="246">
        <v>13</v>
      </c>
      <c r="B36" s="247" t="s">
        <v>153</v>
      </c>
      <c r="C36" s="262" t="s">
        <v>154</v>
      </c>
      <c r="D36" s="248" t="s">
        <v>141</v>
      </c>
      <c r="E36" s="249">
        <v>70.099999999999994</v>
      </c>
      <c r="F36" s="250"/>
      <c r="G36" s="251">
        <f>ROUND(E36*F36,2)</f>
        <v>0</v>
      </c>
      <c r="H36" s="234"/>
      <c r="I36" s="233">
        <f>ROUND(E36*H36,2)</f>
        <v>0</v>
      </c>
      <c r="J36" s="234"/>
      <c r="K36" s="233">
        <f>ROUND(E36*J36,2)</f>
        <v>0</v>
      </c>
      <c r="L36" s="233">
        <v>21</v>
      </c>
      <c r="M36" s="233">
        <f>G36*(1+L36/100)</f>
        <v>0</v>
      </c>
      <c r="N36" s="232">
        <v>2.3999999999999998E-3</v>
      </c>
      <c r="O36" s="232">
        <f>ROUND(E36*N36,2)</f>
        <v>0.17</v>
      </c>
      <c r="P36" s="232">
        <v>0</v>
      </c>
      <c r="Q36" s="232">
        <f>ROUND(E36*P36,2)</f>
        <v>0</v>
      </c>
      <c r="R36" s="233"/>
      <c r="S36" s="233" t="s">
        <v>109</v>
      </c>
      <c r="T36" s="233" t="s">
        <v>109</v>
      </c>
      <c r="U36" s="233">
        <v>0.26</v>
      </c>
      <c r="V36" s="233">
        <f>ROUND(E36*U36,2)</f>
        <v>18.23</v>
      </c>
      <c r="W36" s="233"/>
      <c r="X36" s="233" t="s">
        <v>110</v>
      </c>
      <c r="Y36" s="233" t="s">
        <v>111</v>
      </c>
      <c r="Z36" s="213"/>
      <c r="AA36" s="213"/>
      <c r="AB36" s="213"/>
      <c r="AC36" s="213"/>
      <c r="AD36" s="213"/>
      <c r="AE36" s="213"/>
      <c r="AF36" s="213"/>
      <c r="AG36" s="213" t="s">
        <v>112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2" x14ac:dyDescent="0.2">
      <c r="A37" s="230"/>
      <c r="B37" s="231"/>
      <c r="C37" s="263" t="s">
        <v>155</v>
      </c>
      <c r="D37" s="252"/>
      <c r="E37" s="252"/>
      <c r="F37" s="252"/>
      <c r="G37" s="252"/>
      <c r="H37" s="233"/>
      <c r="I37" s="233"/>
      <c r="J37" s="233"/>
      <c r="K37" s="233"/>
      <c r="L37" s="233"/>
      <c r="M37" s="233"/>
      <c r="N37" s="232"/>
      <c r="O37" s="232"/>
      <c r="P37" s="232"/>
      <c r="Q37" s="232"/>
      <c r="R37" s="233"/>
      <c r="S37" s="233"/>
      <c r="T37" s="233"/>
      <c r="U37" s="233"/>
      <c r="V37" s="233"/>
      <c r="W37" s="233"/>
      <c r="X37" s="233"/>
      <c r="Y37" s="233"/>
      <c r="Z37" s="213"/>
      <c r="AA37" s="213"/>
      <c r="AB37" s="213"/>
      <c r="AC37" s="213"/>
      <c r="AD37" s="213"/>
      <c r="AE37" s="213"/>
      <c r="AF37" s="213"/>
      <c r="AG37" s="213" t="s">
        <v>114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2" x14ac:dyDescent="0.2">
      <c r="A38" s="230"/>
      <c r="B38" s="231"/>
      <c r="C38" s="264" t="s">
        <v>142</v>
      </c>
      <c r="D38" s="235"/>
      <c r="E38" s="236">
        <v>70.099999999999994</v>
      </c>
      <c r="F38" s="233"/>
      <c r="G38" s="233"/>
      <c r="H38" s="233"/>
      <c r="I38" s="233"/>
      <c r="J38" s="233"/>
      <c r="K38" s="233"/>
      <c r="L38" s="233"/>
      <c r="M38" s="233"/>
      <c r="N38" s="232"/>
      <c r="O38" s="232"/>
      <c r="P38" s="232"/>
      <c r="Q38" s="232"/>
      <c r="R38" s="233"/>
      <c r="S38" s="233"/>
      <c r="T38" s="233"/>
      <c r="U38" s="233"/>
      <c r="V38" s="233"/>
      <c r="W38" s="233"/>
      <c r="X38" s="233"/>
      <c r="Y38" s="233"/>
      <c r="Z38" s="213"/>
      <c r="AA38" s="213"/>
      <c r="AB38" s="213"/>
      <c r="AC38" s="213"/>
      <c r="AD38" s="213"/>
      <c r="AE38" s="213"/>
      <c r="AF38" s="213"/>
      <c r="AG38" s="213" t="s">
        <v>116</v>
      </c>
      <c r="AH38" s="213">
        <v>0</v>
      </c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ht="22.5" outlineLevel="1" x14ac:dyDescent="0.2">
      <c r="A39" s="246">
        <v>14</v>
      </c>
      <c r="B39" s="247" t="s">
        <v>156</v>
      </c>
      <c r="C39" s="262" t="s">
        <v>157</v>
      </c>
      <c r="D39" s="248" t="s">
        <v>151</v>
      </c>
      <c r="E39" s="249">
        <v>8</v>
      </c>
      <c r="F39" s="250"/>
      <c r="G39" s="251">
        <f>ROUND(E39*F39,2)</f>
        <v>0</v>
      </c>
      <c r="H39" s="234"/>
      <c r="I39" s="233">
        <f>ROUND(E39*H39,2)</f>
        <v>0</v>
      </c>
      <c r="J39" s="234"/>
      <c r="K39" s="233">
        <f>ROUND(E39*J39,2)</f>
        <v>0</v>
      </c>
      <c r="L39" s="233">
        <v>21</v>
      </c>
      <c r="M39" s="233">
        <f>G39*(1+L39/100)</f>
        <v>0</v>
      </c>
      <c r="N39" s="232">
        <v>4.0000000000000002E-4</v>
      </c>
      <c r="O39" s="232">
        <f>ROUND(E39*N39,2)</f>
        <v>0</v>
      </c>
      <c r="P39" s="232">
        <v>0</v>
      </c>
      <c r="Q39" s="232">
        <f>ROUND(E39*P39,2)</f>
        <v>0</v>
      </c>
      <c r="R39" s="233"/>
      <c r="S39" s="233" t="s">
        <v>109</v>
      </c>
      <c r="T39" s="233" t="s">
        <v>109</v>
      </c>
      <c r="U39" s="233">
        <v>0.41</v>
      </c>
      <c r="V39" s="233">
        <f>ROUND(E39*U39,2)</f>
        <v>3.28</v>
      </c>
      <c r="W39" s="233"/>
      <c r="X39" s="233" t="s">
        <v>110</v>
      </c>
      <c r="Y39" s="233" t="s">
        <v>111</v>
      </c>
      <c r="Z39" s="213"/>
      <c r="AA39" s="213"/>
      <c r="AB39" s="213"/>
      <c r="AC39" s="213"/>
      <c r="AD39" s="213"/>
      <c r="AE39" s="213"/>
      <c r="AF39" s="213"/>
      <c r="AG39" s="213" t="s">
        <v>112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2" x14ac:dyDescent="0.2">
      <c r="A40" s="230"/>
      <c r="B40" s="231"/>
      <c r="C40" s="264" t="s">
        <v>158</v>
      </c>
      <c r="D40" s="235"/>
      <c r="E40" s="236">
        <v>8</v>
      </c>
      <c r="F40" s="233"/>
      <c r="G40" s="233"/>
      <c r="H40" s="233"/>
      <c r="I40" s="233"/>
      <c r="J40" s="233"/>
      <c r="K40" s="233"/>
      <c r="L40" s="233"/>
      <c r="M40" s="233"/>
      <c r="N40" s="232"/>
      <c r="O40" s="232"/>
      <c r="P40" s="232"/>
      <c r="Q40" s="232"/>
      <c r="R40" s="233"/>
      <c r="S40" s="233"/>
      <c r="T40" s="233"/>
      <c r="U40" s="233"/>
      <c r="V40" s="233"/>
      <c r="W40" s="233"/>
      <c r="X40" s="233"/>
      <c r="Y40" s="233"/>
      <c r="Z40" s="213"/>
      <c r="AA40" s="213"/>
      <c r="AB40" s="213"/>
      <c r="AC40" s="213"/>
      <c r="AD40" s="213"/>
      <c r="AE40" s="213"/>
      <c r="AF40" s="213"/>
      <c r="AG40" s="213" t="s">
        <v>116</v>
      </c>
      <c r="AH40" s="213">
        <v>0</v>
      </c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ht="22.5" outlineLevel="1" x14ac:dyDescent="0.2">
      <c r="A41" s="246">
        <v>15</v>
      </c>
      <c r="B41" s="247" t="s">
        <v>159</v>
      </c>
      <c r="C41" s="262" t="s">
        <v>160</v>
      </c>
      <c r="D41" s="248" t="s">
        <v>141</v>
      </c>
      <c r="E41" s="249">
        <v>40</v>
      </c>
      <c r="F41" s="250"/>
      <c r="G41" s="251">
        <f>ROUND(E41*F41,2)</f>
        <v>0</v>
      </c>
      <c r="H41" s="234"/>
      <c r="I41" s="233">
        <f>ROUND(E41*H41,2)</f>
        <v>0</v>
      </c>
      <c r="J41" s="234"/>
      <c r="K41" s="233">
        <f>ROUND(E41*J41,2)</f>
        <v>0</v>
      </c>
      <c r="L41" s="233">
        <v>21</v>
      </c>
      <c r="M41" s="233">
        <f>G41*(1+L41/100)</f>
        <v>0</v>
      </c>
      <c r="N41" s="232">
        <v>3.1700000000000001E-3</v>
      </c>
      <c r="O41" s="232">
        <f>ROUND(E41*N41,2)</f>
        <v>0.13</v>
      </c>
      <c r="P41" s="232">
        <v>0</v>
      </c>
      <c r="Q41" s="232">
        <f>ROUND(E41*P41,2)</f>
        <v>0</v>
      </c>
      <c r="R41" s="233"/>
      <c r="S41" s="233" t="s">
        <v>109</v>
      </c>
      <c r="T41" s="233" t="s">
        <v>109</v>
      </c>
      <c r="U41" s="233">
        <v>0.219</v>
      </c>
      <c r="V41" s="233">
        <f>ROUND(E41*U41,2)</f>
        <v>8.76</v>
      </c>
      <c r="W41" s="233"/>
      <c r="X41" s="233" t="s">
        <v>110</v>
      </c>
      <c r="Y41" s="233" t="s">
        <v>111</v>
      </c>
      <c r="Z41" s="213"/>
      <c r="AA41" s="213"/>
      <c r="AB41" s="213"/>
      <c r="AC41" s="213"/>
      <c r="AD41" s="213"/>
      <c r="AE41" s="213"/>
      <c r="AF41" s="213"/>
      <c r="AG41" s="213" t="s">
        <v>112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2" x14ac:dyDescent="0.2">
      <c r="A42" s="230"/>
      <c r="B42" s="231"/>
      <c r="C42" s="263" t="s">
        <v>161</v>
      </c>
      <c r="D42" s="252"/>
      <c r="E42" s="252"/>
      <c r="F42" s="252"/>
      <c r="G42" s="252"/>
      <c r="H42" s="233"/>
      <c r="I42" s="233"/>
      <c r="J42" s="233"/>
      <c r="K42" s="233"/>
      <c r="L42" s="233"/>
      <c r="M42" s="233"/>
      <c r="N42" s="232"/>
      <c r="O42" s="232"/>
      <c r="P42" s="232"/>
      <c r="Q42" s="232"/>
      <c r="R42" s="233"/>
      <c r="S42" s="233"/>
      <c r="T42" s="233"/>
      <c r="U42" s="233"/>
      <c r="V42" s="233"/>
      <c r="W42" s="233"/>
      <c r="X42" s="233"/>
      <c r="Y42" s="233"/>
      <c r="Z42" s="213"/>
      <c r="AA42" s="213"/>
      <c r="AB42" s="213"/>
      <c r="AC42" s="213"/>
      <c r="AD42" s="213"/>
      <c r="AE42" s="213"/>
      <c r="AF42" s="213"/>
      <c r="AG42" s="213" t="s">
        <v>114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2" x14ac:dyDescent="0.2">
      <c r="A43" s="230"/>
      <c r="B43" s="231"/>
      <c r="C43" s="264" t="s">
        <v>162</v>
      </c>
      <c r="D43" s="235"/>
      <c r="E43" s="236">
        <v>40</v>
      </c>
      <c r="F43" s="233"/>
      <c r="G43" s="233"/>
      <c r="H43" s="233"/>
      <c r="I43" s="233"/>
      <c r="J43" s="233"/>
      <c r="K43" s="233"/>
      <c r="L43" s="233"/>
      <c r="M43" s="233"/>
      <c r="N43" s="232"/>
      <c r="O43" s="232"/>
      <c r="P43" s="232"/>
      <c r="Q43" s="232"/>
      <c r="R43" s="233"/>
      <c r="S43" s="233"/>
      <c r="T43" s="233"/>
      <c r="U43" s="233"/>
      <c r="V43" s="233"/>
      <c r="W43" s="233"/>
      <c r="X43" s="233"/>
      <c r="Y43" s="233"/>
      <c r="Z43" s="213"/>
      <c r="AA43" s="213"/>
      <c r="AB43" s="213"/>
      <c r="AC43" s="213"/>
      <c r="AD43" s="213"/>
      <c r="AE43" s="213"/>
      <c r="AF43" s="213"/>
      <c r="AG43" s="213" t="s">
        <v>116</v>
      </c>
      <c r="AH43" s="213">
        <v>0</v>
      </c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ht="22.5" outlineLevel="1" x14ac:dyDescent="0.2">
      <c r="A44" s="246">
        <v>16</v>
      </c>
      <c r="B44" s="247" t="s">
        <v>163</v>
      </c>
      <c r="C44" s="262" t="s">
        <v>164</v>
      </c>
      <c r="D44" s="248" t="s">
        <v>108</v>
      </c>
      <c r="E44" s="249">
        <v>1.3</v>
      </c>
      <c r="F44" s="250"/>
      <c r="G44" s="251">
        <f>ROUND(E44*F44,2)</f>
        <v>0</v>
      </c>
      <c r="H44" s="234"/>
      <c r="I44" s="233">
        <f>ROUND(E44*H44,2)</f>
        <v>0</v>
      </c>
      <c r="J44" s="234"/>
      <c r="K44" s="233">
        <f>ROUND(E44*J44,2)</f>
        <v>0</v>
      </c>
      <c r="L44" s="233">
        <v>21</v>
      </c>
      <c r="M44" s="233">
        <f>G44*(1+L44/100)</f>
        <v>0</v>
      </c>
      <c r="N44" s="232">
        <v>6.1399999999999996E-3</v>
      </c>
      <c r="O44" s="232">
        <f>ROUND(E44*N44,2)</f>
        <v>0.01</v>
      </c>
      <c r="P44" s="232">
        <v>0</v>
      </c>
      <c r="Q44" s="232">
        <f>ROUND(E44*P44,2)</f>
        <v>0</v>
      </c>
      <c r="R44" s="233"/>
      <c r="S44" s="233" t="s">
        <v>109</v>
      </c>
      <c r="T44" s="233" t="s">
        <v>109</v>
      </c>
      <c r="U44" s="233">
        <v>2.6507000000000001</v>
      </c>
      <c r="V44" s="233">
        <f>ROUND(E44*U44,2)</f>
        <v>3.45</v>
      </c>
      <c r="W44" s="233"/>
      <c r="X44" s="233" t="s">
        <v>110</v>
      </c>
      <c r="Y44" s="233" t="s">
        <v>111</v>
      </c>
      <c r="Z44" s="213"/>
      <c r="AA44" s="213"/>
      <c r="AB44" s="213"/>
      <c r="AC44" s="213"/>
      <c r="AD44" s="213"/>
      <c r="AE44" s="213"/>
      <c r="AF44" s="213"/>
      <c r="AG44" s="213" t="s">
        <v>112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2" x14ac:dyDescent="0.2">
      <c r="A45" s="230"/>
      <c r="B45" s="231"/>
      <c r="C45" s="264" t="s">
        <v>136</v>
      </c>
      <c r="D45" s="235"/>
      <c r="E45" s="236">
        <v>1.3</v>
      </c>
      <c r="F45" s="233"/>
      <c r="G45" s="233"/>
      <c r="H45" s="233"/>
      <c r="I45" s="233"/>
      <c r="J45" s="233"/>
      <c r="K45" s="233"/>
      <c r="L45" s="233"/>
      <c r="M45" s="233"/>
      <c r="N45" s="232"/>
      <c r="O45" s="232"/>
      <c r="P45" s="232"/>
      <c r="Q45" s="232"/>
      <c r="R45" s="233"/>
      <c r="S45" s="233"/>
      <c r="T45" s="233"/>
      <c r="U45" s="233"/>
      <c r="V45" s="233"/>
      <c r="W45" s="233"/>
      <c r="X45" s="233"/>
      <c r="Y45" s="233"/>
      <c r="Z45" s="213"/>
      <c r="AA45" s="213"/>
      <c r="AB45" s="213"/>
      <c r="AC45" s="213"/>
      <c r="AD45" s="213"/>
      <c r="AE45" s="213"/>
      <c r="AF45" s="213"/>
      <c r="AG45" s="213" t="s">
        <v>116</v>
      </c>
      <c r="AH45" s="213">
        <v>0</v>
      </c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ht="22.5" outlineLevel="1" x14ac:dyDescent="0.2">
      <c r="A46" s="246">
        <v>17</v>
      </c>
      <c r="B46" s="247" t="s">
        <v>165</v>
      </c>
      <c r="C46" s="262" t="s">
        <v>166</v>
      </c>
      <c r="D46" s="248" t="s">
        <v>108</v>
      </c>
      <c r="E46" s="249">
        <v>1.3</v>
      </c>
      <c r="F46" s="250"/>
      <c r="G46" s="251">
        <f>ROUND(E46*F46,2)</f>
        <v>0</v>
      </c>
      <c r="H46" s="234"/>
      <c r="I46" s="233">
        <f>ROUND(E46*H46,2)</f>
        <v>0</v>
      </c>
      <c r="J46" s="234"/>
      <c r="K46" s="233">
        <f>ROUND(E46*J46,2)</f>
        <v>0</v>
      </c>
      <c r="L46" s="233">
        <v>21</v>
      </c>
      <c r="M46" s="233">
        <f>G46*(1+L46/100)</f>
        <v>0</v>
      </c>
      <c r="N46" s="232">
        <v>6.1399999999999996E-3</v>
      </c>
      <c r="O46" s="232">
        <f>ROUND(E46*N46,2)</f>
        <v>0.01</v>
      </c>
      <c r="P46" s="232">
        <v>0</v>
      </c>
      <c r="Q46" s="232">
        <f>ROUND(E46*P46,2)</f>
        <v>0</v>
      </c>
      <c r="R46" s="233"/>
      <c r="S46" s="233" t="s">
        <v>109</v>
      </c>
      <c r="T46" s="233" t="s">
        <v>109</v>
      </c>
      <c r="U46" s="233">
        <v>2.8048000000000002</v>
      </c>
      <c r="V46" s="233">
        <f>ROUND(E46*U46,2)</f>
        <v>3.65</v>
      </c>
      <c r="W46" s="233"/>
      <c r="X46" s="233" t="s">
        <v>110</v>
      </c>
      <c r="Y46" s="233" t="s">
        <v>111</v>
      </c>
      <c r="Z46" s="213"/>
      <c r="AA46" s="213"/>
      <c r="AB46" s="213"/>
      <c r="AC46" s="213"/>
      <c r="AD46" s="213"/>
      <c r="AE46" s="213"/>
      <c r="AF46" s="213"/>
      <c r="AG46" s="213" t="s">
        <v>112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2" x14ac:dyDescent="0.2">
      <c r="A47" s="230"/>
      <c r="B47" s="231"/>
      <c r="C47" s="264" t="s">
        <v>136</v>
      </c>
      <c r="D47" s="235"/>
      <c r="E47" s="236">
        <v>1.3</v>
      </c>
      <c r="F47" s="233"/>
      <c r="G47" s="233"/>
      <c r="H47" s="233"/>
      <c r="I47" s="233"/>
      <c r="J47" s="233"/>
      <c r="K47" s="233"/>
      <c r="L47" s="233"/>
      <c r="M47" s="233"/>
      <c r="N47" s="232"/>
      <c r="O47" s="232"/>
      <c r="P47" s="232"/>
      <c r="Q47" s="232"/>
      <c r="R47" s="233"/>
      <c r="S47" s="233"/>
      <c r="T47" s="233"/>
      <c r="U47" s="233"/>
      <c r="V47" s="233"/>
      <c r="W47" s="233"/>
      <c r="X47" s="233"/>
      <c r="Y47" s="233"/>
      <c r="Z47" s="213"/>
      <c r="AA47" s="213"/>
      <c r="AB47" s="213"/>
      <c r="AC47" s="213"/>
      <c r="AD47" s="213"/>
      <c r="AE47" s="213"/>
      <c r="AF47" s="213"/>
      <c r="AG47" s="213" t="s">
        <v>116</v>
      </c>
      <c r="AH47" s="213">
        <v>0</v>
      </c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ht="22.5" outlineLevel="1" x14ac:dyDescent="0.2">
      <c r="A48" s="246">
        <v>18</v>
      </c>
      <c r="B48" s="247" t="s">
        <v>167</v>
      </c>
      <c r="C48" s="262" t="s">
        <v>168</v>
      </c>
      <c r="D48" s="248" t="s">
        <v>141</v>
      </c>
      <c r="E48" s="249">
        <v>70.099999999999994</v>
      </c>
      <c r="F48" s="250"/>
      <c r="G48" s="251">
        <f>ROUND(E48*F48,2)</f>
        <v>0</v>
      </c>
      <c r="H48" s="234"/>
      <c r="I48" s="233">
        <f>ROUND(E48*H48,2)</f>
        <v>0</v>
      </c>
      <c r="J48" s="234"/>
      <c r="K48" s="233">
        <f>ROUND(E48*J48,2)</f>
        <v>0</v>
      </c>
      <c r="L48" s="233">
        <v>21</v>
      </c>
      <c r="M48" s="233">
        <f>G48*(1+L48/100)</f>
        <v>0</v>
      </c>
      <c r="N48" s="232">
        <v>1.6299999999999999E-3</v>
      </c>
      <c r="O48" s="232">
        <f>ROUND(E48*N48,2)</f>
        <v>0.11</v>
      </c>
      <c r="P48" s="232">
        <v>0</v>
      </c>
      <c r="Q48" s="232">
        <f>ROUND(E48*P48,2)</f>
        <v>0</v>
      </c>
      <c r="R48" s="233"/>
      <c r="S48" s="233" t="s">
        <v>109</v>
      </c>
      <c r="T48" s="233" t="s">
        <v>109</v>
      </c>
      <c r="U48" s="233">
        <v>0.25568999999999997</v>
      </c>
      <c r="V48" s="233">
        <f>ROUND(E48*U48,2)</f>
        <v>17.920000000000002</v>
      </c>
      <c r="W48" s="233"/>
      <c r="X48" s="233" t="s">
        <v>110</v>
      </c>
      <c r="Y48" s="233" t="s">
        <v>111</v>
      </c>
      <c r="Z48" s="213"/>
      <c r="AA48" s="213"/>
      <c r="AB48" s="213"/>
      <c r="AC48" s="213"/>
      <c r="AD48" s="213"/>
      <c r="AE48" s="213"/>
      <c r="AF48" s="213"/>
      <c r="AG48" s="213" t="s">
        <v>112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2" x14ac:dyDescent="0.2">
      <c r="A49" s="230"/>
      <c r="B49" s="231"/>
      <c r="C49" s="264" t="s">
        <v>142</v>
      </c>
      <c r="D49" s="235"/>
      <c r="E49" s="236">
        <v>70.099999999999994</v>
      </c>
      <c r="F49" s="233"/>
      <c r="G49" s="233"/>
      <c r="H49" s="233"/>
      <c r="I49" s="233"/>
      <c r="J49" s="233"/>
      <c r="K49" s="233"/>
      <c r="L49" s="233"/>
      <c r="M49" s="233"/>
      <c r="N49" s="232"/>
      <c r="O49" s="232"/>
      <c r="P49" s="232"/>
      <c r="Q49" s="232"/>
      <c r="R49" s="233"/>
      <c r="S49" s="233"/>
      <c r="T49" s="233"/>
      <c r="U49" s="233"/>
      <c r="V49" s="233"/>
      <c r="W49" s="233"/>
      <c r="X49" s="233"/>
      <c r="Y49" s="233"/>
      <c r="Z49" s="213"/>
      <c r="AA49" s="213"/>
      <c r="AB49" s="213"/>
      <c r="AC49" s="213"/>
      <c r="AD49" s="213"/>
      <c r="AE49" s="213"/>
      <c r="AF49" s="213"/>
      <c r="AG49" s="213" t="s">
        <v>116</v>
      </c>
      <c r="AH49" s="213">
        <v>0</v>
      </c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ht="22.5" outlineLevel="1" x14ac:dyDescent="0.2">
      <c r="A50" s="246">
        <v>19</v>
      </c>
      <c r="B50" s="247" t="s">
        <v>169</v>
      </c>
      <c r="C50" s="262" t="s">
        <v>170</v>
      </c>
      <c r="D50" s="248" t="s">
        <v>141</v>
      </c>
      <c r="E50" s="249">
        <v>15</v>
      </c>
      <c r="F50" s="250"/>
      <c r="G50" s="251">
        <f>ROUND(E50*F50,2)</f>
        <v>0</v>
      </c>
      <c r="H50" s="234"/>
      <c r="I50" s="233">
        <f>ROUND(E50*H50,2)</f>
        <v>0</v>
      </c>
      <c r="J50" s="234"/>
      <c r="K50" s="233">
        <f>ROUND(E50*J50,2)</f>
        <v>0</v>
      </c>
      <c r="L50" s="233">
        <v>21</v>
      </c>
      <c r="M50" s="233">
        <f>G50*(1+L50/100)</f>
        <v>0</v>
      </c>
      <c r="N50" s="232">
        <v>2.64E-3</v>
      </c>
      <c r="O50" s="232">
        <f>ROUND(E50*N50,2)</f>
        <v>0.04</v>
      </c>
      <c r="P50" s="232">
        <v>0</v>
      </c>
      <c r="Q50" s="232">
        <f>ROUND(E50*P50,2)</f>
        <v>0</v>
      </c>
      <c r="R50" s="233"/>
      <c r="S50" s="233" t="s">
        <v>109</v>
      </c>
      <c r="T50" s="233" t="s">
        <v>109</v>
      </c>
      <c r="U50" s="233">
        <v>0.35</v>
      </c>
      <c r="V50" s="233">
        <f>ROUND(E50*U50,2)</f>
        <v>5.25</v>
      </c>
      <c r="W50" s="233"/>
      <c r="X50" s="233" t="s">
        <v>110</v>
      </c>
      <c r="Y50" s="233" t="s">
        <v>111</v>
      </c>
      <c r="Z50" s="213"/>
      <c r="AA50" s="213"/>
      <c r="AB50" s="213"/>
      <c r="AC50" s="213"/>
      <c r="AD50" s="213"/>
      <c r="AE50" s="213"/>
      <c r="AF50" s="213"/>
      <c r="AG50" s="213" t="s">
        <v>112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2" x14ac:dyDescent="0.2">
      <c r="A51" s="230"/>
      <c r="B51" s="231"/>
      <c r="C51" s="264" t="s">
        <v>171</v>
      </c>
      <c r="D51" s="235"/>
      <c r="E51" s="236">
        <v>15</v>
      </c>
      <c r="F51" s="233"/>
      <c r="G51" s="233"/>
      <c r="H51" s="233"/>
      <c r="I51" s="233"/>
      <c r="J51" s="233"/>
      <c r="K51" s="233"/>
      <c r="L51" s="233"/>
      <c r="M51" s="233"/>
      <c r="N51" s="232"/>
      <c r="O51" s="232"/>
      <c r="P51" s="232"/>
      <c r="Q51" s="232"/>
      <c r="R51" s="233"/>
      <c r="S51" s="233"/>
      <c r="T51" s="233"/>
      <c r="U51" s="233"/>
      <c r="V51" s="233"/>
      <c r="W51" s="233"/>
      <c r="X51" s="233"/>
      <c r="Y51" s="233"/>
      <c r="Z51" s="213"/>
      <c r="AA51" s="213"/>
      <c r="AB51" s="213"/>
      <c r="AC51" s="213"/>
      <c r="AD51" s="213"/>
      <c r="AE51" s="213"/>
      <c r="AF51" s="213"/>
      <c r="AG51" s="213" t="s">
        <v>116</v>
      </c>
      <c r="AH51" s="213">
        <v>0</v>
      </c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 x14ac:dyDescent="0.2">
      <c r="A52" s="254">
        <v>20</v>
      </c>
      <c r="B52" s="255" t="s">
        <v>172</v>
      </c>
      <c r="C52" s="265" t="s">
        <v>173</v>
      </c>
      <c r="D52" s="256" t="s">
        <v>131</v>
      </c>
      <c r="E52" s="257">
        <v>0.46806999999999999</v>
      </c>
      <c r="F52" s="258"/>
      <c r="G52" s="259">
        <f>ROUND(E52*F52,2)</f>
        <v>0</v>
      </c>
      <c r="H52" s="234"/>
      <c r="I52" s="233">
        <f>ROUND(E52*H52,2)</f>
        <v>0</v>
      </c>
      <c r="J52" s="234"/>
      <c r="K52" s="233">
        <f>ROUND(E52*J52,2)</f>
        <v>0</v>
      </c>
      <c r="L52" s="233">
        <v>21</v>
      </c>
      <c r="M52" s="233">
        <f>G52*(1+L52/100)</f>
        <v>0</v>
      </c>
      <c r="N52" s="232">
        <v>0</v>
      </c>
      <c r="O52" s="232">
        <f>ROUND(E52*N52,2)</f>
        <v>0</v>
      </c>
      <c r="P52" s="232">
        <v>0</v>
      </c>
      <c r="Q52" s="232">
        <f>ROUND(E52*P52,2)</f>
        <v>0</v>
      </c>
      <c r="R52" s="233"/>
      <c r="S52" s="233" t="s">
        <v>109</v>
      </c>
      <c r="T52" s="233" t="s">
        <v>109</v>
      </c>
      <c r="U52" s="233">
        <v>4.82</v>
      </c>
      <c r="V52" s="233">
        <f>ROUND(E52*U52,2)</f>
        <v>2.2599999999999998</v>
      </c>
      <c r="W52" s="233"/>
      <c r="X52" s="233" t="s">
        <v>132</v>
      </c>
      <c r="Y52" s="233" t="s">
        <v>111</v>
      </c>
      <c r="Z52" s="213"/>
      <c r="AA52" s="213"/>
      <c r="AB52" s="213"/>
      <c r="AC52" s="213"/>
      <c r="AD52" s="213"/>
      <c r="AE52" s="213"/>
      <c r="AF52" s="213"/>
      <c r="AG52" s="213" t="s">
        <v>133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x14ac:dyDescent="0.2">
      <c r="A53" s="239" t="s">
        <v>104</v>
      </c>
      <c r="B53" s="240" t="s">
        <v>67</v>
      </c>
      <c r="C53" s="261" t="s">
        <v>68</v>
      </c>
      <c r="D53" s="241"/>
      <c r="E53" s="242"/>
      <c r="F53" s="243"/>
      <c r="G53" s="244">
        <f>SUMIF(AG54:AG81,"&lt;&gt;NOR",G54:G81)</f>
        <v>0</v>
      </c>
      <c r="H53" s="238"/>
      <c r="I53" s="238">
        <f>SUM(I54:I81)</f>
        <v>0</v>
      </c>
      <c r="J53" s="238"/>
      <c r="K53" s="238">
        <f>SUM(K54:K81)</f>
        <v>0</v>
      </c>
      <c r="L53" s="238"/>
      <c r="M53" s="238">
        <f>SUM(M54:M81)</f>
        <v>0</v>
      </c>
      <c r="N53" s="237"/>
      <c r="O53" s="237">
        <f>SUM(O54:O81)</f>
        <v>12.899999999999999</v>
      </c>
      <c r="P53" s="237"/>
      <c r="Q53" s="237">
        <f>SUM(Q54:Q81)</f>
        <v>6.3599999999999994</v>
      </c>
      <c r="R53" s="238"/>
      <c r="S53" s="238"/>
      <c r="T53" s="238"/>
      <c r="U53" s="238"/>
      <c r="V53" s="238">
        <f>SUM(V54:V81)</f>
        <v>574.05999999999995</v>
      </c>
      <c r="W53" s="238"/>
      <c r="X53" s="238"/>
      <c r="Y53" s="238"/>
      <c r="AG53" t="s">
        <v>105</v>
      </c>
    </row>
    <row r="54" spans="1:60" outlineLevel="1" x14ac:dyDescent="0.2">
      <c r="A54" s="246">
        <v>21</v>
      </c>
      <c r="B54" s="247" t="s">
        <v>174</v>
      </c>
      <c r="C54" s="262" t="s">
        <v>175</v>
      </c>
      <c r="D54" s="248" t="s">
        <v>108</v>
      </c>
      <c r="E54" s="249">
        <v>265</v>
      </c>
      <c r="F54" s="250"/>
      <c r="G54" s="251">
        <f>ROUND(E54*F54,2)</f>
        <v>0</v>
      </c>
      <c r="H54" s="234"/>
      <c r="I54" s="233">
        <f>ROUND(E54*H54,2)</f>
        <v>0</v>
      </c>
      <c r="J54" s="234"/>
      <c r="K54" s="233">
        <f>ROUND(E54*J54,2)</f>
        <v>0</v>
      </c>
      <c r="L54" s="233">
        <v>21</v>
      </c>
      <c r="M54" s="233">
        <f>G54*(1+L54/100)</f>
        <v>0</v>
      </c>
      <c r="N54" s="232">
        <v>0</v>
      </c>
      <c r="O54" s="232">
        <f>ROUND(E54*N54,2)</f>
        <v>0</v>
      </c>
      <c r="P54" s="232">
        <v>1.7999999999999999E-2</v>
      </c>
      <c r="Q54" s="232">
        <f>ROUND(E54*P54,2)</f>
        <v>4.7699999999999996</v>
      </c>
      <c r="R54" s="233"/>
      <c r="S54" s="233" t="s">
        <v>109</v>
      </c>
      <c r="T54" s="233" t="s">
        <v>109</v>
      </c>
      <c r="U54" s="233">
        <v>0.33400000000000002</v>
      </c>
      <c r="V54" s="233">
        <f>ROUND(E54*U54,2)</f>
        <v>88.51</v>
      </c>
      <c r="W54" s="233"/>
      <c r="X54" s="233" t="s">
        <v>110</v>
      </c>
      <c r="Y54" s="233" t="s">
        <v>111</v>
      </c>
      <c r="Z54" s="213"/>
      <c r="AA54" s="213"/>
      <c r="AB54" s="213"/>
      <c r="AC54" s="213"/>
      <c r="AD54" s="213"/>
      <c r="AE54" s="213"/>
      <c r="AF54" s="213"/>
      <c r="AG54" s="213" t="s">
        <v>112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2" x14ac:dyDescent="0.2">
      <c r="A55" s="230"/>
      <c r="B55" s="231"/>
      <c r="C55" s="264" t="s">
        <v>176</v>
      </c>
      <c r="D55" s="235"/>
      <c r="E55" s="236">
        <v>265</v>
      </c>
      <c r="F55" s="233"/>
      <c r="G55" s="233"/>
      <c r="H55" s="233"/>
      <c r="I55" s="233"/>
      <c r="J55" s="233"/>
      <c r="K55" s="233"/>
      <c r="L55" s="233"/>
      <c r="M55" s="233"/>
      <c r="N55" s="232"/>
      <c r="O55" s="232"/>
      <c r="P55" s="232"/>
      <c r="Q55" s="232"/>
      <c r="R55" s="233"/>
      <c r="S55" s="233"/>
      <c r="T55" s="233"/>
      <c r="U55" s="233"/>
      <c r="V55" s="233"/>
      <c r="W55" s="233"/>
      <c r="X55" s="233"/>
      <c r="Y55" s="233"/>
      <c r="Z55" s="213"/>
      <c r="AA55" s="213"/>
      <c r="AB55" s="213"/>
      <c r="AC55" s="213"/>
      <c r="AD55" s="213"/>
      <c r="AE55" s="213"/>
      <c r="AF55" s="213"/>
      <c r="AG55" s="213" t="s">
        <v>116</v>
      </c>
      <c r="AH55" s="213">
        <v>0</v>
      </c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ht="22.5" outlineLevel="1" x14ac:dyDescent="0.2">
      <c r="A56" s="246">
        <v>22</v>
      </c>
      <c r="B56" s="247" t="s">
        <v>177</v>
      </c>
      <c r="C56" s="262" t="s">
        <v>178</v>
      </c>
      <c r="D56" s="248" t="s">
        <v>108</v>
      </c>
      <c r="E56" s="249">
        <v>265</v>
      </c>
      <c r="F56" s="250"/>
      <c r="G56" s="251">
        <f>ROUND(E56*F56,2)</f>
        <v>0</v>
      </c>
      <c r="H56" s="234"/>
      <c r="I56" s="233">
        <f>ROUND(E56*H56,2)</f>
        <v>0</v>
      </c>
      <c r="J56" s="234"/>
      <c r="K56" s="233">
        <f>ROUND(E56*J56,2)</f>
        <v>0</v>
      </c>
      <c r="L56" s="233">
        <v>21</v>
      </c>
      <c r="M56" s="233">
        <f>G56*(1+L56/100)</f>
        <v>0</v>
      </c>
      <c r="N56" s="232">
        <v>0</v>
      </c>
      <c r="O56" s="232">
        <f>ROUND(E56*N56,2)</f>
        <v>0</v>
      </c>
      <c r="P56" s="232">
        <v>6.0000000000000001E-3</v>
      </c>
      <c r="Q56" s="232">
        <f>ROUND(E56*P56,2)</f>
        <v>1.59</v>
      </c>
      <c r="R56" s="233"/>
      <c r="S56" s="233" t="s">
        <v>109</v>
      </c>
      <c r="T56" s="233" t="s">
        <v>109</v>
      </c>
      <c r="U56" s="233">
        <v>5.0999999999999997E-2</v>
      </c>
      <c r="V56" s="233">
        <f>ROUND(E56*U56,2)</f>
        <v>13.52</v>
      </c>
      <c r="W56" s="233"/>
      <c r="X56" s="233" t="s">
        <v>110</v>
      </c>
      <c r="Y56" s="233" t="s">
        <v>111</v>
      </c>
      <c r="Z56" s="213"/>
      <c r="AA56" s="213"/>
      <c r="AB56" s="213"/>
      <c r="AC56" s="213"/>
      <c r="AD56" s="213"/>
      <c r="AE56" s="213"/>
      <c r="AF56" s="213"/>
      <c r="AG56" s="213" t="s">
        <v>112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2" x14ac:dyDescent="0.2">
      <c r="A57" s="230"/>
      <c r="B57" s="231"/>
      <c r="C57" s="264" t="s">
        <v>179</v>
      </c>
      <c r="D57" s="235"/>
      <c r="E57" s="236">
        <v>265</v>
      </c>
      <c r="F57" s="233"/>
      <c r="G57" s="233"/>
      <c r="H57" s="233"/>
      <c r="I57" s="233"/>
      <c r="J57" s="233"/>
      <c r="K57" s="233"/>
      <c r="L57" s="233"/>
      <c r="M57" s="233"/>
      <c r="N57" s="232"/>
      <c r="O57" s="232"/>
      <c r="P57" s="232"/>
      <c r="Q57" s="232"/>
      <c r="R57" s="233"/>
      <c r="S57" s="233"/>
      <c r="T57" s="233"/>
      <c r="U57" s="233"/>
      <c r="V57" s="233"/>
      <c r="W57" s="233"/>
      <c r="X57" s="233"/>
      <c r="Y57" s="233"/>
      <c r="Z57" s="213"/>
      <c r="AA57" s="213"/>
      <c r="AB57" s="213"/>
      <c r="AC57" s="213"/>
      <c r="AD57" s="213"/>
      <c r="AE57" s="213"/>
      <c r="AF57" s="213"/>
      <c r="AG57" s="213" t="s">
        <v>116</v>
      </c>
      <c r="AH57" s="213">
        <v>5</v>
      </c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 x14ac:dyDescent="0.2">
      <c r="A58" s="246">
        <v>23</v>
      </c>
      <c r="B58" s="247" t="s">
        <v>180</v>
      </c>
      <c r="C58" s="262" t="s">
        <v>181</v>
      </c>
      <c r="D58" s="248" t="s">
        <v>108</v>
      </c>
      <c r="E58" s="249">
        <v>265</v>
      </c>
      <c r="F58" s="250"/>
      <c r="G58" s="251">
        <f>ROUND(E58*F58,2)</f>
        <v>0</v>
      </c>
      <c r="H58" s="234"/>
      <c r="I58" s="233">
        <f>ROUND(E58*H58,2)</f>
        <v>0</v>
      </c>
      <c r="J58" s="234"/>
      <c r="K58" s="233">
        <f>ROUND(E58*J58,2)</f>
        <v>0</v>
      </c>
      <c r="L58" s="233">
        <v>21</v>
      </c>
      <c r="M58" s="233">
        <f>G58*(1+L58/100)</f>
        <v>0</v>
      </c>
      <c r="N58" s="232">
        <v>0</v>
      </c>
      <c r="O58" s="232">
        <f>ROUND(E58*N58,2)</f>
        <v>0</v>
      </c>
      <c r="P58" s="232">
        <v>0</v>
      </c>
      <c r="Q58" s="232">
        <f>ROUND(E58*P58,2)</f>
        <v>0</v>
      </c>
      <c r="R58" s="233"/>
      <c r="S58" s="233" t="s">
        <v>109</v>
      </c>
      <c r="T58" s="233" t="s">
        <v>109</v>
      </c>
      <c r="U58" s="233">
        <v>0.1</v>
      </c>
      <c r="V58" s="233">
        <f>ROUND(E58*U58,2)</f>
        <v>26.5</v>
      </c>
      <c r="W58" s="233"/>
      <c r="X58" s="233" t="s">
        <v>110</v>
      </c>
      <c r="Y58" s="233" t="s">
        <v>111</v>
      </c>
      <c r="Z58" s="213"/>
      <c r="AA58" s="213"/>
      <c r="AB58" s="213"/>
      <c r="AC58" s="213"/>
      <c r="AD58" s="213"/>
      <c r="AE58" s="213"/>
      <c r="AF58" s="213"/>
      <c r="AG58" s="213" t="s">
        <v>112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2" x14ac:dyDescent="0.2">
      <c r="A59" s="230"/>
      <c r="B59" s="231"/>
      <c r="C59" s="264" t="s">
        <v>125</v>
      </c>
      <c r="D59" s="235"/>
      <c r="E59" s="236">
        <v>265</v>
      </c>
      <c r="F59" s="233"/>
      <c r="G59" s="233"/>
      <c r="H59" s="233"/>
      <c r="I59" s="233"/>
      <c r="J59" s="233"/>
      <c r="K59" s="233"/>
      <c r="L59" s="233"/>
      <c r="M59" s="233"/>
      <c r="N59" s="232"/>
      <c r="O59" s="232"/>
      <c r="P59" s="232"/>
      <c r="Q59" s="232"/>
      <c r="R59" s="233"/>
      <c r="S59" s="233"/>
      <c r="T59" s="233"/>
      <c r="U59" s="233"/>
      <c r="V59" s="233"/>
      <c r="W59" s="233"/>
      <c r="X59" s="233"/>
      <c r="Y59" s="233"/>
      <c r="Z59" s="213"/>
      <c r="AA59" s="213"/>
      <c r="AB59" s="213"/>
      <c r="AC59" s="213"/>
      <c r="AD59" s="213"/>
      <c r="AE59" s="213"/>
      <c r="AF59" s="213"/>
      <c r="AG59" s="213" t="s">
        <v>116</v>
      </c>
      <c r="AH59" s="213">
        <v>5</v>
      </c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2">
      <c r="A60" s="246">
        <v>24</v>
      </c>
      <c r="B60" s="247" t="s">
        <v>182</v>
      </c>
      <c r="C60" s="262" t="s">
        <v>183</v>
      </c>
      <c r="D60" s="248" t="s">
        <v>108</v>
      </c>
      <c r="E60" s="249">
        <v>305</v>
      </c>
      <c r="F60" s="250"/>
      <c r="G60" s="251">
        <f>ROUND(E60*F60,2)</f>
        <v>0</v>
      </c>
      <c r="H60" s="234"/>
      <c r="I60" s="233">
        <f>ROUND(E60*H60,2)</f>
        <v>0</v>
      </c>
      <c r="J60" s="234"/>
      <c r="K60" s="233">
        <f>ROUND(E60*J60,2)</f>
        <v>0</v>
      </c>
      <c r="L60" s="233">
        <v>21</v>
      </c>
      <c r="M60" s="233">
        <f>G60*(1+L60/100)</f>
        <v>0</v>
      </c>
      <c r="N60" s="232">
        <v>2.1000000000000001E-4</v>
      </c>
      <c r="O60" s="232">
        <f>ROUND(E60*N60,2)</f>
        <v>0.06</v>
      </c>
      <c r="P60" s="232">
        <v>0</v>
      </c>
      <c r="Q60" s="232">
        <f>ROUND(E60*P60,2)</f>
        <v>0</v>
      </c>
      <c r="R60" s="233" t="s">
        <v>184</v>
      </c>
      <c r="S60" s="233" t="s">
        <v>109</v>
      </c>
      <c r="T60" s="233" t="s">
        <v>109</v>
      </c>
      <c r="U60" s="233">
        <v>0</v>
      </c>
      <c r="V60" s="233">
        <f>ROUND(E60*U60,2)</f>
        <v>0</v>
      </c>
      <c r="W60" s="233"/>
      <c r="X60" s="233" t="s">
        <v>185</v>
      </c>
      <c r="Y60" s="233" t="s">
        <v>111</v>
      </c>
      <c r="Z60" s="213"/>
      <c r="AA60" s="213"/>
      <c r="AB60" s="213"/>
      <c r="AC60" s="213"/>
      <c r="AD60" s="213"/>
      <c r="AE60" s="213"/>
      <c r="AF60" s="213"/>
      <c r="AG60" s="213" t="s">
        <v>186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2" x14ac:dyDescent="0.2">
      <c r="A61" s="230"/>
      <c r="B61" s="231"/>
      <c r="C61" s="263" t="s">
        <v>187</v>
      </c>
      <c r="D61" s="252"/>
      <c r="E61" s="252"/>
      <c r="F61" s="252"/>
      <c r="G61" s="252"/>
      <c r="H61" s="233"/>
      <c r="I61" s="233"/>
      <c r="J61" s="233"/>
      <c r="K61" s="233"/>
      <c r="L61" s="233"/>
      <c r="M61" s="233"/>
      <c r="N61" s="232"/>
      <c r="O61" s="232"/>
      <c r="P61" s="232"/>
      <c r="Q61" s="232"/>
      <c r="R61" s="233"/>
      <c r="S61" s="233"/>
      <c r="T61" s="233"/>
      <c r="U61" s="233"/>
      <c r="V61" s="233"/>
      <c r="W61" s="233"/>
      <c r="X61" s="233"/>
      <c r="Y61" s="233"/>
      <c r="Z61" s="213"/>
      <c r="AA61" s="213"/>
      <c r="AB61" s="213"/>
      <c r="AC61" s="213"/>
      <c r="AD61" s="213"/>
      <c r="AE61" s="213"/>
      <c r="AF61" s="213"/>
      <c r="AG61" s="213" t="s">
        <v>114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2" x14ac:dyDescent="0.2">
      <c r="A62" s="230"/>
      <c r="B62" s="231"/>
      <c r="C62" s="264" t="s">
        <v>188</v>
      </c>
      <c r="D62" s="235"/>
      <c r="E62" s="236">
        <v>304.75</v>
      </c>
      <c r="F62" s="233"/>
      <c r="G62" s="233"/>
      <c r="H62" s="233"/>
      <c r="I62" s="233"/>
      <c r="J62" s="233"/>
      <c r="K62" s="233"/>
      <c r="L62" s="233"/>
      <c r="M62" s="233"/>
      <c r="N62" s="232"/>
      <c r="O62" s="232"/>
      <c r="P62" s="232"/>
      <c r="Q62" s="232"/>
      <c r="R62" s="233"/>
      <c r="S62" s="233"/>
      <c r="T62" s="233"/>
      <c r="U62" s="233"/>
      <c r="V62" s="233"/>
      <c r="W62" s="233"/>
      <c r="X62" s="233"/>
      <c r="Y62" s="233"/>
      <c r="Z62" s="213"/>
      <c r="AA62" s="213"/>
      <c r="AB62" s="213"/>
      <c r="AC62" s="213"/>
      <c r="AD62" s="213"/>
      <c r="AE62" s="213"/>
      <c r="AF62" s="213"/>
      <c r="AG62" s="213" t="s">
        <v>116</v>
      </c>
      <c r="AH62" s="213">
        <v>0</v>
      </c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3" x14ac:dyDescent="0.2">
      <c r="A63" s="230"/>
      <c r="B63" s="231"/>
      <c r="C63" s="264" t="s">
        <v>189</v>
      </c>
      <c r="D63" s="235"/>
      <c r="E63" s="236">
        <v>0.25</v>
      </c>
      <c r="F63" s="233"/>
      <c r="G63" s="233"/>
      <c r="H63" s="233"/>
      <c r="I63" s="233"/>
      <c r="J63" s="233"/>
      <c r="K63" s="233"/>
      <c r="L63" s="233"/>
      <c r="M63" s="233"/>
      <c r="N63" s="232"/>
      <c r="O63" s="232"/>
      <c r="P63" s="232"/>
      <c r="Q63" s="232"/>
      <c r="R63" s="233"/>
      <c r="S63" s="233"/>
      <c r="T63" s="233"/>
      <c r="U63" s="233"/>
      <c r="V63" s="233"/>
      <c r="W63" s="233"/>
      <c r="X63" s="233"/>
      <c r="Y63" s="233"/>
      <c r="Z63" s="213"/>
      <c r="AA63" s="213"/>
      <c r="AB63" s="213"/>
      <c r="AC63" s="213"/>
      <c r="AD63" s="213"/>
      <c r="AE63" s="213"/>
      <c r="AF63" s="213"/>
      <c r="AG63" s="213" t="s">
        <v>116</v>
      </c>
      <c r="AH63" s="213">
        <v>0</v>
      </c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 x14ac:dyDescent="0.2">
      <c r="A64" s="246">
        <v>25</v>
      </c>
      <c r="B64" s="247" t="s">
        <v>190</v>
      </c>
      <c r="C64" s="262" t="s">
        <v>191</v>
      </c>
      <c r="D64" s="248" t="s">
        <v>108</v>
      </c>
      <c r="E64" s="249">
        <v>265</v>
      </c>
      <c r="F64" s="250"/>
      <c r="G64" s="251">
        <f>ROUND(E64*F64,2)</f>
        <v>0</v>
      </c>
      <c r="H64" s="234"/>
      <c r="I64" s="233">
        <f>ROUND(E64*H64,2)</f>
        <v>0</v>
      </c>
      <c r="J64" s="234"/>
      <c r="K64" s="233">
        <f>ROUND(E64*J64,2)</f>
        <v>0</v>
      </c>
      <c r="L64" s="233">
        <v>21</v>
      </c>
      <c r="M64" s="233">
        <f>G64*(1+L64/100)</f>
        <v>0</v>
      </c>
      <c r="N64" s="232">
        <v>4.5600000000000002E-2</v>
      </c>
      <c r="O64" s="232">
        <f>ROUND(E64*N64,2)</f>
        <v>12.08</v>
      </c>
      <c r="P64" s="232">
        <v>0</v>
      </c>
      <c r="Q64" s="232">
        <f>ROUND(E64*P64,2)</f>
        <v>0</v>
      </c>
      <c r="R64" s="233"/>
      <c r="S64" s="233" t="s">
        <v>192</v>
      </c>
      <c r="T64" s="233" t="s">
        <v>193</v>
      </c>
      <c r="U64" s="233">
        <v>1.3069999999999999</v>
      </c>
      <c r="V64" s="233">
        <f>ROUND(E64*U64,2)</f>
        <v>346.36</v>
      </c>
      <c r="W64" s="233"/>
      <c r="X64" s="233" t="s">
        <v>110</v>
      </c>
      <c r="Y64" s="233" t="s">
        <v>111</v>
      </c>
      <c r="Z64" s="213"/>
      <c r="AA64" s="213"/>
      <c r="AB64" s="213"/>
      <c r="AC64" s="213"/>
      <c r="AD64" s="213"/>
      <c r="AE64" s="213"/>
      <c r="AF64" s="213"/>
      <c r="AG64" s="213" t="s">
        <v>112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ht="22.5" outlineLevel="2" x14ac:dyDescent="0.2">
      <c r="A65" s="230"/>
      <c r="B65" s="231"/>
      <c r="C65" s="263" t="s">
        <v>194</v>
      </c>
      <c r="D65" s="252"/>
      <c r="E65" s="252"/>
      <c r="F65" s="252"/>
      <c r="G65" s="252"/>
      <c r="H65" s="233"/>
      <c r="I65" s="233"/>
      <c r="J65" s="233"/>
      <c r="K65" s="233"/>
      <c r="L65" s="233"/>
      <c r="M65" s="233"/>
      <c r="N65" s="232"/>
      <c r="O65" s="232"/>
      <c r="P65" s="232"/>
      <c r="Q65" s="232"/>
      <c r="R65" s="233"/>
      <c r="S65" s="233"/>
      <c r="T65" s="233"/>
      <c r="U65" s="233"/>
      <c r="V65" s="233"/>
      <c r="W65" s="233"/>
      <c r="X65" s="233"/>
      <c r="Y65" s="233"/>
      <c r="Z65" s="213"/>
      <c r="AA65" s="213"/>
      <c r="AB65" s="213"/>
      <c r="AC65" s="213"/>
      <c r="AD65" s="213"/>
      <c r="AE65" s="213"/>
      <c r="AF65" s="213"/>
      <c r="AG65" s="213" t="s">
        <v>114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53" t="str">
        <f>C65</f>
        <v>Dodávka a montáž tašek základních, půlených, větracích, krajových, protisněhových, 3x nášlapová taška, 1x taška odvětrání</v>
      </c>
      <c r="BB65" s="213"/>
      <c r="BC65" s="213"/>
      <c r="BD65" s="213"/>
      <c r="BE65" s="213"/>
      <c r="BF65" s="213"/>
      <c r="BG65" s="213"/>
      <c r="BH65" s="213"/>
    </row>
    <row r="66" spans="1:60" outlineLevel="3" x14ac:dyDescent="0.2">
      <c r="A66" s="230"/>
      <c r="B66" s="231"/>
      <c r="C66" s="266" t="s">
        <v>195</v>
      </c>
      <c r="D66" s="260"/>
      <c r="E66" s="260"/>
      <c r="F66" s="260"/>
      <c r="G66" s="260"/>
      <c r="H66" s="233"/>
      <c r="I66" s="233"/>
      <c r="J66" s="233"/>
      <c r="K66" s="233"/>
      <c r="L66" s="233"/>
      <c r="M66" s="233"/>
      <c r="N66" s="232"/>
      <c r="O66" s="232"/>
      <c r="P66" s="232"/>
      <c r="Q66" s="232"/>
      <c r="R66" s="233"/>
      <c r="S66" s="233"/>
      <c r="T66" s="233"/>
      <c r="U66" s="233"/>
      <c r="V66" s="233"/>
      <c r="W66" s="233"/>
      <c r="X66" s="233"/>
      <c r="Y66" s="233"/>
      <c r="Z66" s="213"/>
      <c r="AA66" s="213"/>
      <c r="AB66" s="213"/>
      <c r="AC66" s="213"/>
      <c r="AD66" s="213"/>
      <c r="AE66" s="213"/>
      <c r="AF66" s="213"/>
      <c r="AG66" s="213" t="s">
        <v>114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2" x14ac:dyDescent="0.2">
      <c r="A67" s="230"/>
      <c r="B67" s="231"/>
      <c r="C67" s="264" t="s">
        <v>176</v>
      </c>
      <c r="D67" s="235"/>
      <c r="E67" s="236">
        <v>265</v>
      </c>
      <c r="F67" s="233"/>
      <c r="G67" s="233"/>
      <c r="H67" s="233"/>
      <c r="I67" s="233"/>
      <c r="J67" s="233"/>
      <c r="K67" s="233"/>
      <c r="L67" s="233"/>
      <c r="M67" s="233"/>
      <c r="N67" s="232"/>
      <c r="O67" s="232"/>
      <c r="P67" s="232"/>
      <c r="Q67" s="232"/>
      <c r="R67" s="233"/>
      <c r="S67" s="233"/>
      <c r="T67" s="233"/>
      <c r="U67" s="233"/>
      <c r="V67" s="233"/>
      <c r="W67" s="233"/>
      <c r="X67" s="233"/>
      <c r="Y67" s="233"/>
      <c r="Z67" s="213"/>
      <c r="AA67" s="213"/>
      <c r="AB67" s="213"/>
      <c r="AC67" s="213"/>
      <c r="AD67" s="213"/>
      <c r="AE67" s="213"/>
      <c r="AF67" s="213"/>
      <c r="AG67" s="213" t="s">
        <v>116</v>
      </c>
      <c r="AH67" s="213">
        <v>0</v>
      </c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 x14ac:dyDescent="0.2">
      <c r="A68" s="246">
        <v>26</v>
      </c>
      <c r="B68" s="247" t="s">
        <v>196</v>
      </c>
      <c r="C68" s="262" t="s">
        <v>197</v>
      </c>
      <c r="D68" s="248" t="s">
        <v>141</v>
      </c>
      <c r="E68" s="249">
        <v>52</v>
      </c>
      <c r="F68" s="250"/>
      <c r="G68" s="251">
        <f>ROUND(E68*F68,2)</f>
        <v>0</v>
      </c>
      <c r="H68" s="234"/>
      <c r="I68" s="233">
        <f>ROUND(E68*H68,2)</f>
        <v>0</v>
      </c>
      <c r="J68" s="234"/>
      <c r="K68" s="233">
        <f>ROUND(E68*J68,2)</f>
        <v>0</v>
      </c>
      <c r="L68" s="233">
        <v>21</v>
      </c>
      <c r="M68" s="233">
        <f>G68*(1+L68/100)</f>
        <v>0</v>
      </c>
      <c r="N68" s="232">
        <v>1.303E-2</v>
      </c>
      <c r="O68" s="232">
        <f>ROUND(E68*N68,2)</f>
        <v>0.68</v>
      </c>
      <c r="P68" s="232">
        <v>0</v>
      </c>
      <c r="Q68" s="232">
        <f>ROUND(E68*P68,2)</f>
        <v>0</v>
      </c>
      <c r="R68" s="233"/>
      <c r="S68" s="233" t="s">
        <v>192</v>
      </c>
      <c r="T68" s="233" t="s">
        <v>193</v>
      </c>
      <c r="U68" s="233">
        <v>0.35</v>
      </c>
      <c r="V68" s="233">
        <f>ROUND(E68*U68,2)</f>
        <v>18.2</v>
      </c>
      <c r="W68" s="233"/>
      <c r="X68" s="233" t="s">
        <v>110</v>
      </c>
      <c r="Y68" s="233" t="s">
        <v>111</v>
      </c>
      <c r="Z68" s="213"/>
      <c r="AA68" s="213"/>
      <c r="AB68" s="213"/>
      <c r="AC68" s="213"/>
      <c r="AD68" s="213"/>
      <c r="AE68" s="213"/>
      <c r="AF68" s="213"/>
      <c r="AG68" s="213" t="s">
        <v>112</v>
      </c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22.5" outlineLevel="2" x14ac:dyDescent="0.2">
      <c r="A69" s="230"/>
      <c r="B69" s="231"/>
      <c r="C69" s="263" t="s">
        <v>198</v>
      </c>
      <c r="D69" s="252"/>
      <c r="E69" s="252"/>
      <c r="F69" s="252"/>
      <c r="G69" s="252"/>
      <c r="H69" s="233"/>
      <c r="I69" s="233"/>
      <c r="J69" s="233"/>
      <c r="K69" s="233"/>
      <c r="L69" s="233"/>
      <c r="M69" s="233"/>
      <c r="N69" s="232"/>
      <c r="O69" s="232"/>
      <c r="P69" s="232"/>
      <c r="Q69" s="232"/>
      <c r="R69" s="233"/>
      <c r="S69" s="233"/>
      <c r="T69" s="233"/>
      <c r="U69" s="233"/>
      <c r="V69" s="233"/>
      <c r="W69" s="233"/>
      <c r="X69" s="233"/>
      <c r="Y69" s="233"/>
      <c r="Z69" s="213"/>
      <c r="AA69" s="213"/>
      <c r="AB69" s="213"/>
      <c r="AC69" s="213"/>
      <c r="AD69" s="213"/>
      <c r="AE69" s="213"/>
      <c r="AF69" s="213"/>
      <c r="AG69" s="213" t="s">
        <v>114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53" t="str">
        <f>C69</f>
        <v>Dodávka a montáž hřebenáče, hřebenové ucpávky,univerzální kartáčové lišty, hřebenové latě včetně spojovacích prostředků.</v>
      </c>
      <c r="BB69" s="213"/>
      <c r="BC69" s="213"/>
      <c r="BD69" s="213"/>
      <c r="BE69" s="213"/>
      <c r="BF69" s="213"/>
      <c r="BG69" s="213"/>
      <c r="BH69" s="213"/>
    </row>
    <row r="70" spans="1:60" outlineLevel="2" x14ac:dyDescent="0.2">
      <c r="A70" s="230"/>
      <c r="B70" s="231"/>
      <c r="C70" s="264" t="s">
        <v>199</v>
      </c>
      <c r="D70" s="235"/>
      <c r="E70" s="236">
        <v>52</v>
      </c>
      <c r="F70" s="233"/>
      <c r="G70" s="233"/>
      <c r="H70" s="233"/>
      <c r="I70" s="233"/>
      <c r="J70" s="233"/>
      <c r="K70" s="233"/>
      <c r="L70" s="233"/>
      <c r="M70" s="233"/>
      <c r="N70" s="232"/>
      <c r="O70" s="232"/>
      <c r="P70" s="232"/>
      <c r="Q70" s="232"/>
      <c r="R70" s="233"/>
      <c r="S70" s="233"/>
      <c r="T70" s="233"/>
      <c r="U70" s="233"/>
      <c r="V70" s="233"/>
      <c r="W70" s="233"/>
      <c r="X70" s="233"/>
      <c r="Y70" s="233"/>
      <c r="Z70" s="213"/>
      <c r="AA70" s="213"/>
      <c r="AB70" s="213"/>
      <c r="AC70" s="213"/>
      <c r="AD70" s="213"/>
      <c r="AE70" s="213"/>
      <c r="AF70" s="213"/>
      <c r="AG70" s="213" t="s">
        <v>116</v>
      </c>
      <c r="AH70" s="213">
        <v>0</v>
      </c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 x14ac:dyDescent="0.2">
      <c r="A71" s="246">
        <v>27</v>
      </c>
      <c r="B71" s="247" t="s">
        <v>200</v>
      </c>
      <c r="C71" s="262" t="s">
        <v>201</v>
      </c>
      <c r="D71" s="248" t="s">
        <v>141</v>
      </c>
      <c r="E71" s="249">
        <v>52</v>
      </c>
      <c r="F71" s="250"/>
      <c r="G71" s="251">
        <f>ROUND(E71*F71,2)</f>
        <v>0</v>
      </c>
      <c r="H71" s="234"/>
      <c r="I71" s="233">
        <f>ROUND(E71*H71,2)</f>
        <v>0</v>
      </c>
      <c r="J71" s="234"/>
      <c r="K71" s="233">
        <f>ROUND(E71*J71,2)</f>
        <v>0</v>
      </c>
      <c r="L71" s="233">
        <v>21</v>
      </c>
      <c r="M71" s="233">
        <f>G71*(1+L71/100)</f>
        <v>0</v>
      </c>
      <c r="N71" s="232">
        <v>0</v>
      </c>
      <c r="O71" s="232">
        <f>ROUND(E71*N71,2)</f>
        <v>0</v>
      </c>
      <c r="P71" s="232">
        <v>0</v>
      </c>
      <c r="Q71" s="232">
        <f>ROUND(E71*P71,2)</f>
        <v>0</v>
      </c>
      <c r="R71" s="233"/>
      <c r="S71" s="233" t="s">
        <v>192</v>
      </c>
      <c r="T71" s="233" t="s">
        <v>202</v>
      </c>
      <c r="U71" s="233">
        <v>0.35</v>
      </c>
      <c r="V71" s="233">
        <f>ROUND(E71*U71,2)</f>
        <v>18.2</v>
      </c>
      <c r="W71" s="233"/>
      <c r="X71" s="233" t="s">
        <v>110</v>
      </c>
      <c r="Y71" s="233" t="s">
        <v>111</v>
      </c>
      <c r="Z71" s="213"/>
      <c r="AA71" s="213"/>
      <c r="AB71" s="213"/>
      <c r="AC71" s="213"/>
      <c r="AD71" s="213"/>
      <c r="AE71" s="213"/>
      <c r="AF71" s="213"/>
      <c r="AG71" s="213" t="s">
        <v>112</v>
      </c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2" x14ac:dyDescent="0.2">
      <c r="A72" s="230"/>
      <c r="B72" s="231"/>
      <c r="C72" s="264" t="s">
        <v>203</v>
      </c>
      <c r="D72" s="235"/>
      <c r="E72" s="236">
        <v>52</v>
      </c>
      <c r="F72" s="233"/>
      <c r="G72" s="233"/>
      <c r="H72" s="233"/>
      <c r="I72" s="233"/>
      <c r="J72" s="233"/>
      <c r="K72" s="233"/>
      <c r="L72" s="233"/>
      <c r="M72" s="233"/>
      <c r="N72" s="232"/>
      <c r="O72" s="232"/>
      <c r="P72" s="232"/>
      <c r="Q72" s="232"/>
      <c r="R72" s="233"/>
      <c r="S72" s="233"/>
      <c r="T72" s="233"/>
      <c r="U72" s="233"/>
      <c r="V72" s="233"/>
      <c r="W72" s="233"/>
      <c r="X72" s="233"/>
      <c r="Y72" s="233"/>
      <c r="Z72" s="213"/>
      <c r="AA72" s="213"/>
      <c r="AB72" s="213"/>
      <c r="AC72" s="213"/>
      <c r="AD72" s="213"/>
      <c r="AE72" s="213"/>
      <c r="AF72" s="213"/>
      <c r="AG72" s="213" t="s">
        <v>116</v>
      </c>
      <c r="AH72" s="213">
        <v>5</v>
      </c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ht="22.5" outlineLevel="1" x14ac:dyDescent="0.2">
      <c r="A73" s="246">
        <v>28</v>
      </c>
      <c r="B73" s="247" t="s">
        <v>204</v>
      </c>
      <c r="C73" s="262" t="s">
        <v>205</v>
      </c>
      <c r="D73" s="248" t="s">
        <v>141</v>
      </c>
      <c r="E73" s="249">
        <v>70.099999999999994</v>
      </c>
      <c r="F73" s="250"/>
      <c r="G73" s="251">
        <f>ROUND(E73*F73,2)</f>
        <v>0</v>
      </c>
      <c r="H73" s="234"/>
      <c r="I73" s="233">
        <f>ROUND(E73*H73,2)</f>
        <v>0</v>
      </c>
      <c r="J73" s="234"/>
      <c r="K73" s="233">
        <f>ROUND(E73*J73,2)</f>
        <v>0</v>
      </c>
      <c r="L73" s="233">
        <v>21</v>
      </c>
      <c r="M73" s="233">
        <f>G73*(1+L73/100)</f>
        <v>0</v>
      </c>
      <c r="N73" s="232">
        <v>1E-4</v>
      </c>
      <c r="O73" s="232">
        <f>ROUND(E73*N73,2)</f>
        <v>0.01</v>
      </c>
      <c r="P73" s="232">
        <v>0</v>
      </c>
      <c r="Q73" s="232">
        <f>ROUND(E73*P73,2)</f>
        <v>0</v>
      </c>
      <c r="R73" s="233"/>
      <c r="S73" s="233" t="s">
        <v>109</v>
      </c>
      <c r="T73" s="233" t="s">
        <v>109</v>
      </c>
      <c r="U73" s="233">
        <v>6.7000000000000004E-2</v>
      </c>
      <c r="V73" s="233">
        <f>ROUND(E73*U73,2)</f>
        <v>4.7</v>
      </c>
      <c r="W73" s="233"/>
      <c r="X73" s="233" t="s">
        <v>110</v>
      </c>
      <c r="Y73" s="233" t="s">
        <v>111</v>
      </c>
      <c r="Z73" s="213"/>
      <c r="AA73" s="213"/>
      <c r="AB73" s="213"/>
      <c r="AC73" s="213"/>
      <c r="AD73" s="213"/>
      <c r="AE73" s="213"/>
      <c r="AF73" s="213"/>
      <c r="AG73" s="213" t="s">
        <v>112</v>
      </c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2" x14ac:dyDescent="0.2">
      <c r="A74" s="230"/>
      <c r="B74" s="231"/>
      <c r="C74" s="263" t="s">
        <v>206</v>
      </c>
      <c r="D74" s="252"/>
      <c r="E74" s="252"/>
      <c r="F74" s="252"/>
      <c r="G74" s="252"/>
      <c r="H74" s="233"/>
      <c r="I74" s="233"/>
      <c r="J74" s="233"/>
      <c r="K74" s="233"/>
      <c r="L74" s="233"/>
      <c r="M74" s="233"/>
      <c r="N74" s="232"/>
      <c r="O74" s="232"/>
      <c r="P74" s="232"/>
      <c r="Q74" s="232"/>
      <c r="R74" s="233"/>
      <c r="S74" s="233"/>
      <c r="T74" s="233"/>
      <c r="U74" s="233"/>
      <c r="V74" s="233"/>
      <c r="W74" s="233"/>
      <c r="X74" s="233"/>
      <c r="Y74" s="233"/>
      <c r="Z74" s="213"/>
      <c r="AA74" s="213"/>
      <c r="AB74" s="213"/>
      <c r="AC74" s="213"/>
      <c r="AD74" s="213"/>
      <c r="AE74" s="213"/>
      <c r="AF74" s="213"/>
      <c r="AG74" s="213" t="s">
        <v>114</v>
      </c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2" x14ac:dyDescent="0.2">
      <c r="A75" s="230"/>
      <c r="B75" s="231"/>
      <c r="C75" s="264" t="s">
        <v>142</v>
      </c>
      <c r="D75" s="235"/>
      <c r="E75" s="236">
        <v>70.099999999999994</v>
      </c>
      <c r="F75" s="233"/>
      <c r="G75" s="233"/>
      <c r="H75" s="233"/>
      <c r="I75" s="233"/>
      <c r="J75" s="233"/>
      <c r="K75" s="233"/>
      <c r="L75" s="233"/>
      <c r="M75" s="233"/>
      <c r="N75" s="232"/>
      <c r="O75" s="232"/>
      <c r="P75" s="232"/>
      <c r="Q75" s="232"/>
      <c r="R75" s="233"/>
      <c r="S75" s="233"/>
      <c r="T75" s="233"/>
      <c r="U75" s="233"/>
      <c r="V75" s="233"/>
      <c r="W75" s="233"/>
      <c r="X75" s="233"/>
      <c r="Y75" s="233"/>
      <c r="Z75" s="213"/>
      <c r="AA75" s="213"/>
      <c r="AB75" s="213"/>
      <c r="AC75" s="213"/>
      <c r="AD75" s="213"/>
      <c r="AE75" s="213"/>
      <c r="AF75" s="213"/>
      <c r="AG75" s="213" t="s">
        <v>116</v>
      </c>
      <c r="AH75" s="213">
        <v>0</v>
      </c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ht="22.5" outlineLevel="1" x14ac:dyDescent="0.2">
      <c r="A76" s="246">
        <v>29</v>
      </c>
      <c r="B76" s="247" t="s">
        <v>207</v>
      </c>
      <c r="C76" s="262" t="s">
        <v>208</v>
      </c>
      <c r="D76" s="248" t="s">
        <v>141</v>
      </c>
      <c r="E76" s="249">
        <v>70.099999999999994</v>
      </c>
      <c r="F76" s="250"/>
      <c r="G76" s="251">
        <f>ROUND(E76*F76,2)</f>
        <v>0</v>
      </c>
      <c r="H76" s="234"/>
      <c r="I76" s="233">
        <f>ROUND(E76*H76,2)</f>
        <v>0</v>
      </c>
      <c r="J76" s="234"/>
      <c r="K76" s="233">
        <f>ROUND(E76*J76,2)</f>
        <v>0</v>
      </c>
      <c r="L76" s="233">
        <v>21</v>
      </c>
      <c r="M76" s="233">
        <f>G76*(1+L76/100)</f>
        <v>0</v>
      </c>
      <c r="N76" s="232">
        <v>5.0000000000000001E-4</v>
      </c>
      <c r="O76" s="232">
        <f>ROUND(E76*N76,2)</f>
        <v>0.04</v>
      </c>
      <c r="P76" s="232">
        <v>0</v>
      </c>
      <c r="Q76" s="232">
        <f>ROUND(E76*P76,2)</f>
        <v>0</v>
      </c>
      <c r="R76" s="233"/>
      <c r="S76" s="233" t="s">
        <v>109</v>
      </c>
      <c r="T76" s="233" t="s">
        <v>109</v>
      </c>
      <c r="U76" s="233">
        <v>0.1</v>
      </c>
      <c r="V76" s="233">
        <f>ROUND(E76*U76,2)</f>
        <v>7.01</v>
      </c>
      <c r="W76" s="233"/>
      <c r="X76" s="233" t="s">
        <v>110</v>
      </c>
      <c r="Y76" s="233" t="s">
        <v>111</v>
      </c>
      <c r="Z76" s="213"/>
      <c r="AA76" s="213"/>
      <c r="AB76" s="213"/>
      <c r="AC76" s="213"/>
      <c r="AD76" s="213"/>
      <c r="AE76" s="213"/>
      <c r="AF76" s="213"/>
      <c r="AG76" s="213" t="s">
        <v>112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2" x14ac:dyDescent="0.2">
      <c r="A77" s="230"/>
      <c r="B77" s="231"/>
      <c r="C77" s="263" t="s">
        <v>209</v>
      </c>
      <c r="D77" s="252"/>
      <c r="E77" s="252"/>
      <c r="F77" s="252"/>
      <c r="G77" s="252"/>
      <c r="H77" s="233"/>
      <c r="I77" s="233"/>
      <c r="J77" s="233"/>
      <c r="K77" s="233"/>
      <c r="L77" s="233"/>
      <c r="M77" s="233"/>
      <c r="N77" s="232"/>
      <c r="O77" s="232"/>
      <c r="P77" s="232"/>
      <c r="Q77" s="232"/>
      <c r="R77" s="233"/>
      <c r="S77" s="233"/>
      <c r="T77" s="233"/>
      <c r="U77" s="233"/>
      <c r="V77" s="233"/>
      <c r="W77" s="233"/>
      <c r="X77" s="233"/>
      <c r="Y77" s="233"/>
      <c r="Z77" s="213"/>
      <c r="AA77" s="213"/>
      <c r="AB77" s="213"/>
      <c r="AC77" s="213"/>
      <c r="AD77" s="213"/>
      <c r="AE77" s="213"/>
      <c r="AF77" s="213"/>
      <c r="AG77" s="213" t="s">
        <v>114</v>
      </c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2" x14ac:dyDescent="0.2">
      <c r="A78" s="230"/>
      <c r="B78" s="231"/>
      <c r="C78" s="264" t="s">
        <v>210</v>
      </c>
      <c r="D78" s="235"/>
      <c r="E78" s="236">
        <v>70.099999999999994</v>
      </c>
      <c r="F78" s="233"/>
      <c r="G78" s="233"/>
      <c r="H78" s="233"/>
      <c r="I78" s="233"/>
      <c r="J78" s="233"/>
      <c r="K78" s="233"/>
      <c r="L78" s="233"/>
      <c r="M78" s="233"/>
      <c r="N78" s="232"/>
      <c r="O78" s="232"/>
      <c r="P78" s="232"/>
      <c r="Q78" s="232"/>
      <c r="R78" s="233"/>
      <c r="S78" s="233"/>
      <c r="T78" s="233"/>
      <c r="U78" s="233"/>
      <c r="V78" s="233"/>
      <c r="W78" s="233"/>
      <c r="X78" s="233"/>
      <c r="Y78" s="233"/>
      <c r="Z78" s="213"/>
      <c r="AA78" s="213"/>
      <c r="AB78" s="213"/>
      <c r="AC78" s="213"/>
      <c r="AD78" s="213"/>
      <c r="AE78" s="213"/>
      <c r="AF78" s="213"/>
      <c r="AG78" s="213" t="s">
        <v>116</v>
      </c>
      <c r="AH78" s="213">
        <v>5</v>
      </c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 x14ac:dyDescent="0.2">
      <c r="A79" s="246">
        <v>30</v>
      </c>
      <c r="B79" s="247" t="s">
        <v>211</v>
      </c>
      <c r="C79" s="262" t="s">
        <v>212</v>
      </c>
      <c r="D79" s="248" t="s">
        <v>141</v>
      </c>
      <c r="E79" s="249">
        <v>70.099999999999994</v>
      </c>
      <c r="F79" s="250"/>
      <c r="G79" s="251">
        <f>ROUND(E79*F79,2)</f>
        <v>0</v>
      </c>
      <c r="H79" s="234"/>
      <c r="I79" s="233">
        <f>ROUND(E79*H79,2)</f>
        <v>0</v>
      </c>
      <c r="J79" s="234"/>
      <c r="K79" s="233">
        <f>ROUND(E79*J79,2)</f>
        <v>0</v>
      </c>
      <c r="L79" s="233">
        <v>21</v>
      </c>
      <c r="M79" s="233">
        <f>G79*(1+L79/100)</f>
        <v>0</v>
      </c>
      <c r="N79" s="232">
        <v>3.8000000000000002E-4</v>
      </c>
      <c r="O79" s="232">
        <f>ROUND(E79*N79,2)</f>
        <v>0.03</v>
      </c>
      <c r="P79" s="232">
        <v>0</v>
      </c>
      <c r="Q79" s="232">
        <f>ROUND(E79*P79,2)</f>
        <v>0</v>
      </c>
      <c r="R79" s="233"/>
      <c r="S79" s="233" t="s">
        <v>109</v>
      </c>
      <c r="T79" s="233" t="s">
        <v>109</v>
      </c>
      <c r="U79" s="233">
        <v>0.3</v>
      </c>
      <c r="V79" s="233">
        <f>ROUND(E79*U79,2)</f>
        <v>21.03</v>
      </c>
      <c r="W79" s="233"/>
      <c r="X79" s="233" t="s">
        <v>110</v>
      </c>
      <c r="Y79" s="233" t="s">
        <v>111</v>
      </c>
      <c r="Z79" s="213"/>
      <c r="AA79" s="213"/>
      <c r="AB79" s="213"/>
      <c r="AC79" s="213"/>
      <c r="AD79" s="213"/>
      <c r="AE79" s="213"/>
      <c r="AF79" s="213"/>
      <c r="AG79" s="213" t="s">
        <v>112</v>
      </c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2" x14ac:dyDescent="0.2">
      <c r="A80" s="230"/>
      <c r="B80" s="231"/>
      <c r="C80" s="264" t="s">
        <v>210</v>
      </c>
      <c r="D80" s="235"/>
      <c r="E80" s="236">
        <v>70.099999999999994</v>
      </c>
      <c r="F80" s="233"/>
      <c r="G80" s="233"/>
      <c r="H80" s="233"/>
      <c r="I80" s="233"/>
      <c r="J80" s="233"/>
      <c r="K80" s="233"/>
      <c r="L80" s="233"/>
      <c r="M80" s="233"/>
      <c r="N80" s="232"/>
      <c r="O80" s="232"/>
      <c r="P80" s="232"/>
      <c r="Q80" s="232"/>
      <c r="R80" s="233"/>
      <c r="S80" s="233"/>
      <c r="T80" s="233"/>
      <c r="U80" s="233"/>
      <c r="V80" s="233"/>
      <c r="W80" s="233"/>
      <c r="X80" s="233"/>
      <c r="Y80" s="233"/>
      <c r="Z80" s="213"/>
      <c r="AA80" s="213"/>
      <c r="AB80" s="213"/>
      <c r="AC80" s="213"/>
      <c r="AD80" s="213"/>
      <c r="AE80" s="213"/>
      <c r="AF80" s="213"/>
      <c r="AG80" s="213" t="s">
        <v>116</v>
      </c>
      <c r="AH80" s="213">
        <v>5</v>
      </c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 x14ac:dyDescent="0.2">
      <c r="A81" s="254">
        <v>31</v>
      </c>
      <c r="B81" s="255" t="s">
        <v>213</v>
      </c>
      <c r="C81" s="265" t="s">
        <v>214</v>
      </c>
      <c r="D81" s="256" t="s">
        <v>131</v>
      </c>
      <c r="E81" s="257">
        <v>12.894310000000001</v>
      </c>
      <c r="F81" s="258"/>
      <c r="G81" s="259">
        <f>ROUND(E81*F81,2)</f>
        <v>0</v>
      </c>
      <c r="H81" s="234"/>
      <c r="I81" s="233">
        <f>ROUND(E81*H81,2)</f>
        <v>0</v>
      </c>
      <c r="J81" s="234"/>
      <c r="K81" s="233">
        <f>ROUND(E81*J81,2)</f>
        <v>0</v>
      </c>
      <c r="L81" s="233">
        <v>21</v>
      </c>
      <c r="M81" s="233">
        <f>G81*(1+L81/100)</f>
        <v>0</v>
      </c>
      <c r="N81" s="232">
        <v>0</v>
      </c>
      <c r="O81" s="232">
        <f>ROUND(E81*N81,2)</f>
        <v>0</v>
      </c>
      <c r="P81" s="232">
        <v>0</v>
      </c>
      <c r="Q81" s="232">
        <f>ROUND(E81*P81,2)</f>
        <v>0</v>
      </c>
      <c r="R81" s="233"/>
      <c r="S81" s="233" t="s">
        <v>109</v>
      </c>
      <c r="T81" s="233" t="s">
        <v>109</v>
      </c>
      <c r="U81" s="233">
        <v>2.3290000000000002</v>
      </c>
      <c r="V81" s="233">
        <f>ROUND(E81*U81,2)</f>
        <v>30.03</v>
      </c>
      <c r="W81" s="233"/>
      <c r="X81" s="233" t="s">
        <v>132</v>
      </c>
      <c r="Y81" s="233" t="s">
        <v>111</v>
      </c>
      <c r="Z81" s="213"/>
      <c r="AA81" s="213"/>
      <c r="AB81" s="213"/>
      <c r="AC81" s="213"/>
      <c r="AD81" s="213"/>
      <c r="AE81" s="213"/>
      <c r="AF81" s="213"/>
      <c r="AG81" s="213" t="s">
        <v>133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x14ac:dyDescent="0.2">
      <c r="A82" s="239" t="s">
        <v>104</v>
      </c>
      <c r="B82" s="240" t="s">
        <v>69</v>
      </c>
      <c r="C82" s="261" t="s">
        <v>70</v>
      </c>
      <c r="D82" s="241"/>
      <c r="E82" s="242"/>
      <c r="F82" s="243"/>
      <c r="G82" s="244">
        <f>SUMIF(AG83:AG97,"&lt;&gt;NOR",G83:G97)</f>
        <v>0</v>
      </c>
      <c r="H82" s="238"/>
      <c r="I82" s="238">
        <f>SUM(I83:I97)</f>
        <v>0</v>
      </c>
      <c r="J82" s="238"/>
      <c r="K82" s="238">
        <f>SUM(K83:K97)</f>
        <v>0</v>
      </c>
      <c r="L82" s="238"/>
      <c r="M82" s="238">
        <f>SUM(M83:M97)</f>
        <v>0</v>
      </c>
      <c r="N82" s="237"/>
      <c r="O82" s="237">
        <f>SUM(O83:O97)</f>
        <v>0.73</v>
      </c>
      <c r="P82" s="237"/>
      <c r="Q82" s="237">
        <f>SUM(Q83:Q97)</f>
        <v>0</v>
      </c>
      <c r="R82" s="238"/>
      <c r="S82" s="238"/>
      <c r="T82" s="238"/>
      <c r="U82" s="238"/>
      <c r="V82" s="238">
        <f>SUM(V83:V97)</f>
        <v>70.94</v>
      </c>
      <c r="W82" s="238"/>
      <c r="X82" s="238"/>
      <c r="Y82" s="238"/>
      <c r="AG82" t="s">
        <v>105</v>
      </c>
    </row>
    <row r="83" spans="1:60" outlineLevel="1" x14ac:dyDescent="0.2">
      <c r="A83" s="254">
        <v>32</v>
      </c>
      <c r="B83" s="255" t="s">
        <v>215</v>
      </c>
      <c r="C83" s="265" t="s">
        <v>216</v>
      </c>
      <c r="D83" s="256" t="s">
        <v>151</v>
      </c>
      <c r="E83" s="257">
        <v>2</v>
      </c>
      <c r="F83" s="258"/>
      <c r="G83" s="259">
        <f>ROUND(E83*F83,2)</f>
        <v>0</v>
      </c>
      <c r="H83" s="234"/>
      <c r="I83" s="233">
        <f>ROUND(E83*H83,2)</f>
        <v>0</v>
      </c>
      <c r="J83" s="234"/>
      <c r="K83" s="233">
        <f>ROUND(E83*J83,2)</f>
        <v>0</v>
      </c>
      <c r="L83" s="233">
        <v>21</v>
      </c>
      <c r="M83" s="233">
        <f>G83*(1+L83/100)</f>
        <v>0</v>
      </c>
      <c r="N83" s="232">
        <v>2.7999999999999998E-4</v>
      </c>
      <c r="O83" s="232">
        <f>ROUND(E83*N83,2)</f>
        <v>0</v>
      </c>
      <c r="P83" s="232">
        <v>0</v>
      </c>
      <c r="Q83" s="232">
        <f>ROUND(E83*P83,2)</f>
        <v>0</v>
      </c>
      <c r="R83" s="233"/>
      <c r="S83" s="233" t="s">
        <v>109</v>
      </c>
      <c r="T83" s="233" t="s">
        <v>109</v>
      </c>
      <c r="U83" s="233">
        <v>3.528</v>
      </c>
      <c r="V83" s="233">
        <f>ROUND(E83*U83,2)</f>
        <v>7.06</v>
      </c>
      <c r="W83" s="233"/>
      <c r="X83" s="233" t="s">
        <v>110</v>
      </c>
      <c r="Y83" s="233" t="s">
        <v>111</v>
      </c>
      <c r="Z83" s="213"/>
      <c r="AA83" s="213"/>
      <c r="AB83" s="213"/>
      <c r="AC83" s="213"/>
      <c r="AD83" s="213"/>
      <c r="AE83" s="213"/>
      <c r="AF83" s="213"/>
      <c r="AG83" s="213" t="s">
        <v>112</v>
      </c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 x14ac:dyDescent="0.2">
      <c r="A84" s="254">
        <v>33</v>
      </c>
      <c r="B84" s="255" t="s">
        <v>217</v>
      </c>
      <c r="C84" s="265" t="s">
        <v>218</v>
      </c>
      <c r="D84" s="256" t="s">
        <v>151</v>
      </c>
      <c r="E84" s="257">
        <v>2</v>
      </c>
      <c r="F84" s="258"/>
      <c r="G84" s="259">
        <f>ROUND(E84*F84,2)</f>
        <v>0</v>
      </c>
      <c r="H84" s="234"/>
      <c r="I84" s="233">
        <f>ROUND(E84*H84,2)</f>
        <v>0</v>
      </c>
      <c r="J84" s="234"/>
      <c r="K84" s="233">
        <f>ROUND(E84*J84,2)</f>
        <v>0</v>
      </c>
      <c r="L84" s="233">
        <v>21</v>
      </c>
      <c r="M84" s="233">
        <f>G84*(1+L84/100)</f>
        <v>0</v>
      </c>
      <c r="N84" s="232">
        <v>3.1E-2</v>
      </c>
      <c r="O84" s="232">
        <f>ROUND(E84*N84,2)</f>
        <v>0.06</v>
      </c>
      <c r="P84" s="232">
        <v>0</v>
      </c>
      <c r="Q84" s="232">
        <f>ROUND(E84*P84,2)</f>
        <v>0</v>
      </c>
      <c r="R84" s="233"/>
      <c r="S84" s="233" t="s">
        <v>192</v>
      </c>
      <c r="T84" s="233" t="s">
        <v>109</v>
      </c>
      <c r="U84" s="233">
        <v>0</v>
      </c>
      <c r="V84" s="233">
        <f>ROUND(E84*U84,2)</f>
        <v>0</v>
      </c>
      <c r="W84" s="233"/>
      <c r="X84" s="233" t="s">
        <v>185</v>
      </c>
      <c r="Y84" s="233" t="s">
        <v>111</v>
      </c>
      <c r="Z84" s="213"/>
      <c r="AA84" s="213"/>
      <c r="AB84" s="213"/>
      <c r="AC84" s="213"/>
      <c r="AD84" s="213"/>
      <c r="AE84" s="213"/>
      <c r="AF84" s="213"/>
      <c r="AG84" s="213" t="s">
        <v>186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1" x14ac:dyDescent="0.2">
      <c r="A85" s="254">
        <v>34</v>
      </c>
      <c r="B85" s="255" t="s">
        <v>219</v>
      </c>
      <c r="C85" s="265" t="s">
        <v>220</v>
      </c>
      <c r="D85" s="256" t="s">
        <v>151</v>
      </c>
      <c r="E85" s="257">
        <v>2</v>
      </c>
      <c r="F85" s="258"/>
      <c r="G85" s="259">
        <f>ROUND(E85*F85,2)</f>
        <v>0</v>
      </c>
      <c r="H85" s="234"/>
      <c r="I85" s="233">
        <f>ROUND(E85*H85,2)</f>
        <v>0</v>
      </c>
      <c r="J85" s="234"/>
      <c r="K85" s="233">
        <f>ROUND(E85*J85,2)</f>
        <v>0</v>
      </c>
      <c r="L85" s="233">
        <v>21</v>
      </c>
      <c r="M85" s="233">
        <f>G85*(1+L85/100)</f>
        <v>0</v>
      </c>
      <c r="N85" s="232">
        <v>6.1799999999999997E-3</v>
      </c>
      <c r="O85" s="232">
        <f>ROUND(E85*N85,2)</f>
        <v>0.01</v>
      </c>
      <c r="P85" s="232">
        <v>0</v>
      </c>
      <c r="Q85" s="232">
        <f>ROUND(E85*P85,2)</f>
        <v>0</v>
      </c>
      <c r="R85" s="233"/>
      <c r="S85" s="233" t="s">
        <v>192</v>
      </c>
      <c r="T85" s="233" t="s">
        <v>202</v>
      </c>
      <c r="U85" s="233">
        <v>0</v>
      </c>
      <c r="V85" s="233">
        <f>ROUND(E85*U85,2)</f>
        <v>0</v>
      </c>
      <c r="W85" s="233"/>
      <c r="X85" s="233" t="s">
        <v>185</v>
      </c>
      <c r="Y85" s="233" t="s">
        <v>111</v>
      </c>
      <c r="Z85" s="213"/>
      <c r="AA85" s="213"/>
      <c r="AB85" s="213"/>
      <c r="AC85" s="213"/>
      <c r="AD85" s="213"/>
      <c r="AE85" s="213"/>
      <c r="AF85" s="213"/>
      <c r="AG85" s="213" t="s">
        <v>186</v>
      </c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1" x14ac:dyDescent="0.2">
      <c r="A86" s="254">
        <v>35</v>
      </c>
      <c r="B86" s="255" t="s">
        <v>221</v>
      </c>
      <c r="C86" s="265" t="s">
        <v>222</v>
      </c>
      <c r="D86" s="256" t="s">
        <v>151</v>
      </c>
      <c r="E86" s="257">
        <v>14</v>
      </c>
      <c r="F86" s="258"/>
      <c r="G86" s="259">
        <f>ROUND(E86*F86,2)</f>
        <v>0</v>
      </c>
      <c r="H86" s="234"/>
      <c r="I86" s="233">
        <f>ROUND(E86*H86,2)</f>
        <v>0</v>
      </c>
      <c r="J86" s="234"/>
      <c r="K86" s="233">
        <f>ROUND(E86*J86,2)</f>
        <v>0</v>
      </c>
      <c r="L86" s="233">
        <v>21</v>
      </c>
      <c r="M86" s="233">
        <f>G86*(1+L86/100)</f>
        <v>0</v>
      </c>
      <c r="N86" s="232">
        <v>2.7999999999999998E-4</v>
      </c>
      <c r="O86" s="232">
        <f>ROUND(E86*N86,2)</f>
        <v>0</v>
      </c>
      <c r="P86" s="232">
        <v>0</v>
      </c>
      <c r="Q86" s="232">
        <f>ROUND(E86*P86,2)</f>
        <v>0</v>
      </c>
      <c r="R86" s="233"/>
      <c r="S86" s="233" t="s">
        <v>109</v>
      </c>
      <c r="T86" s="233" t="s">
        <v>109</v>
      </c>
      <c r="U86" s="233">
        <v>4.1900000000000004</v>
      </c>
      <c r="V86" s="233">
        <f>ROUND(E86*U86,2)</f>
        <v>58.66</v>
      </c>
      <c r="W86" s="233"/>
      <c r="X86" s="233" t="s">
        <v>110</v>
      </c>
      <c r="Y86" s="233" t="s">
        <v>111</v>
      </c>
      <c r="Z86" s="213"/>
      <c r="AA86" s="213"/>
      <c r="AB86" s="213"/>
      <c r="AC86" s="213"/>
      <c r="AD86" s="213"/>
      <c r="AE86" s="213"/>
      <c r="AF86" s="213"/>
      <c r="AG86" s="213" t="s">
        <v>112</v>
      </c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1" x14ac:dyDescent="0.2">
      <c r="A87" s="254">
        <v>36</v>
      </c>
      <c r="B87" s="255" t="s">
        <v>223</v>
      </c>
      <c r="C87" s="265" t="s">
        <v>224</v>
      </c>
      <c r="D87" s="256" t="s">
        <v>151</v>
      </c>
      <c r="E87" s="257">
        <v>14</v>
      </c>
      <c r="F87" s="258"/>
      <c r="G87" s="259">
        <f>ROUND(E87*F87,2)</f>
        <v>0</v>
      </c>
      <c r="H87" s="234"/>
      <c r="I87" s="233">
        <f>ROUND(E87*H87,2)</f>
        <v>0</v>
      </c>
      <c r="J87" s="234"/>
      <c r="K87" s="233">
        <f>ROUND(E87*J87,2)</f>
        <v>0</v>
      </c>
      <c r="L87" s="233">
        <v>21</v>
      </c>
      <c r="M87" s="233">
        <f>G87*(1+L87/100)</f>
        <v>0</v>
      </c>
      <c r="N87" s="232">
        <v>3.6999999999999998E-2</v>
      </c>
      <c r="O87" s="232">
        <f>ROUND(E87*N87,2)</f>
        <v>0.52</v>
      </c>
      <c r="P87" s="232">
        <v>0</v>
      </c>
      <c r="Q87" s="232">
        <f>ROUND(E87*P87,2)</f>
        <v>0</v>
      </c>
      <c r="R87" s="233"/>
      <c r="S87" s="233" t="s">
        <v>192</v>
      </c>
      <c r="T87" s="233" t="s">
        <v>202</v>
      </c>
      <c r="U87" s="233">
        <v>0</v>
      </c>
      <c r="V87" s="233">
        <f>ROUND(E87*U87,2)</f>
        <v>0</v>
      </c>
      <c r="W87" s="233"/>
      <c r="X87" s="233" t="s">
        <v>185</v>
      </c>
      <c r="Y87" s="233" t="s">
        <v>111</v>
      </c>
      <c r="Z87" s="213"/>
      <c r="AA87" s="213"/>
      <c r="AB87" s="213"/>
      <c r="AC87" s="213"/>
      <c r="AD87" s="213"/>
      <c r="AE87" s="213"/>
      <c r="AF87" s="213"/>
      <c r="AG87" s="213" t="s">
        <v>186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1" x14ac:dyDescent="0.2">
      <c r="A88" s="246">
        <v>37</v>
      </c>
      <c r="B88" s="247" t="s">
        <v>225</v>
      </c>
      <c r="C88" s="262" t="s">
        <v>226</v>
      </c>
      <c r="D88" s="248" t="s">
        <v>151</v>
      </c>
      <c r="E88" s="249">
        <v>8</v>
      </c>
      <c r="F88" s="250"/>
      <c r="G88" s="251">
        <f>ROUND(E88*F88,2)</f>
        <v>0</v>
      </c>
      <c r="H88" s="234"/>
      <c r="I88" s="233">
        <f>ROUND(E88*H88,2)</f>
        <v>0</v>
      </c>
      <c r="J88" s="234"/>
      <c r="K88" s="233">
        <f>ROUND(E88*J88,2)</f>
        <v>0</v>
      </c>
      <c r="L88" s="233">
        <v>21</v>
      </c>
      <c r="M88" s="233">
        <f>G88*(1+L88/100)</f>
        <v>0</v>
      </c>
      <c r="N88" s="232">
        <v>8.2900000000000005E-3</v>
      </c>
      <c r="O88" s="232">
        <f>ROUND(E88*N88,2)</f>
        <v>7.0000000000000007E-2</v>
      </c>
      <c r="P88" s="232">
        <v>0</v>
      </c>
      <c r="Q88" s="232">
        <f>ROUND(E88*P88,2)</f>
        <v>0</v>
      </c>
      <c r="R88" s="233"/>
      <c r="S88" s="233" t="s">
        <v>192</v>
      </c>
      <c r="T88" s="233" t="s">
        <v>202</v>
      </c>
      <c r="U88" s="233">
        <v>0</v>
      </c>
      <c r="V88" s="233">
        <f>ROUND(E88*U88,2)</f>
        <v>0</v>
      </c>
      <c r="W88" s="233"/>
      <c r="X88" s="233" t="s">
        <v>185</v>
      </c>
      <c r="Y88" s="233" t="s">
        <v>111</v>
      </c>
      <c r="Z88" s="213"/>
      <c r="AA88" s="213"/>
      <c r="AB88" s="213"/>
      <c r="AC88" s="213"/>
      <c r="AD88" s="213"/>
      <c r="AE88" s="213"/>
      <c r="AF88" s="213"/>
      <c r="AG88" s="213" t="s">
        <v>186</v>
      </c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2" x14ac:dyDescent="0.2">
      <c r="A89" s="230"/>
      <c r="B89" s="231"/>
      <c r="C89" s="263" t="s">
        <v>227</v>
      </c>
      <c r="D89" s="252"/>
      <c r="E89" s="252"/>
      <c r="F89" s="252"/>
      <c r="G89" s="252"/>
      <c r="H89" s="233"/>
      <c r="I89" s="233"/>
      <c r="J89" s="233"/>
      <c r="K89" s="233"/>
      <c r="L89" s="233"/>
      <c r="M89" s="233"/>
      <c r="N89" s="232"/>
      <c r="O89" s="232"/>
      <c r="P89" s="232"/>
      <c r="Q89" s="232"/>
      <c r="R89" s="233"/>
      <c r="S89" s="233"/>
      <c r="T89" s="233"/>
      <c r="U89" s="233"/>
      <c r="V89" s="233"/>
      <c r="W89" s="233"/>
      <c r="X89" s="233"/>
      <c r="Y89" s="233"/>
      <c r="Z89" s="213"/>
      <c r="AA89" s="213"/>
      <c r="AB89" s="213"/>
      <c r="AC89" s="213"/>
      <c r="AD89" s="213"/>
      <c r="AE89" s="213"/>
      <c r="AF89" s="213"/>
      <c r="AG89" s="213" t="s">
        <v>114</v>
      </c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ht="22.5" outlineLevel="3" x14ac:dyDescent="0.2">
      <c r="A90" s="230"/>
      <c r="B90" s="231"/>
      <c r="C90" s="266" t="s">
        <v>228</v>
      </c>
      <c r="D90" s="260"/>
      <c r="E90" s="260"/>
      <c r="F90" s="260"/>
      <c r="G90" s="260"/>
      <c r="H90" s="233"/>
      <c r="I90" s="233"/>
      <c r="J90" s="233"/>
      <c r="K90" s="233"/>
      <c r="L90" s="233"/>
      <c r="M90" s="233"/>
      <c r="N90" s="232"/>
      <c r="O90" s="232"/>
      <c r="P90" s="232"/>
      <c r="Q90" s="232"/>
      <c r="R90" s="233"/>
      <c r="S90" s="233"/>
      <c r="T90" s="233"/>
      <c r="U90" s="233"/>
      <c r="V90" s="233"/>
      <c r="W90" s="233"/>
      <c r="X90" s="233"/>
      <c r="Y90" s="233"/>
      <c r="Z90" s="213"/>
      <c r="AA90" s="213"/>
      <c r="AB90" s="213"/>
      <c r="AC90" s="213"/>
      <c r="AD90" s="213"/>
      <c r="AE90" s="213"/>
      <c r="AF90" s="213"/>
      <c r="AG90" s="213" t="s">
        <v>114</v>
      </c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53" t="str">
        <f>C90</f>
        <v>Sada hliníkového lemování s hydroizolační fólií BFX a odtokovým žlábkem + se zateplovacím rámem BDX z polyetylenové pěny.</v>
      </c>
      <c r="BB90" s="213"/>
      <c r="BC90" s="213"/>
      <c r="BD90" s="213"/>
      <c r="BE90" s="213"/>
      <c r="BF90" s="213"/>
      <c r="BG90" s="213"/>
      <c r="BH90" s="213"/>
    </row>
    <row r="91" spans="1:60" ht="33.75" outlineLevel="1" x14ac:dyDescent="0.2">
      <c r="A91" s="246">
        <v>38</v>
      </c>
      <c r="B91" s="247" t="s">
        <v>229</v>
      </c>
      <c r="C91" s="262" t="s">
        <v>230</v>
      </c>
      <c r="D91" s="248" t="s">
        <v>151</v>
      </c>
      <c r="E91" s="249">
        <v>3</v>
      </c>
      <c r="F91" s="250"/>
      <c r="G91" s="251">
        <f>ROUND(E91*F91,2)</f>
        <v>0</v>
      </c>
      <c r="H91" s="234"/>
      <c r="I91" s="233">
        <f>ROUND(E91*H91,2)</f>
        <v>0</v>
      </c>
      <c r="J91" s="234"/>
      <c r="K91" s="233">
        <f>ROUND(E91*J91,2)</f>
        <v>0</v>
      </c>
      <c r="L91" s="233">
        <v>21</v>
      </c>
      <c r="M91" s="233">
        <f>G91*(1+L91/100)</f>
        <v>0</v>
      </c>
      <c r="N91" s="232">
        <v>1.7000000000000001E-2</v>
      </c>
      <c r="O91" s="232">
        <f>ROUND(E91*N91,2)</f>
        <v>0.05</v>
      </c>
      <c r="P91" s="232">
        <v>0</v>
      </c>
      <c r="Q91" s="232">
        <f>ROUND(E91*P91,2)</f>
        <v>0</v>
      </c>
      <c r="R91" s="233"/>
      <c r="S91" s="233" t="s">
        <v>192</v>
      </c>
      <c r="T91" s="233" t="s">
        <v>202</v>
      </c>
      <c r="U91" s="233">
        <v>0</v>
      </c>
      <c r="V91" s="233">
        <f>ROUND(E91*U91,2)</f>
        <v>0</v>
      </c>
      <c r="W91" s="233"/>
      <c r="X91" s="233" t="s">
        <v>185</v>
      </c>
      <c r="Y91" s="233" t="s">
        <v>111</v>
      </c>
      <c r="Z91" s="213"/>
      <c r="AA91" s="213"/>
      <c r="AB91" s="213"/>
      <c r="AC91" s="213"/>
      <c r="AD91" s="213"/>
      <c r="AE91" s="213"/>
      <c r="AF91" s="213"/>
      <c r="AG91" s="213" t="s">
        <v>186</v>
      </c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outlineLevel="2" x14ac:dyDescent="0.2">
      <c r="A92" s="230"/>
      <c r="B92" s="231"/>
      <c r="C92" s="263" t="s">
        <v>231</v>
      </c>
      <c r="D92" s="252"/>
      <c r="E92" s="252"/>
      <c r="F92" s="252"/>
      <c r="G92" s="252"/>
      <c r="H92" s="233"/>
      <c r="I92" s="233"/>
      <c r="J92" s="233"/>
      <c r="K92" s="233"/>
      <c r="L92" s="233"/>
      <c r="M92" s="233"/>
      <c r="N92" s="232"/>
      <c r="O92" s="232"/>
      <c r="P92" s="232"/>
      <c r="Q92" s="232"/>
      <c r="R92" s="233"/>
      <c r="S92" s="233"/>
      <c r="T92" s="233"/>
      <c r="U92" s="233"/>
      <c r="V92" s="233"/>
      <c r="W92" s="233"/>
      <c r="X92" s="233"/>
      <c r="Y92" s="233"/>
      <c r="Z92" s="213"/>
      <c r="AA92" s="213"/>
      <c r="AB92" s="213"/>
      <c r="AC92" s="213"/>
      <c r="AD92" s="213"/>
      <c r="AE92" s="213"/>
      <c r="AF92" s="213"/>
      <c r="AG92" s="213" t="s">
        <v>114</v>
      </c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ht="22.5" outlineLevel="3" x14ac:dyDescent="0.2">
      <c r="A93" s="230"/>
      <c r="B93" s="231"/>
      <c r="C93" s="266" t="s">
        <v>232</v>
      </c>
      <c r="D93" s="260"/>
      <c r="E93" s="260"/>
      <c r="F93" s="260"/>
      <c r="G93" s="260"/>
      <c r="H93" s="233"/>
      <c r="I93" s="233"/>
      <c r="J93" s="233"/>
      <c r="K93" s="233"/>
      <c r="L93" s="233"/>
      <c r="M93" s="233"/>
      <c r="N93" s="232"/>
      <c r="O93" s="232"/>
      <c r="P93" s="232"/>
      <c r="Q93" s="232"/>
      <c r="R93" s="233"/>
      <c r="S93" s="233"/>
      <c r="T93" s="233"/>
      <c r="U93" s="233"/>
      <c r="V93" s="233"/>
      <c r="W93" s="233"/>
      <c r="X93" s="233"/>
      <c r="Y93" s="233"/>
      <c r="Z93" s="213"/>
      <c r="AA93" s="213"/>
      <c r="AB93" s="213"/>
      <c r="AC93" s="213"/>
      <c r="AD93" s="213"/>
      <c r="AE93" s="213"/>
      <c r="AF93" s="213"/>
      <c r="AG93" s="213" t="s">
        <v>114</v>
      </c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53" t="str">
        <f>C93</f>
        <v>Sada hliníkového lemování, zateplovací sady a  hydroizolační fólie BFX s nastavitelným středovým odtokovým žlábkem</v>
      </c>
      <c r="BB93" s="213"/>
      <c r="BC93" s="213"/>
      <c r="BD93" s="213"/>
      <c r="BE93" s="213"/>
      <c r="BF93" s="213"/>
      <c r="BG93" s="213"/>
      <c r="BH93" s="213"/>
    </row>
    <row r="94" spans="1:60" outlineLevel="1" x14ac:dyDescent="0.2">
      <c r="A94" s="254">
        <v>39</v>
      </c>
      <c r="B94" s="255" t="s">
        <v>233</v>
      </c>
      <c r="C94" s="265" t="s">
        <v>234</v>
      </c>
      <c r="D94" s="256" t="s">
        <v>151</v>
      </c>
      <c r="E94" s="257">
        <v>2</v>
      </c>
      <c r="F94" s="258"/>
      <c r="G94" s="259">
        <f>ROUND(E94*F94,2)</f>
        <v>0</v>
      </c>
      <c r="H94" s="234"/>
      <c r="I94" s="233">
        <f>ROUND(E94*H94,2)</f>
        <v>0</v>
      </c>
      <c r="J94" s="234"/>
      <c r="K94" s="233">
        <f>ROUND(E94*J94,2)</f>
        <v>0</v>
      </c>
      <c r="L94" s="233">
        <v>21</v>
      </c>
      <c r="M94" s="233">
        <f>G94*(1+L94/100)</f>
        <v>0</v>
      </c>
      <c r="N94" s="232">
        <v>2.7999999999999998E-4</v>
      </c>
      <c r="O94" s="232">
        <f>ROUND(E94*N94,2)</f>
        <v>0</v>
      </c>
      <c r="P94" s="232">
        <v>0</v>
      </c>
      <c r="Q94" s="232">
        <f>ROUND(E94*P94,2)</f>
        <v>0</v>
      </c>
      <c r="R94" s="233"/>
      <c r="S94" s="233" t="s">
        <v>109</v>
      </c>
      <c r="T94" s="233" t="s">
        <v>109</v>
      </c>
      <c r="U94" s="233">
        <v>1.726</v>
      </c>
      <c r="V94" s="233">
        <f>ROUND(E94*U94,2)</f>
        <v>3.45</v>
      </c>
      <c r="W94" s="233"/>
      <c r="X94" s="233" t="s">
        <v>110</v>
      </c>
      <c r="Y94" s="233" t="s">
        <v>111</v>
      </c>
      <c r="Z94" s="213"/>
      <c r="AA94" s="213"/>
      <c r="AB94" s="213"/>
      <c r="AC94" s="213"/>
      <c r="AD94" s="213"/>
      <c r="AE94" s="213"/>
      <c r="AF94" s="213"/>
      <c r="AG94" s="213" t="s">
        <v>112</v>
      </c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1" x14ac:dyDescent="0.2">
      <c r="A95" s="246">
        <v>40</v>
      </c>
      <c r="B95" s="247" t="s">
        <v>235</v>
      </c>
      <c r="C95" s="262" t="s">
        <v>236</v>
      </c>
      <c r="D95" s="248" t="s">
        <v>151</v>
      </c>
      <c r="E95" s="249">
        <v>2</v>
      </c>
      <c r="F95" s="250"/>
      <c r="G95" s="251">
        <f>ROUND(E95*F95,2)</f>
        <v>0</v>
      </c>
      <c r="H95" s="234"/>
      <c r="I95" s="233">
        <f>ROUND(E95*H95,2)</f>
        <v>0</v>
      </c>
      <c r="J95" s="234"/>
      <c r="K95" s="233">
        <f>ROUND(E95*J95,2)</f>
        <v>0</v>
      </c>
      <c r="L95" s="233">
        <v>21</v>
      </c>
      <c r="M95" s="233">
        <f>G95*(1+L95/100)</f>
        <v>0</v>
      </c>
      <c r="N95" s="232">
        <v>9.1000000000000004E-3</v>
      </c>
      <c r="O95" s="232">
        <f>ROUND(E95*N95,2)</f>
        <v>0.02</v>
      </c>
      <c r="P95" s="232">
        <v>0</v>
      </c>
      <c r="Q95" s="232">
        <f>ROUND(E95*P95,2)</f>
        <v>0</v>
      </c>
      <c r="R95" s="233" t="s">
        <v>184</v>
      </c>
      <c r="S95" s="233" t="s">
        <v>109</v>
      </c>
      <c r="T95" s="233" t="s">
        <v>109</v>
      </c>
      <c r="U95" s="233">
        <v>0</v>
      </c>
      <c r="V95" s="233">
        <f>ROUND(E95*U95,2)</f>
        <v>0</v>
      </c>
      <c r="W95" s="233"/>
      <c r="X95" s="233" t="s">
        <v>185</v>
      </c>
      <c r="Y95" s="233" t="s">
        <v>111</v>
      </c>
      <c r="Z95" s="213"/>
      <c r="AA95" s="213"/>
      <c r="AB95" s="213"/>
      <c r="AC95" s="213"/>
      <c r="AD95" s="213"/>
      <c r="AE95" s="213"/>
      <c r="AF95" s="213"/>
      <c r="AG95" s="213" t="s">
        <v>186</v>
      </c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outlineLevel="2" x14ac:dyDescent="0.2">
      <c r="A96" s="230"/>
      <c r="B96" s="231"/>
      <c r="C96" s="263" t="s">
        <v>237</v>
      </c>
      <c r="D96" s="252"/>
      <c r="E96" s="252"/>
      <c r="F96" s="252"/>
      <c r="G96" s="252"/>
      <c r="H96" s="233"/>
      <c r="I96" s="233"/>
      <c r="J96" s="233"/>
      <c r="K96" s="233"/>
      <c r="L96" s="233"/>
      <c r="M96" s="233"/>
      <c r="N96" s="232"/>
      <c r="O96" s="232"/>
      <c r="P96" s="232"/>
      <c r="Q96" s="232"/>
      <c r="R96" s="233"/>
      <c r="S96" s="233"/>
      <c r="T96" s="233"/>
      <c r="U96" s="233"/>
      <c r="V96" s="233"/>
      <c r="W96" s="233"/>
      <c r="X96" s="233"/>
      <c r="Y96" s="233"/>
      <c r="Z96" s="213"/>
      <c r="AA96" s="213"/>
      <c r="AB96" s="213"/>
      <c r="AC96" s="213"/>
      <c r="AD96" s="213"/>
      <c r="AE96" s="213"/>
      <c r="AF96" s="213"/>
      <c r="AG96" s="213" t="s">
        <v>114</v>
      </c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1" x14ac:dyDescent="0.2">
      <c r="A97" s="254">
        <v>41</v>
      </c>
      <c r="B97" s="255" t="s">
        <v>238</v>
      </c>
      <c r="C97" s="265" t="s">
        <v>239</v>
      </c>
      <c r="D97" s="256" t="s">
        <v>131</v>
      </c>
      <c r="E97" s="257">
        <v>0.73292000000000002</v>
      </c>
      <c r="F97" s="258"/>
      <c r="G97" s="259">
        <f>ROUND(E97*F97,2)</f>
        <v>0</v>
      </c>
      <c r="H97" s="234"/>
      <c r="I97" s="233">
        <f>ROUND(E97*H97,2)</f>
        <v>0</v>
      </c>
      <c r="J97" s="234"/>
      <c r="K97" s="233">
        <f>ROUND(E97*J97,2)</f>
        <v>0</v>
      </c>
      <c r="L97" s="233">
        <v>21</v>
      </c>
      <c r="M97" s="233">
        <f>G97*(1+L97/100)</f>
        <v>0</v>
      </c>
      <c r="N97" s="232">
        <v>0</v>
      </c>
      <c r="O97" s="232">
        <f>ROUND(E97*N97,2)</f>
        <v>0</v>
      </c>
      <c r="P97" s="232">
        <v>0</v>
      </c>
      <c r="Q97" s="232">
        <f>ROUND(E97*P97,2)</f>
        <v>0</v>
      </c>
      <c r="R97" s="233"/>
      <c r="S97" s="233" t="s">
        <v>109</v>
      </c>
      <c r="T97" s="233" t="s">
        <v>109</v>
      </c>
      <c r="U97" s="233">
        <v>2.4209999999999998</v>
      </c>
      <c r="V97" s="233">
        <f>ROUND(E97*U97,2)</f>
        <v>1.77</v>
      </c>
      <c r="W97" s="233"/>
      <c r="X97" s="233" t="s">
        <v>132</v>
      </c>
      <c r="Y97" s="233" t="s">
        <v>111</v>
      </c>
      <c r="Z97" s="213"/>
      <c r="AA97" s="213"/>
      <c r="AB97" s="213"/>
      <c r="AC97" s="213"/>
      <c r="AD97" s="213"/>
      <c r="AE97" s="213"/>
      <c r="AF97" s="213"/>
      <c r="AG97" s="213" t="s">
        <v>133</v>
      </c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x14ac:dyDescent="0.2">
      <c r="A98" s="239" t="s">
        <v>104</v>
      </c>
      <c r="B98" s="240" t="s">
        <v>71</v>
      </c>
      <c r="C98" s="261" t="s">
        <v>72</v>
      </c>
      <c r="D98" s="241"/>
      <c r="E98" s="242"/>
      <c r="F98" s="243"/>
      <c r="G98" s="244">
        <f>SUMIF(AG99:AG100,"&lt;&gt;NOR",G99:G100)</f>
        <v>0</v>
      </c>
      <c r="H98" s="238"/>
      <c r="I98" s="238">
        <f>SUM(I99:I100)</f>
        <v>0</v>
      </c>
      <c r="J98" s="238"/>
      <c r="K98" s="238">
        <f>SUM(K99:K100)</f>
        <v>0</v>
      </c>
      <c r="L98" s="238"/>
      <c r="M98" s="238">
        <f>SUM(M99:M100)</f>
        <v>0</v>
      </c>
      <c r="N98" s="237"/>
      <c r="O98" s="237">
        <f>SUM(O99:O100)</f>
        <v>0</v>
      </c>
      <c r="P98" s="237"/>
      <c r="Q98" s="237">
        <f>SUM(Q99:Q100)</f>
        <v>0</v>
      </c>
      <c r="R98" s="238"/>
      <c r="S98" s="238"/>
      <c r="T98" s="238"/>
      <c r="U98" s="238"/>
      <c r="V98" s="238">
        <f>SUM(V99:V100)</f>
        <v>0</v>
      </c>
      <c r="W98" s="238"/>
      <c r="X98" s="238"/>
      <c r="Y98" s="238"/>
      <c r="AG98" t="s">
        <v>105</v>
      </c>
    </row>
    <row r="99" spans="1:60" ht="22.5" outlineLevel="1" x14ac:dyDescent="0.2">
      <c r="A99" s="246">
        <v>42</v>
      </c>
      <c r="B99" s="247" t="s">
        <v>240</v>
      </c>
      <c r="C99" s="262" t="s">
        <v>241</v>
      </c>
      <c r="D99" s="248" t="s">
        <v>242</v>
      </c>
      <c r="E99" s="249">
        <v>1</v>
      </c>
      <c r="F99" s="250"/>
      <c r="G99" s="251">
        <f>ROUND(E99*F99,2)</f>
        <v>0</v>
      </c>
      <c r="H99" s="234"/>
      <c r="I99" s="233">
        <f>ROUND(E99*H99,2)</f>
        <v>0</v>
      </c>
      <c r="J99" s="234"/>
      <c r="K99" s="233">
        <f>ROUND(E99*J99,2)</f>
        <v>0</v>
      </c>
      <c r="L99" s="233">
        <v>21</v>
      </c>
      <c r="M99" s="233">
        <f>G99*(1+L99/100)</f>
        <v>0</v>
      </c>
      <c r="N99" s="232">
        <v>0</v>
      </c>
      <c r="O99" s="232">
        <f>ROUND(E99*N99,2)</f>
        <v>0</v>
      </c>
      <c r="P99" s="232">
        <v>0</v>
      </c>
      <c r="Q99" s="232">
        <f>ROUND(E99*P99,2)</f>
        <v>0</v>
      </c>
      <c r="R99" s="233"/>
      <c r="S99" s="233" t="s">
        <v>192</v>
      </c>
      <c r="T99" s="233" t="s">
        <v>193</v>
      </c>
      <c r="U99" s="233">
        <v>0</v>
      </c>
      <c r="V99" s="233">
        <f>ROUND(E99*U99,2)</f>
        <v>0</v>
      </c>
      <c r="W99" s="233"/>
      <c r="X99" s="233" t="s">
        <v>110</v>
      </c>
      <c r="Y99" s="233" t="s">
        <v>243</v>
      </c>
      <c r="Z99" s="213"/>
      <c r="AA99" s="213"/>
      <c r="AB99" s="213"/>
      <c r="AC99" s="213"/>
      <c r="AD99" s="213"/>
      <c r="AE99" s="213"/>
      <c r="AF99" s="213"/>
      <c r="AG99" s="213" t="s">
        <v>112</v>
      </c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2" x14ac:dyDescent="0.2">
      <c r="A100" s="230"/>
      <c r="B100" s="231"/>
      <c r="C100" s="263" t="s">
        <v>244</v>
      </c>
      <c r="D100" s="252"/>
      <c r="E100" s="252"/>
      <c r="F100" s="252"/>
      <c r="G100" s="252"/>
      <c r="H100" s="233"/>
      <c r="I100" s="233"/>
      <c r="J100" s="233"/>
      <c r="K100" s="233"/>
      <c r="L100" s="233"/>
      <c r="M100" s="233"/>
      <c r="N100" s="232"/>
      <c r="O100" s="232"/>
      <c r="P100" s="232"/>
      <c r="Q100" s="232"/>
      <c r="R100" s="233"/>
      <c r="S100" s="233"/>
      <c r="T100" s="233"/>
      <c r="U100" s="233"/>
      <c r="V100" s="233"/>
      <c r="W100" s="233"/>
      <c r="X100" s="233"/>
      <c r="Y100" s="233"/>
      <c r="Z100" s="213"/>
      <c r="AA100" s="213"/>
      <c r="AB100" s="213"/>
      <c r="AC100" s="213"/>
      <c r="AD100" s="213"/>
      <c r="AE100" s="213"/>
      <c r="AF100" s="213"/>
      <c r="AG100" s="213" t="s">
        <v>114</v>
      </c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x14ac:dyDescent="0.2">
      <c r="A101" s="239" t="s">
        <v>104</v>
      </c>
      <c r="B101" s="240" t="s">
        <v>73</v>
      </c>
      <c r="C101" s="261" t="s">
        <v>74</v>
      </c>
      <c r="D101" s="241"/>
      <c r="E101" s="242"/>
      <c r="F101" s="243"/>
      <c r="G101" s="244">
        <f>SUMIF(AG102:AG116,"&lt;&gt;NOR",G102:G116)</f>
        <v>0</v>
      </c>
      <c r="H101" s="238"/>
      <c r="I101" s="238">
        <f>SUM(I102:I116)</f>
        <v>0</v>
      </c>
      <c r="J101" s="238"/>
      <c r="K101" s="238">
        <f>SUM(K102:K116)</f>
        <v>0</v>
      </c>
      <c r="L101" s="238"/>
      <c r="M101" s="238">
        <f>SUM(M102:M116)</f>
        <v>0</v>
      </c>
      <c r="N101" s="237"/>
      <c r="O101" s="237">
        <f>SUM(O102:O116)</f>
        <v>0</v>
      </c>
      <c r="P101" s="237"/>
      <c r="Q101" s="237">
        <f>SUM(Q102:Q116)</f>
        <v>0</v>
      </c>
      <c r="R101" s="238"/>
      <c r="S101" s="238"/>
      <c r="T101" s="238"/>
      <c r="U101" s="238"/>
      <c r="V101" s="238">
        <f>SUM(V102:V116)</f>
        <v>21.45</v>
      </c>
      <c r="W101" s="238"/>
      <c r="X101" s="238"/>
      <c r="Y101" s="238"/>
      <c r="AG101" t="s">
        <v>105</v>
      </c>
    </row>
    <row r="102" spans="1:60" outlineLevel="1" x14ac:dyDescent="0.2">
      <c r="A102" s="254">
        <v>43</v>
      </c>
      <c r="B102" s="255" t="s">
        <v>245</v>
      </c>
      <c r="C102" s="265" t="s">
        <v>246</v>
      </c>
      <c r="D102" s="256" t="s">
        <v>131</v>
      </c>
      <c r="E102" s="257">
        <v>7.1076600000000001</v>
      </c>
      <c r="F102" s="258"/>
      <c r="G102" s="259">
        <f>ROUND(E102*F102,2)</f>
        <v>0</v>
      </c>
      <c r="H102" s="234"/>
      <c r="I102" s="233">
        <f>ROUND(E102*H102,2)</f>
        <v>0</v>
      </c>
      <c r="J102" s="234"/>
      <c r="K102" s="233">
        <f>ROUND(E102*J102,2)</f>
        <v>0</v>
      </c>
      <c r="L102" s="233">
        <v>21</v>
      </c>
      <c r="M102" s="233">
        <f>G102*(1+L102/100)</f>
        <v>0</v>
      </c>
      <c r="N102" s="232">
        <v>0</v>
      </c>
      <c r="O102" s="232">
        <f>ROUND(E102*N102,2)</f>
        <v>0</v>
      </c>
      <c r="P102" s="232">
        <v>0</v>
      </c>
      <c r="Q102" s="232">
        <f>ROUND(E102*P102,2)</f>
        <v>0</v>
      </c>
      <c r="R102" s="233"/>
      <c r="S102" s="233" t="s">
        <v>109</v>
      </c>
      <c r="T102" s="233" t="s">
        <v>109</v>
      </c>
      <c r="U102" s="233">
        <v>0.93300000000000005</v>
      </c>
      <c r="V102" s="233">
        <f>ROUND(E102*U102,2)</f>
        <v>6.63</v>
      </c>
      <c r="W102" s="233"/>
      <c r="X102" s="233" t="s">
        <v>247</v>
      </c>
      <c r="Y102" s="233" t="s">
        <v>111</v>
      </c>
      <c r="Z102" s="213"/>
      <c r="AA102" s="213"/>
      <c r="AB102" s="213"/>
      <c r="AC102" s="213"/>
      <c r="AD102" s="213"/>
      <c r="AE102" s="213"/>
      <c r="AF102" s="213"/>
      <c r="AG102" s="213" t="s">
        <v>248</v>
      </c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1" x14ac:dyDescent="0.2">
      <c r="A103" s="254">
        <v>44</v>
      </c>
      <c r="B103" s="255" t="s">
        <v>249</v>
      </c>
      <c r="C103" s="265" t="s">
        <v>250</v>
      </c>
      <c r="D103" s="256" t="s">
        <v>131</v>
      </c>
      <c r="E103" s="257">
        <v>7.1076600000000001</v>
      </c>
      <c r="F103" s="258"/>
      <c r="G103" s="259">
        <f>ROUND(E103*F103,2)</f>
        <v>0</v>
      </c>
      <c r="H103" s="234"/>
      <c r="I103" s="233">
        <f>ROUND(E103*H103,2)</f>
        <v>0</v>
      </c>
      <c r="J103" s="234"/>
      <c r="K103" s="233">
        <f>ROUND(E103*J103,2)</f>
        <v>0</v>
      </c>
      <c r="L103" s="233">
        <v>21</v>
      </c>
      <c r="M103" s="233">
        <f>G103*(1+L103/100)</f>
        <v>0</v>
      </c>
      <c r="N103" s="232">
        <v>0</v>
      </c>
      <c r="O103" s="232">
        <f>ROUND(E103*N103,2)</f>
        <v>0</v>
      </c>
      <c r="P103" s="232">
        <v>0</v>
      </c>
      <c r="Q103" s="232">
        <f>ROUND(E103*P103,2)</f>
        <v>0</v>
      </c>
      <c r="R103" s="233"/>
      <c r="S103" s="233" t="s">
        <v>109</v>
      </c>
      <c r="T103" s="233" t="s">
        <v>109</v>
      </c>
      <c r="U103" s="233">
        <v>0.65300000000000002</v>
      </c>
      <c r="V103" s="233">
        <f>ROUND(E103*U103,2)</f>
        <v>4.6399999999999997</v>
      </c>
      <c r="W103" s="233"/>
      <c r="X103" s="233" t="s">
        <v>247</v>
      </c>
      <c r="Y103" s="233" t="s">
        <v>111</v>
      </c>
      <c r="Z103" s="213"/>
      <c r="AA103" s="213"/>
      <c r="AB103" s="213"/>
      <c r="AC103" s="213"/>
      <c r="AD103" s="213"/>
      <c r="AE103" s="213"/>
      <c r="AF103" s="213"/>
      <c r="AG103" s="213" t="s">
        <v>248</v>
      </c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1" x14ac:dyDescent="0.2">
      <c r="A104" s="254">
        <v>45</v>
      </c>
      <c r="B104" s="255" t="s">
        <v>251</v>
      </c>
      <c r="C104" s="265" t="s">
        <v>252</v>
      </c>
      <c r="D104" s="256" t="s">
        <v>131</v>
      </c>
      <c r="E104" s="257">
        <v>7.1076600000000001</v>
      </c>
      <c r="F104" s="258"/>
      <c r="G104" s="259">
        <f>ROUND(E104*F104,2)</f>
        <v>0</v>
      </c>
      <c r="H104" s="234"/>
      <c r="I104" s="233">
        <f>ROUND(E104*H104,2)</f>
        <v>0</v>
      </c>
      <c r="J104" s="234"/>
      <c r="K104" s="233">
        <f>ROUND(E104*J104,2)</f>
        <v>0</v>
      </c>
      <c r="L104" s="233">
        <v>21</v>
      </c>
      <c r="M104" s="233">
        <f>G104*(1+L104/100)</f>
        <v>0</v>
      </c>
      <c r="N104" s="232">
        <v>0</v>
      </c>
      <c r="O104" s="232">
        <f>ROUND(E104*N104,2)</f>
        <v>0</v>
      </c>
      <c r="P104" s="232">
        <v>0</v>
      </c>
      <c r="Q104" s="232">
        <f>ROUND(E104*P104,2)</f>
        <v>0</v>
      </c>
      <c r="R104" s="233"/>
      <c r="S104" s="233" t="s">
        <v>109</v>
      </c>
      <c r="T104" s="233" t="s">
        <v>109</v>
      </c>
      <c r="U104" s="233">
        <v>0.94199999999999995</v>
      </c>
      <c r="V104" s="233">
        <f>ROUND(E104*U104,2)</f>
        <v>6.7</v>
      </c>
      <c r="W104" s="233"/>
      <c r="X104" s="233" t="s">
        <v>247</v>
      </c>
      <c r="Y104" s="233" t="s">
        <v>111</v>
      </c>
      <c r="Z104" s="213"/>
      <c r="AA104" s="213"/>
      <c r="AB104" s="213"/>
      <c r="AC104" s="213"/>
      <c r="AD104" s="213"/>
      <c r="AE104" s="213"/>
      <c r="AF104" s="213"/>
      <c r="AG104" s="213" t="s">
        <v>248</v>
      </c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1" x14ac:dyDescent="0.2">
      <c r="A105" s="246">
        <v>46</v>
      </c>
      <c r="B105" s="247" t="s">
        <v>253</v>
      </c>
      <c r="C105" s="262" t="s">
        <v>254</v>
      </c>
      <c r="D105" s="248" t="s">
        <v>131</v>
      </c>
      <c r="E105" s="249">
        <v>7.1076600000000001</v>
      </c>
      <c r="F105" s="250"/>
      <c r="G105" s="251">
        <f>ROUND(E105*F105,2)</f>
        <v>0</v>
      </c>
      <c r="H105" s="234"/>
      <c r="I105" s="233">
        <f>ROUND(E105*H105,2)</f>
        <v>0</v>
      </c>
      <c r="J105" s="234"/>
      <c r="K105" s="233">
        <f>ROUND(E105*J105,2)</f>
        <v>0</v>
      </c>
      <c r="L105" s="233">
        <v>21</v>
      </c>
      <c r="M105" s="233">
        <f>G105*(1+L105/100)</f>
        <v>0</v>
      </c>
      <c r="N105" s="232">
        <v>0</v>
      </c>
      <c r="O105" s="232">
        <f>ROUND(E105*N105,2)</f>
        <v>0</v>
      </c>
      <c r="P105" s="232">
        <v>0</v>
      </c>
      <c r="Q105" s="232">
        <f>ROUND(E105*P105,2)</f>
        <v>0</v>
      </c>
      <c r="R105" s="233"/>
      <c r="S105" s="233" t="s">
        <v>109</v>
      </c>
      <c r="T105" s="233" t="s">
        <v>109</v>
      </c>
      <c r="U105" s="233">
        <v>0.49</v>
      </c>
      <c r="V105" s="233">
        <f>ROUND(E105*U105,2)</f>
        <v>3.48</v>
      </c>
      <c r="W105" s="233"/>
      <c r="X105" s="233" t="s">
        <v>247</v>
      </c>
      <c r="Y105" s="233" t="s">
        <v>111</v>
      </c>
      <c r="Z105" s="213"/>
      <c r="AA105" s="213"/>
      <c r="AB105" s="213"/>
      <c r="AC105" s="213"/>
      <c r="AD105" s="213"/>
      <c r="AE105" s="213"/>
      <c r="AF105" s="213"/>
      <c r="AG105" s="213" t="s">
        <v>248</v>
      </c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2" x14ac:dyDescent="0.2">
      <c r="A106" s="230"/>
      <c r="B106" s="231"/>
      <c r="C106" s="263" t="s">
        <v>255</v>
      </c>
      <c r="D106" s="252"/>
      <c r="E106" s="252"/>
      <c r="F106" s="252"/>
      <c r="G106" s="252"/>
      <c r="H106" s="233"/>
      <c r="I106" s="233"/>
      <c r="J106" s="233"/>
      <c r="K106" s="233"/>
      <c r="L106" s="233"/>
      <c r="M106" s="233"/>
      <c r="N106" s="232"/>
      <c r="O106" s="232"/>
      <c r="P106" s="232"/>
      <c r="Q106" s="232"/>
      <c r="R106" s="233"/>
      <c r="S106" s="233"/>
      <c r="T106" s="233"/>
      <c r="U106" s="233"/>
      <c r="V106" s="233"/>
      <c r="W106" s="233"/>
      <c r="X106" s="233"/>
      <c r="Y106" s="233"/>
      <c r="Z106" s="213"/>
      <c r="AA106" s="213"/>
      <c r="AB106" s="213"/>
      <c r="AC106" s="213"/>
      <c r="AD106" s="213"/>
      <c r="AE106" s="213"/>
      <c r="AF106" s="213"/>
      <c r="AG106" s="213" t="s">
        <v>114</v>
      </c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1" x14ac:dyDescent="0.2">
      <c r="A107" s="254">
        <v>47</v>
      </c>
      <c r="B107" s="255" t="s">
        <v>256</v>
      </c>
      <c r="C107" s="265" t="s">
        <v>257</v>
      </c>
      <c r="D107" s="256" t="s">
        <v>131</v>
      </c>
      <c r="E107" s="257">
        <v>127.93783000000001</v>
      </c>
      <c r="F107" s="258"/>
      <c r="G107" s="259">
        <f>ROUND(E107*F107,2)</f>
        <v>0</v>
      </c>
      <c r="H107" s="234"/>
      <c r="I107" s="233">
        <f>ROUND(E107*H107,2)</f>
        <v>0</v>
      </c>
      <c r="J107" s="234"/>
      <c r="K107" s="233">
        <f>ROUND(E107*J107,2)</f>
        <v>0</v>
      </c>
      <c r="L107" s="233">
        <v>21</v>
      </c>
      <c r="M107" s="233">
        <f>G107*(1+L107/100)</f>
        <v>0</v>
      </c>
      <c r="N107" s="232">
        <v>0</v>
      </c>
      <c r="O107" s="232">
        <f>ROUND(E107*N107,2)</f>
        <v>0</v>
      </c>
      <c r="P107" s="232">
        <v>0</v>
      </c>
      <c r="Q107" s="232">
        <f>ROUND(E107*P107,2)</f>
        <v>0</v>
      </c>
      <c r="R107" s="233"/>
      <c r="S107" s="233" t="s">
        <v>109</v>
      </c>
      <c r="T107" s="233" t="s">
        <v>109</v>
      </c>
      <c r="U107" s="233">
        <v>0</v>
      </c>
      <c r="V107" s="233">
        <f>ROUND(E107*U107,2)</f>
        <v>0</v>
      </c>
      <c r="W107" s="233"/>
      <c r="X107" s="233" t="s">
        <v>247</v>
      </c>
      <c r="Y107" s="233" t="s">
        <v>111</v>
      </c>
      <c r="Z107" s="213"/>
      <c r="AA107" s="213"/>
      <c r="AB107" s="213"/>
      <c r="AC107" s="213"/>
      <c r="AD107" s="213"/>
      <c r="AE107" s="213"/>
      <c r="AF107" s="213"/>
      <c r="AG107" s="213" t="s">
        <v>248</v>
      </c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ht="22.5" outlineLevel="1" x14ac:dyDescent="0.2">
      <c r="A108" s="246">
        <v>48</v>
      </c>
      <c r="B108" s="247" t="s">
        <v>258</v>
      </c>
      <c r="C108" s="262" t="s">
        <v>259</v>
      </c>
      <c r="D108" s="248" t="s">
        <v>131</v>
      </c>
      <c r="E108" s="249">
        <v>6.36</v>
      </c>
      <c r="F108" s="250"/>
      <c r="G108" s="251">
        <f>ROUND(E108*F108,2)</f>
        <v>0</v>
      </c>
      <c r="H108" s="234"/>
      <c r="I108" s="233">
        <f>ROUND(E108*H108,2)</f>
        <v>0</v>
      </c>
      <c r="J108" s="234"/>
      <c r="K108" s="233">
        <f>ROUND(E108*J108,2)</f>
        <v>0</v>
      </c>
      <c r="L108" s="233">
        <v>21</v>
      </c>
      <c r="M108" s="233">
        <f>G108*(1+L108/100)</f>
        <v>0</v>
      </c>
      <c r="N108" s="232">
        <v>0</v>
      </c>
      <c r="O108" s="232">
        <f>ROUND(E108*N108,2)</f>
        <v>0</v>
      </c>
      <c r="P108" s="232">
        <v>0</v>
      </c>
      <c r="Q108" s="232">
        <f>ROUND(E108*P108,2)</f>
        <v>0</v>
      </c>
      <c r="R108" s="233"/>
      <c r="S108" s="233" t="s">
        <v>109</v>
      </c>
      <c r="T108" s="233" t="s">
        <v>193</v>
      </c>
      <c r="U108" s="233">
        <v>0</v>
      </c>
      <c r="V108" s="233">
        <f>ROUND(E108*U108,2)</f>
        <v>0</v>
      </c>
      <c r="W108" s="233"/>
      <c r="X108" s="233" t="s">
        <v>110</v>
      </c>
      <c r="Y108" s="233" t="s">
        <v>111</v>
      </c>
      <c r="Z108" s="213"/>
      <c r="AA108" s="213"/>
      <c r="AB108" s="213"/>
      <c r="AC108" s="213"/>
      <c r="AD108" s="213"/>
      <c r="AE108" s="213"/>
      <c r="AF108" s="213"/>
      <c r="AG108" s="213" t="s">
        <v>112</v>
      </c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outlineLevel="2" x14ac:dyDescent="0.2">
      <c r="A109" s="230"/>
      <c r="B109" s="231"/>
      <c r="C109" s="264" t="s">
        <v>260</v>
      </c>
      <c r="D109" s="235"/>
      <c r="E109" s="236">
        <v>6.36</v>
      </c>
      <c r="F109" s="233"/>
      <c r="G109" s="233"/>
      <c r="H109" s="233"/>
      <c r="I109" s="233"/>
      <c r="J109" s="233"/>
      <c r="K109" s="233"/>
      <c r="L109" s="233"/>
      <c r="M109" s="233"/>
      <c r="N109" s="232"/>
      <c r="O109" s="232"/>
      <c r="P109" s="232"/>
      <c r="Q109" s="232"/>
      <c r="R109" s="233"/>
      <c r="S109" s="233"/>
      <c r="T109" s="233"/>
      <c r="U109" s="233"/>
      <c r="V109" s="233"/>
      <c r="W109" s="233"/>
      <c r="X109" s="233"/>
      <c r="Y109" s="233"/>
      <c r="Z109" s="213"/>
      <c r="AA109" s="213"/>
      <c r="AB109" s="213"/>
      <c r="AC109" s="213"/>
      <c r="AD109" s="213"/>
      <c r="AE109" s="213"/>
      <c r="AF109" s="213"/>
      <c r="AG109" s="213" t="s">
        <v>116</v>
      </c>
      <c r="AH109" s="213">
        <v>0</v>
      </c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ht="22.5" outlineLevel="1" x14ac:dyDescent="0.2">
      <c r="A110" s="246">
        <v>49</v>
      </c>
      <c r="B110" s="247" t="s">
        <v>261</v>
      </c>
      <c r="C110" s="262" t="s">
        <v>262</v>
      </c>
      <c r="D110" s="248" t="s">
        <v>131</v>
      </c>
      <c r="E110" s="249">
        <v>0.36099999999999999</v>
      </c>
      <c r="F110" s="250"/>
      <c r="G110" s="251">
        <f>ROUND(E110*F110,2)</f>
        <v>0</v>
      </c>
      <c r="H110" s="234"/>
      <c r="I110" s="233">
        <f>ROUND(E110*H110,2)</f>
        <v>0</v>
      </c>
      <c r="J110" s="234"/>
      <c r="K110" s="233">
        <f>ROUND(E110*J110,2)</f>
        <v>0</v>
      </c>
      <c r="L110" s="233">
        <v>21</v>
      </c>
      <c r="M110" s="233">
        <f>G110*(1+L110/100)</f>
        <v>0</v>
      </c>
      <c r="N110" s="232">
        <v>0</v>
      </c>
      <c r="O110" s="232">
        <f>ROUND(E110*N110,2)</f>
        <v>0</v>
      </c>
      <c r="P110" s="232">
        <v>0</v>
      </c>
      <c r="Q110" s="232">
        <f>ROUND(E110*P110,2)</f>
        <v>0</v>
      </c>
      <c r="R110" s="233"/>
      <c r="S110" s="233" t="s">
        <v>109</v>
      </c>
      <c r="T110" s="233" t="s">
        <v>193</v>
      </c>
      <c r="U110" s="233">
        <v>0</v>
      </c>
      <c r="V110" s="233">
        <f>ROUND(E110*U110,2)</f>
        <v>0</v>
      </c>
      <c r="W110" s="233"/>
      <c r="X110" s="233" t="s">
        <v>110</v>
      </c>
      <c r="Y110" s="233" t="s">
        <v>111</v>
      </c>
      <c r="Z110" s="213"/>
      <c r="AA110" s="213"/>
      <c r="AB110" s="213"/>
      <c r="AC110" s="213"/>
      <c r="AD110" s="213"/>
      <c r="AE110" s="213"/>
      <c r="AF110" s="213"/>
      <c r="AG110" s="213" t="s">
        <v>112</v>
      </c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outlineLevel="2" x14ac:dyDescent="0.2">
      <c r="A111" s="230"/>
      <c r="B111" s="231"/>
      <c r="C111" s="263" t="s">
        <v>263</v>
      </c>
      <c r="D111" s="252"/>
      <c r="E111" s="252"/>
      <c r="F111" s="252"/>
      <c r="G111" s="252"/>
      <c r="H111" s="233"/>
      <c r="I111" s="233"/>
      <c r="J111" s="233"/>
      <c r="K111" s="233"/>
      <c r="L111" s="233"/>
      <c r="M111" s="233"/>
      <c r="N111" s="232"/>
      <c r="O111" s="232"/>
      <c r="P111" s="232"/>
      <c r="Q111" s="232"/>
      <c r="R111" s="233"/>
      <c r="S111" s="233"/>
      <c r="T111" s="233"/>
      <c r="U111" s="233"/>
      <c r="V111" s="233"/>
      <c r="W111" s="233"/>
      <c r="X111" s="233"/>
      <c r="Y111" s="233"/>
      <c r="Z111" s="213"/>
      <c r="AA111" s="213"/>
      <c r="AB111" s="213"/>
      <c r="AC111" s="213"/>
      <c r="AD111" s="213"/>
      <c r="AE111" s="213"/>
      <c r="AF111" s="213"/>
      <c r="AG111" s="213" t="s">
        <v>114</v>
      </c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outlineLevel="2" x14ac:dyDescent="0.2">
      <c r="A112" s="230"/>
      <c r="B112" s="231"/>
      <c r="C112" s="264" t="s">
        <v>264</v>
      </c>
      <c r="D112" s="235"/>
      <c r="E112" s="236"/>
      <c r="F112" s="233"/>
      <c r="G112" s="233"/>
      <c r="H112" s="233"/>
      <c r="I112" s="233"/>
      <c r="J112" s="233"/>
      <c r="K112" s="233"/>
      <c r="L112" s="233"/>
      <c r="M112" s="233"/>
      <c r="N112" s="232"/>
      <c r="O112" s="232"/>
      <c r="P112" s="232"/>
      <c r="Q112" s="232"/>
      <c r="R112" s="233"/>
      <c r="S112" s="233"/>
      <c r="T112" s="233"/>
      <c r="U112" s="233"/>
      <c r="V112" s="233"/>
      <c r="W112" s="233"/>
      <c r="X112" s="233"/>
      <c r="Y112" s="233"/>
      <c r="Z112" s="213"/>
      <c r="AA112" s="213"/>
      <c r="AB112" s="213"/>
      <c r="AC112" s="213"/>
      <c r="AD112" s="213"/>
      <c r="AE112" s="213"/>
      <c r="AF112" s="213"/>
      <c r="AG112" s="213" t="s">
        <v>116</v>
      </c>
      <c r="AH112" s="213">
        <v>0</v>
      </c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3" x14ac:dyDescent="0.2">
      <c r="A113" s="230"/>
      <c r="B113" s="231"/>
      <c r="C113" s="264" t="s">
        <v>265</v>
      </c>
      <c r="D113" s="235"/>
      <c r="E113" s="236">
        <v>0.36099999999999999</v>
      </c>
      <c r="F113" s="233"/>
      <c r="G113" s="233"/>
      <c r="H113" s="233"/>
      <c r="I113" s="233"/>
      <c r="J113" s="233"/>
      <c r="K113" s="233"/>
      <c r="L113" s="233"/>
      <c r="M113" s="233"/>
      <c r="N113" s="232"/>
      <c r="O113" s="232"/>
      <c r="P113" s="232"/>
      <c r="Q113" s="232"/>
      <c r="R113" s="233"/>
      <c r="S113" s="233"/>
      <c r="T113" s="233"/>
      <c r="U113" s="233"/>
      <c r="V113" s="233"/>
      <c r="W113" s="233"/>
      <c r="X113" s="233"/>
      <c r="Y113" s="233"/>
      <c r="Z113" s="213"/>
      <c r="AA113" s="213"/>
      <c r="AB113" s="213"/>
      <c r="AC113" s="213"/>
      <c r="AD113" s="213"/>
      <c r="AE113" s="213"/>
      <c r="AF113" s="213"/>
      <c r="AG113" s="213" t="s">
        <v>116</v>
      </c>
      <c r="AH113" s="213">
        <v>0</v>
      </c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outlineLevel="1" x14ac:dyDescent="0.2">
      <c r="A114" s="246">
        <v>50</v>
      </c>
      <c r="B114" s="247" t="s">
        <v>266</v>
      </c>
      <c r="C114" s="262" t="s">
        <v>267</v>
      </c>
      <c r="D114" s="248" t="s">
        <v>131</v>
      </c>
      <c r="E114" s="249">
        <v>0.34</v>
      </c>
      <c r="F114" s="250"/>
      <c r="G114" s="251">
        <f>ROUND(E114*F114,2)</f>
        <v>0</v>
      </c>
      <c r="H114" s="234"/>
      <c r="I114" s="233">
        <f>ROUND(E114*H114,2)</f>
        <v>0</v>
      </c>
      <c r="J114" s="234"/>
      <c r="K114" s="233">
        <f>ROUND(E114*J114,2)</f>
        <v>0</v>
      </c>
      <c r="L114" s="233">
        <v>21</v>
      </c>
      <c r="M114" s="233">
        <f>G114*(1+L114/100)</f>
        <v>0</v>
      </c>
      <c r="N114" s="232">
        <v>0</v>
      </c>
      <c r="O114" s="232">
        <f>ROUND(E114*N114,2)</f>
        <v>0</v>
      </c>
      <c r="P114" s="232">
        <v>0</v>
      </c>
      <c r="Q114" s="232">
        <f>ROUND(E114*P114,2)</f>
        <v>0</v>
      </c>
      <c r="R114" s="233"/>
      <c r="S114" s="233" t="s">
        <v>109</v>
      </c>
      <c r="T114" s="233" t="s">
        <v>109</v>
      </c>
      <c r="U114" s="233">
        <v>0</v>
      </c>
      <c r="V114" s="233">
        <f>ROUND(E114*U114,2)</f>
        <v>0</v>
      </c>
      <c r="W114" s="233"/>
      <c r="X114" s="233" t="s">
        <v>110</v>
      </c>
      <c r="Y114" s="233" t="s">
        <v>111</v>
      </c>
      <c r="Z114" s="213"/>
      <c r="AA114" s="213"/>
      <c r="AB114" s="213"/>
      <c r="AC114" s="213"/>
      <c r="AD114" s="213"/>
      <c r="AE114" s="213"/>
      <c r="AF114" s="213"/>
      <c r="AG114" s="213" t="s">
        <v>112</v>
      </c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ht="22.5" outlineLevel="2" x14ac:dyDescent="0.2">
      <c r="A115" s="230"/>
      <c r="B115" s="231"/>
      <c r="C115" s="263" t="s">
        <v>268</v>
      </c>
      <c r="D115" s="252"/>
      <c r="E115" s="252"/>
      <c r="F115" s="252"/>
      <c r="G115" s="252"/>
      <c r="H115" s="233"/>
      <c r="I115" s="233"/>
      <c r="J115" s="233"/>
      <c r="K115" s="233"/>
      <c r="L115" s="233"/>
      <c r="M115" s="233"/>
      <c r="N115" s="232"/>
      <c r="O115" s="232"/>
      <c r="P115" s="232"/>
      <c r="Q115" s="232"/>
      <c r="R115" s="233"/>
      <c r="S115" s="233"/>
      <c r="T115" s="233"/>
      <c r="U115" s="233"/>
      <c r="V115" s="233"/>
      <c r="W115" s="233"/>
      <c r="X115" s="233"/>
      <c r="Y115" s="233"/>
      <c r="Z115" s="213"/>
      <c r="AA115" s="213"/>
      <c r="AB115" s="213"/>
      <c r="AC115" s="213"/>
      <c r="AD115" s="213"/>
      <c r="AE115" s="213"/>
      <c r="AF115" s="213"/>
      <c r="AG115" s="213" t="s">
        <v>114</v>
      </c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53" t="str">
        <f>C115</f>
        <v>Pro vyjádření výnosu ve prospěch zhotovitele je nutné jednotkovou cenu uvést se záporným znaménkem. (Získaná částka ponižuje náklad stavby.)</v>
      </c>
      <c r="BB115" s="213"/>
      <c r="BC115" s="213"/>
      <c r="BD115" s="213"/>
      <c r="BE115" s="213"/>
      <c r="BF115" s="213"/>
      <c r="BG115" s="213"/>
      <c r="BH115" s="213"/>
    </row>
    <row r="116" spans="1:60" outlineLevel="2" x14ac:dyDescent="0.2">
      <c r="A116" s="230"/>
      <c r="B116" s="231"/>
      <c r="C116" s="264" t="s">
        <v>269</v>
      </c>
      <c r="D116" s="235"/>
      <c r="E116" s="236">
        <v>0.34</v>
      </c>
      <c r="F116" s="233"/>
      <c r="G116" s="233"/>
      <c r="H116" s="233"/>
      <c r="I116" s="233"/>
      <c r="J116" s="233"/>
      <c r="K116" s="233"/>
      <c r="L116" s="233"/>
      <c r="M116" s="233"/>
      <c r="N116" s="232"/>
      <c r="O116" s="232"/>
      <c r="P116" s="232"/>
      <c r="Q116" s="232"/>
      <c r="R116" s="233"/>
      <c r="S116" s="233"/>
      <c r="T116" s="233"/>
      <c r="U116" s="233"/>
      <c r="V116" s="233"/>
      <c r="W116" s="233"/>
      <c r="X116" s="233"/>
      <c r="Y116" s="233"/>
      <c r="Z116" s="213"/>
      <c r="AA116" s="213"/>
      <c r="AB116" s="213"/>
      <c r="AC116" s="213"/>
      <c r="AD116" s="213"/>
      <c r="AE116" s="213"/>
      <c r="AF116" s="213"/>
      <c r="AG116" s="213" t="s">
        <v>116</v>
      </c>
      <c r="AH116" s="213">
        <v>0</v>
      </c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x14ac:dyDescent="0.2">
      <c r="A117" s="239" t="s">
        <v>104</v>
      </c>
      <c r="B117" s="240" t="s">
        <v>76</v>
      </c>
      <c r="C117" s="261" t="s">
        <v>29</v>
      </c>
      <c r="D117" s="241"/>
      <c r="E117" s="242"/>
      <c r="F117" s="243"/>
      <c r="G117" s="244">
        <f>SUMIF(AG118:AG125,"&lt;&gt;NOR",G118:G125)</f>
        <v>0</v>
      </c>
      <c r="H117" s="238"/>
      <c r="I117" s="238">
        <f>SUM(I118:I125)</f>
        <v>0</v>
      </c>
      <c r="J117" s="238"/>
      <c r="K117" s="238">
        <f>SUM(K118:K125)</f>
        <v>0</v>
      </c>
      <c r="L117" s="238"/>
      <c r="M117" s="238">
        <f>SUM(M118:M125)</f>
        <v>0</v>
      </c>
      <c r="N117" s="237"/>
      <c r="O117" s="237">
        <f>SUM(O118:O125)</f>
        <v>0</v>
      </c>
      <c r="P117" s="237"/>
      <c r="Q117" s="237">
        <f>SUM(Q118:Q125)</f>
        <v>0</v>
      </c>
      <c r="R117" s="238"/>
      <c r="S117" s="238"/>
      <c r="T117" s="238"/>
      <c r="U117" s="238"/>
      <c r="V117" s="238">
        <f>SUM(V118:V125)</f>
        <v>0</v>
      </c>
      <c r="W117" s="238"/>
      <c r="X117" s="238"/>
      <c r="Y117" s="238"/>
      <c r="AG117" t="s">
        <v>105</v>
      </c>
    </row>
    <row r="118" spans="1:60" outlineLevel="1" x14ac:dyDescent="0.2">
      <c r="A118" s="246">
        <v>51</v>
      </c>
      <c r="B118" s="247" t="s">
        <v>270</v>
      </c>
      <c r="C118" s="262" t="s">
        <v>271</v>
      </c>
      <c r="D118" s="248" t="s">
        <v>272</v>
      </c>
      <c r="E118" s="249">
        <v>1</v>
      </c>
      <c r="F118" s="250"/>
      <c r="G118" s="251">
        <f>ROUND(E118*F118,2)</f>
        <v>0</v>
      </c>
      <c r="H118" s="234"/>
      <c r="I118" s="233">
        <f>ROUND(E118*H118,2)</f>
        <v>0</v>
      </c>
      <c r="J118" s="234"/>
      <c r="K118" s="233">
        <f>ROUND(E118*J118,2)</f>
        <v>0</v>
      </c>
      <c r="L118" s="233">
        <v>21</v>
      </c>
      <c r="M118" s="233">
        <f>G118*(1+L118/100)</f>
        <v>0</v>
      </c>
      <c r="N118" s="232">
        <v>0</v>
      </c>
      <c r="O118" s="232">
        <f>ROUND(E118*N118,2)</f>
        <v>0</v>
      </c>
      <c r="P118" s="232">
        <v>0</v>
      </c>
      <c r="Q118" s="232">
        <f>ROUND(E118*P118,2)</f>
        <v>0</v>
      </c>
      <c r="R118" s="233"/>
      <c r="S118" s="233" t="s">
        <v>109</v>
      </c>
      <c r="T118" s="233" t="s">
        <v>202</v>
      </c>
      <c r="U118" s="233">
        <v>0</v>
      </c>
      <c r="V118" s="233">
        <f>ROUND(E118*U118,2)</f>
        <v>0</v>
      </c>
      <c r="W118" s="233"/>
      <c r="X118" s="233" t="s">
        <v>273</v>
      </c>
      <c r="Y118" s="233" t="s">
        <v>111</v>
      </c>
      <c r="Z118" s="213"/>
      <c r="AA118" s="213"/>
      <c r="AB118" s="213"/>
      <c r="AC118" s="213"/>
      <c r="AD118" s="213"/>
      <c r="AE118" s="213"/>
      <c r="AF118" s="213"/>
      <c r="AG118" s="213" t="s">
        <v>274</v>
      </c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ht="33.75" outlineLevel="2" x14ac:dyDescent="0.2">
      <c r="A119" s="230"/>
      <c r="B119" s="231"/>
      <c r="C119" s="263" t="s">
        <v>275</v>
      </c>
      <c r="D119" s="252"/>
      <c r="E119" s="252"/>
      <c r="F119" s="252"/>
      <c r="G119" s="252"/>
      <c r="H119" s="233"/>
      <c r="I119" s="233"/>
      <c r="J119" s="233"/>
      <c r="K119" s="233"/>
      <c r="L119" s="233"/>
      <c r="M119" s="233"/>
      <c r="N119" s="232"/>
      <c r="O119" s="232"/>
      <c r="P119" s="232"/>
      <c r="Q119" s="232"/>
      <c r="R119" s="233"/>
      <c r="S119" s="233"/>
      <c r="T119" s="233"/>
      <c r="U119" s="233"/>
      <c r="V119" s="233"/>
      <c r="W119" s="233"/>
      <c r="X119" s="233"/>
      <c r="Y119" s="233"/>
      <c r="Z119" s="213"/>
      <c r="AA119" s="213"/>
      <c r="AB119" s="213"/>
      <c r="AC119" s="213"/>
      <c r="AD119" s="213"/>
      <c r="AE119" s="213"/>
      <c r="AF119" s="213"/>
      <c r="AG119" s="213" t="s">
        <v>114</v>
      </c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53" t="str">
        <f>C119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19" s="213"/>
      <c r="BC119" s="213"/>
      <c r="BD119" s="213"/>
      <c r="BE119" s="213"/>
      <c r="BF119" s="213"/>
      <c r="BG119" s="213"/>
      <c r="BH119" s="213"/>
    </row>
    <row r="120" spans="1:60" outlineLevel="1" x14ac:dyDescent="0.2">
      <c r="A120" s="246">
        <v>52</v>
      </c>
      <c r="B120" s="247" t="s">
        <v>276</v>
      </c>
      <c r="C120" s="262" t="s">
        <v>277</v>
      </c>
      <c r="D120" s="248" t="s">
        <v>272</v>
      </c>
      <c r="E120" s="249">
        <v>1</v>
      </c>
      <c r="F120" s="250"/>
      <c r="G120" s="251">
        <f>ROUND(E120*F120,2)</f>
        <v>0</v>
      </c>
      <c r="H120" s="234"/>
      <c r="I120" s="233">
        <f>ROUND(E120*H120,2)</f>
        <v>0</v>
      </c>
      <c r="J120" s="234"/>
      <c r="K120" s="233">
        <f>ROUND(E120*J120,2)</f>
        <v>0</v>
      </c>
      <c r="L120" s="233">
        <v>21</v>
      </c>
      <c r="M120" s="233">
        <f>G120*(1+L120/100)</f>
        <v>0</v>
      </c>
      <c r="N120" s="232">
        <v>0</v>
      </c>
      <c r="O120" s="232">
        <f>ROUND(E120*N120,2)</f>
        <v>0</v>
      </c>
      <c r="P120" s="232">
        <v>0</v>
      </c>
      <c r="Q120" s="232">
        <f>ROUND(E120*P120,2)</f>
        <v>0</v>
      </c>
      <c r="R120" s="233"/>
      <c r="S120" s="233" t="s">
        <v>109</v>
      </c>
      <c r="T120" s="233" t="s">
        <v>202</v>
      </c>
      <c r="U120" s="233">
        <v>0</v>
      </c>
      <c r="V120" s="233">
        <f>ROUND(E120*U120,2)</f>
        <v>0</v>
      </c>
      <c r="W120" s="233"/>
      <c r="X120" s="233" t="s">
        <v>273</v>
      </c>
      <c r="Y120" s="233" t="s">
        <v>111</v>
      </c>
      <c r="Z120" s="213"/>
      <c r="AA120" s="213"/>
      <c r="AB120" s="213"/>
      <c r="AC120" s="213"/>
      <c r="AD120" s="213"/>
      <c r="AE120" s="213"/>
      <c r="AF120" s="213"/>
      <c r="AG120" s="213" t="s">
        <v>274</v>
      </c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ht="45" outlineLevel="2" x14ac:dyDescent="0.2">
      <c r="A121" s="230"/>
      <c r="B121" s="231"/>
      <c r="C121" s="263" t="s">
        <v>278</v>
      </c>
      <c r="D121" s="252"/>
      <c r="E121" s="252"/>
      <c r="F121" s="252"/>
      <c r="G121" s="252"/>
      <c r="H121" s="233"/>
      <c r="I121" s="233"/>
      <c r="J121" s="233"/>
      <c r="K121" s="233"/>
      <c r="L121" s="233"/>
      <c r="M121" s="233"/>
      <c r="N121" s="232"/>
      <c r="O121" s="232"/>
      <c r="P121" s="232"/>
      <c r="Q121" s="232"/>
      <c r="R121" s="233"/>
      <c r="S121" s="233"/>
      <c r="T121" s="233"/>
      <c r="U121" s="233"/>
      <c r="V121" s="233"/>
      <c r="W121" s="233"/>
      <c r="X121" s="233"/>
      <c r="Y121" s="233"/>
      <c r="Z121" s="213"/>
      <c r="AA121" s="213"/>
      <c r="AB121" s="213"/>
      <c r="AC121" s="213"/>
      <c r="AD121" s="213"/>
      <c r="AE121" s="213"/>
      <c r="AF121" s="213"/>
      <c r="AG121" s="213" t="s">
        <v>114</v>
      </c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53" t="str">
        <f>C121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21" s="213"/>
      <c r="BC121" s="213"/>
      <c r="BD121" s="213"/>
      <c r="BE121" s="213"/>
      <c r="BF121" s="213"/>
      <c r="BG121" s="213"/>
      <c r="BH121" s="213"/>
    </row>
    <row r="122" spans="1:60" outlineLevel="1" x14ac:dyDescent="0.2">
      <c r="A122" s="246">
        <v>53</v>
      </c>
      <c r="B122" s="247" t="s">
        <v>279</v>
      </c>
      <c r="C122" s="262" t="s">
        <v>280</v>
      </c>
      <c r="D122" s="248" t="s">
        <v>272</v>
      </c>
      <c r="E122" s="249">
        <v>1</v>
      </c>
      <c r="F122" s="250"/>
      <c r="G122" s="251">
        <f>ROUND(E122*F122,2)</f>
        <v>0</v>
      </c>
      <c r="H122" s="234"/>
      <c r="I122" s="233">
        <f>ROUND(E122*H122,2)</f>
        <v>0</v>
      </c>
      <c r="J122" s="234"/>
      <c r="K122" s="233">
        <f>ROUND(E122*J122,2)</f>
        <v>0</v>
      </c>
      <c r="L122" s="233">
        <v>21</v>
      </c>
      <c r="M122" s="233">
        <f>G122*(1+L122/100)</f>
        <v>0</v>
      </c>
      <c r="N122" s="232">
        <v>0</v>
      </c>
      <c r="O122" s="232">
        <f>ROUND(E122*N122,2)</f>
        <v>0</v>
      </c>
      <c r="P122" s="232">
        <v>0</v>
      </c>
      <c r="Q122" s="232">
        <f>ROUND(E122*P122,2)</f>
        <v>0</v>
      </c>
      <c r="R122" s="233"/>
      <c r="S122" s="233" t="s">
        <v>109</v>
      </c>
      <c r="T122" s="233" t="s">
        <v>202</v>
      </c>
      <c r="U122" s="233">
        <v>0</v>
      </c>
      <c r="V122" s="233">
        <f>ROUND(E122*U122,2)</f>
        <v>0</v>
      </c>
      <c r="W122" s="233"/>
      <c r="X122" s="233" t="s">
        <v>273</v>
      </c>
      <c r="Y122" s="233" t="s">
        <v>111</v>
      </c>
      <c r="Z122" s="213"/>
      <c r="AA122" s="213"/>
      <c r="AB122" s="213"/>
      <c r="AC122" s="213"/>
      <c r="AD122" s="213"/>
      <c r="AE122" s="213"/>
      <c r="AF122" s="213"/>
      <c r="AG122" s="213" t="s">
        <v>274</v>
      </c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ht="33.75" outlineLevel="2" x14ac:dyDescent="0.2">
      <c r="A123" s="230"/>
      <c r="B123" s="231"/>
      <c r="C123" s="263" t="s">
        <v>281</v>
      </c>
      <c r="D123" s="252"/>
      <c r="E123" s="252"/>
      <c r="F123" s="252"/>
      <c r="G123" s="252"/>
      <c r="H123" s="233"/>
      <c r="I123" s="233"/>
      <c r="J123" s="233"/>
      <c r="K123" s="233"/>
      <c r="L123" s="233"/>
      <c r="M123" s="233"/>
      <c r="N123" s="232"/>
      <c r="O123" s="232"/>
      <c r="P123" s="232"/>
      <c r="Q123" s="232"/>
      <c r="R123" s="233"/>
      <c r="S123" s="233"/>
      <c r="T123" s="233"/>
      <c r="U123" s="233"/>
      <c r="V123" s="233"/>
      <c r="W123" s="233"/>
      <c r="X123" s="233"/>
      <c r="Y123" s="233"/>
      <c r="Z123" s="213"/>
      <c r="AA123" s="213"/>
      <c r="AB123" s="213"/>
      <c r="AC123" s="213"/>
      <c r="AD123" s="213"/>
      <c r="AE123" s="213"/>
      <c r="AF123" s="213"/>
      <c r="AG123" s="213" t="s">
        <v>114</v>
      </c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53" t="str">
        <f>C123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23" s="213"/>
      <c r="BC123" s="213"/>
      <c r="BD123" s="213"/>
      <c r="BE123" s="213"/>
      <c r="BF123" s="213"/>
      <c r="BG123" s="213"/>
      <c r="BH123" s="213"/>
    </row>
    <row r="124" spans="1:60" outlineLevel="1" x14ac:dyDescent="0.2">
      <c r="A124" s="246">
        <v>54</v>
      </c>
      <c r="B124" s="247" t="s">
        <v>282</v>
      </c>
      <c r="C124" s="262" t="s">
        <v>283</v>
      </c>
      <c r="D124" s="248" t="s">
        <v>272</v>
      </c>
      <c r="E124" s="249">
        <v>1</v>
      </c>
      <c r="F124" s="250"/>
      <c r="G124" s="251">
        <f>ROUND(E124*F124,2)</f>
        <v>0</v>
      </c>
      <c r="H124" s="234"/>
      <c r="I124" s="233">
        <f>ROUND(E124*H124,2)</f>
        <v>0</v>
      </c>
      <c r="J124" s="234"/>
      <c r="K124" s="233">
        <f>ROUND(E124*J124,2)</f>
        <v>0</v>
      </c>
      <c r="L124" s="233">
        <v>21</v>
      </c>
      <c r="M124" s="233">
        <f>G124*(1+L124/100)</f>
        <v>0</v>
      </c>
      <c r="N124" s="232">
        <v>0</v>
      </c>
      <c r="O124" s="232">
        <f>ROUND(E124*N124,2)</f>
        <v>0</v>
      </c>
      <c r="P124" s="232">
        <v>0</v>
      </c>
      <c r="Q124" s="232">
        <f>ROUND(E124*P124,2)</f>
        <v>0</v>
      </c>
      <c r="R124" s="233"/>
      <c r="S124" s="233" t="s">
        <v>109</v>
      </c>
      <c r="T124" s="233" t="s">
        <v>202</v>
      </c>
      <c r="U124" s="233">
        <v>0</v>
      </c>
      <c r="V124" s="233">
        <f>ROUND(E124*U124,2)</f>
        <v>0</v>
      </c>
      <c r="W124" s="233"/>
      <c r="X124" s="233" t="s">
        <v>273</v>
      </c>
      <c r="Y124" s="233" t="s">
        <v>111</v>
      </c>
      <c r="Z124" s="213"/>
      <c r="AA124" s="213"/>
      <c r="AB124" s="213"/>
      <c r="AC124" s="213"/>
      <c r="AD124" s="213"/>
      <c r="AE124" s="213"/>
      <c r="AF124" s="213"/>
      <c r="AG124" s="213" t="s">
        <v>284</v>
      </c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ht="22.5" outlineLevel="2" x14ac:dyDescent="0.2">
      <c r="A125" s="230"/>
      <c r="B125" s="231"/>
      <c r="C125" s="263" t="s">
        <v>285</v>
      </c>
      <c r="D125" s="252"/>
      <c r="E125" s="252"/>
      <c r="F125" s="252"/>
      <c r="G125" s="252"/>
      <c r="H125" s="233"/>
      <c r="I125" s="233"/>
      <c r="J125" s="233"/>
      <c r="K125" s="233"/>
      <c r="L125" s="233"/>
      <c r="M125" s="233"/>
      <c r="N125" s="232"/>
      <c r="O125" s="232"/>
      <c r="P125" s="232"/>
      <c r="Q125" s="232"/>
      <c r="R125" s="233"/>
      <c r="S125" s="233"/>
      <c r="T125" s="233"/>
      <c r="U125" s="233"/>
      <c r="V125" s="233"/>
      <c r="W125" s="233"/>
      <c r="X125" s="233"/>
      <c r="Y125" s="233"/>
      <c r="Z125" s="213"/>
      <c r="AA125" s="213"/>
      <c r="AB125" s="213"/>
      <c r="AC125" s="213"/>
      <c r="AD125" s="213"/>
      <c r="AE125" s="213"/>
      <c r="AF125" s="213"/>
      <c r="AG125" s="213" t="s">
        <v>114</v>
      </c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53" t="str">
        <f>C125</f>
        <v>Náklady na ztížené provádění stavebních prací v důsledku nepřerušeného provozu na staveništi nebo v případech nepřerušeného provozu v objektech v nichž se stavební práce provádí.</v>
      </c>
      <c r="BB125" s="213"/>
      <c r="BC125" s="213"/>
      <c r="BD125" s="213"/>
      <c r="BE125" s="213"/>
      <c r="BF125" s="213"/>
      <c r="BG125" s="213"/>
      <c r="BH125" s="213"/>
    </row>
    <row r="126" spans="1:60" x14ac:dyDescent="0.2">
      <c r="A126" s="239" t="s">
        <v>104</v>
      </c>
      <c r="B126" s="240" t="s">
        <v>77</v>
      </c>
      <c r="C126" s="261" t="s">
        <v>30</v>
      </c>
      <c r="D126" s="241"/>
      <c r="E126" s="242"/>
      <c r="F126" s="243"/>
      <c r="G126" s="244">
        <f>SUMIF(AG127:AG127,"&lt;&gt;NOR",G127:G127)</f>
        <v>0</v>
      </c>
      <c r="H126" s="238"/>
      <c r="I126" s="238">
        <f>SUM(I127:I127)</f>
        <v>0</v>
      </c>
      <c r="J126" s="238"/>
      <c r="K126" s="238">
        <f>SUM(K127:K127)</f>
        <v>0</v>
      </c>
      <c r="L126" s="238"/>
      <c r="M126" s="238">
        <f>SUM(M127:M127)</f>
        <v>0</v>
      </c>
      <c r="N126" s="237"/>
      <c r="O126" s="237">
        <f>SUM(O127:O127)</f>
        <v>0</v>
      </c>
      <c r="P126" s="237"/>
      <c r="Q126" s="237">
        <f>SUM(Q127:Q127)</f>
        <v>0</v>
      </c>
      <c r="R126" s="238"/>
      <c r="S126" s="238"/>
      <c r="T126" s="238"/>
      <c r="U126" s="238"/>
      <c r="V126" s="238">
        <f>SUM(V127:V127)</f>
        <v>0</v>
      </c>
      <c r="W126" s="238"/>
      <c r="X126" s="238"/>
      <c r="Y126" s="238"/>
      <c r="AG126" t="s">
        <v>105</v>
      </c>
    </row>
    <row r="127" spans="1:60" ht="22.5" outlineLevel="1" x14ac:dyDescent="0.2">
      <c r="A127" s="246">
        <v>55</v>
      </c>
      <c r="B127" s="247" t="s">
        <v>286</v>
      </c>
      <c r="C127" s="262" t="s">
        <v>287</v>
      </c>
      <c r="D127" s="248" t="s">
        <v>242</v>
      </c>
      <c r="E127" s="249">
        <v>1</v>
      </c>
      <c r="F127" s="250"/>
      <c r="G127" s="251">
        <f>ROUND(E127*F127,2)</f>
        <v>0</v>
      </c>
      <c r="H127" s="234"/>
      <c r="I127" s="233">
        <f>ROUND(E127*H127,2)</f>
        <v>0</v>
      </c>
      <c r="J127" s="234"/>
      <c r="K127" s="233">
        <f>ROUND(E127*J127,2)</f>
        <v>0</v>
      </c>
      <c r="L127" s="233">
        <v>21</v>
      </c>
      <c r="M127" s="233">
        <f>G127*(1+L127/100)</f>
        <v>0</v>
      </c>
      <c r="N127" s="232">
        <v>0</v>
      </c>
      <c r="O127" s="232">
        <f>ROUND(E127*N127,2)</f>
        <v>0</v>
      </c>
      <c r="P127" s="232">
        <v>0</v>
      </c>
      <c r="Q127" s="232">
        <f>ROUND(E127*P127,2)</f>
        <v>0</v>
      </c>
      <c r="R127" s="233"/>
      <c r="S127" s="233" t="s">
        <v>192</v>
      </c>
      <c r="T127" s="233" t="s">
        <v>193</v>
      </c>
      <c r="U127" s="233">
        <v>0</v>
      </c>
      <c r="V127" s="233">
        <f>ROUND(E127*U127,2)</f>
        <v>0</v>
      </c>
      <c r="W127" s="233"/>
      <c r="X127" s="233" t="s">
        <v>110</v>
      </c>
      <c r="Y127" s="233" t="s">
        <v>111</v>
      </c>
      <c r="Z127" s="213"/>
      <c r="AA127" s="213"/>
      <c r="AB127" s="213"/>
      <c r="AC127" s="213"/>
      <c r="AD127" s="213"/>
      <c r="AE127" s="213"/>
      <c r="AF127" s="213"/>
      <c r="AG127" s="213" t="s">
        <v>112</v>
      </c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x14ac:dyDescent="0.2">
      <c r="A128" s="3"/>
      <c r="B128" s="4"/>
      <c r="C128" s="267"/>
      <c r="D128" s="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AE128">
        <v>12</v>
      </c>
      <c r="AF128">
        <v>21</v>
      </c>
      <c r="AG128" t="s">
        <v>90</v>
      </c>
    </row>
    <row r="129" spans="1:33" x14ac:dyDescent="0.2">
      <c r="A129" s="216"/>
      <c r="B129" s="217" t="s">
        <v>31</v>
      </c>
      <c r="C129" s="268"/>
      <c r="D129" s="218"/>
      <c r="E129" s="219"/>
      <c r="F129" s="219"/>
      <c r="G129" s="245">
        <f>G8+G16+G23+G53+G82+G98+G101+G117+G126</f>
        <v>0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E129">
        <f>SUMIF(L7:L127,AE128,G7:G127)</f>
        <v>0</v>
      </c>
      <c r="AF129">
        <f>SUMIF(L7:L127,AF128,G7:G127)</f>
        <v>0</v>
      </c>
      <c r="AG129" t="s">
        <v>288</v>
      </c>
    </row>
    <row r="130" spans="1:33" x14ac:dyDescent="0.2">
      <c r="A130" s="3"/>
      <c r="B130" s="4"/>
      <c r="C130" s="267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33" x14ac:dyDescent="0.2">
      <c r="A131" s="3"/>
      <c r="B131" s="4"/>
      <c r="C131" s="267"/>
      <c r="D131" s="6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33" x14ac:dyDescent="0.2">
      <c r="A132" s="220" t="s">
        <v>289</v>
      </c>
      <c r="B132" s="220"/>
      <c r="C132" s="269"/>
      <c r="D132" s="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33" x14ac:dyDescent="0.2">
      <c r="A133" s="221"/>
      <c r="B133" s="222"/>
      <c r="C133" s="270"/>
      <c r="D133" s="222"/>
      <c r="E133" s="222"/>
      <c r="F133" s="222"/>
      <c r="G133" s="22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G133" t="s">
        <v>290</v>
      </c>
    </row>
    <row r="134" spans="1:33" x14ac:dyDescent="0.2">
      <c r="A134" s="224"/>
      <c r="B134" s="225"/>
      <c r="C134" s="271"/>
      <c r="D134" s="225"/>
      <c r="E134" s="225"/>
      <c r="F134" s="225"/>
      <c r="G134" s="22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33" x14ac:dyDescent="0.2">
      <c r="A135" s="224"/>
      <c r="B135" s="225"/>
      <c r="C135" s="271"/>
      <c r="D135" s="225"/>
      <c r="E135" s="225"/>
      <c r="F135" s="225"/>
      <c r="G135" s="226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33" x14ac:dyDescent="0.2">
      <c r="A136" s="224"/>
      <c r="B136" s="225"/>
      <c r="C136" s="271"/>
      <c r="D136" s="225"/>
      <c r="E136" s="225"/>
      <c r="F136" s="225"/>
      <c r="G136" s="226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33" x14ac:dyDescent="0.2">
      <c r="A137" s="227"/>
      <c r="B137" s="228"/>
      <c r="C137" s="272"/>
      <c r="D137" s="228"/>
      <c r="E137" s="228"/>
      <c r="F137" s="228"/>
      <c r="G137" s="229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33" x14ac:dyDescent="0.2">
      <c r="A138" s="3"/>
      <c r="B138" s="4"/>
      <c r="C138" s="267"/>
      <c r="D138" s="6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33" x14ac:dyDescent="0.2">
      <c r="C139" s="273"/>
      <c r="D139" s="10"/>
      <c r="AG139" t="s">
        <v>291</v>
      </c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hmpxIG32MliaLw61txjPJsduKkfmnLxzOOfW2i36n5Ya8blWY7McgLaUPfxdxQ0mUp+hi5VL9P235B3IvtTH0Q==" saltValue="9RuBY1j32qPJjZbhvdXqYg==" spinCount="100000" sheet="1" formatRows="0"/>
  <mergeCells count="29">
    <mergeCell ref="C125:G125"/>
    <mergeCell ref="C106:G106"/>
    <mergeCell ref="C111:G111"/>
    <mergeCell ref="C115:G115"/>
    <mergeCell ref="C119:G119"/>
    <mergeCell ref="C121:G121"/>
    <mergeCell ref="C123:G123"/>
    <mergeCell ref="C89:G89"/>
    <mergeCell ref="C90:G90"/>
    <mergeCell ref="C92:G92"/>
    <mergeCell ref="C93:G93"/>
    <mergeCell ref="C96:G96"/>
    <mergeCell ref="C100:G100"/>
    <mergeCell ref="C61:G61"/>
    <mergeCell ref="C65:G65"/>
    <mergeCell ref="C66:G66"/>
    <mergeCell ref="C69:G69"/>
    <mergeCell ref="C74:G74"/>
    <mergeCell ref="C77:G77"/>
    <mergeCell ref="A1:G1"/>
    <mergeCell ref="C2:G2"/>
    <mergeCell ref="C3:G3"/>
    <mergeCell ref="C4:G4"/>
    <mergeCell ref="A132:C132"/>
    <mergeCell ref="A133:G137"/>
    <mergeCell ref="C10:G10"/>
    <mergeCell ref="C20:G20"/>
    <mergeCell ref="C37:G37"/>
    <mergeCell ref="C42:G42"/>
  </mergeCells>
  <pageMargins left="0.59055118110236227" right="0.19685039370078741" top="0.78740157480314965" bottom="0.78740157480314965" header="0.31496062992125984" footer="0.31496062992125984"/>
  <pageSetup paperSize="9" orientation="portrait" r:id="rId1"/>
  <headerFooter alignWithMargins="0"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Rekapitulace</vt:lpstr>
      <vt:lpstr>VzorPolozky</vt:lpstr>
      <vt:lpstr>01 reko střechy</vt:lpstr>
      <vt:lpstr>Rekapitulace!CelkemDPHVypocet</vt:lpstr>
      <vt:lpstr>CenaCelkem</vt:lpstr>
      <vt:lpstr>CenaCelkemBezDPH</vt:lpstr>
      <vt:lpstr>Rekapitulace!CenaCelkemVypocet</vt:lpstr>
      <vt:lpstr>cisloobjektu</vt:lpstr>
      <vt:lpstr>Rekapitulace!CisloStavby</vt:lpstr>
      <vt:lpstr>CisloStavebnihoRozpoctu</vt:lpstr>
      <vt:lpstr>dadresa</vt:lpstr>
      <vt:lpstr>Rekapitulace!DIČ</vt:lpstr>
      <vt:lpstr>dmisto</vt:lpstr>
      <vt:lpstr>DPHSni</vt:lpstr>
      <vt:lpstr>DPHZakl</vt:lpstr>
      <vt:lpstr>Rekapitulace!dpsc</vt:lpstr>
      <vt:lpstr>Rekapitulace!IČO</vt:lpstr>
      <vt:lpstr>Mena</vt:lpstr>
      <vt:lpstr>MistoStavby</vt:lpstr>
      <vt:lpstr>nazevobjektu</vt:lpstr>
      <vt:lpstr>Rekapitulace!NazevStavby</vt:lpstr>
      <vt:lpstr>NazevStavebnihoRozpoctu</vt:lpstr>
      <vt:lpstr>'01 reko střechy'!Názvy_tisku</vt:lpstr>
      <vt:lpstr>oadresa</vt:lpstr>
      <vt:lpstr>Rekapitulace!Objednatel</vt:lpstr>
      <vt:lpstr>Rekapitulace!Objekt</vt:lpstr>
      <vt:lpstr>'01 reko střechy'!Oblast_tisku</vt:lpstr>
      <vt:lpstr>Rekapitulace!Oblast_tisku</vt:lpstr>
      <vt:lpstr>Rekapitulace!odic</vt:lpstr>
      <vt:lpstr>Rekapitulace!oico</vt:lpstr>
      <vt:lpstr>Rekapitulace!omisto</vt:lpstr>
      <vt:lpstr>Rekapitulace!onazev</vt:lpstr>
      <vt:lpstr>Rekapitulace!opsc</vt:lpstr>
      <vt:lpstr>padresa</vt:lpstr>
      <vt:lpstr>pdic</vt:lpstr>
      <vt:lpstr>pico</vt:lpstr>
      <vt:lpstr>pmisto</vt:lpstr>
      <vt:lpstr>PoptavkaID</vt:lpstr>
      <vt:lpstr>pPSC</vt:lpstr>
      <vt:lpstr>Projektant</vt:lpstr>
      <vt:lpstr>Rekapitulace!SazbaDPH1</vt:lpstr>
      <vt:lpstr>Rekapitulace!SazbaDPH2</vt:lpstr>
      <vt:lpstr>Vypracoval</vt:lpstr>
      <vt:lpstr>ZakladDPHSni</vt:lpstr>
      <vt:lpstr>Rekapitulace!ZakladDPHSniVypocet</vt:lpstr>
      <vt:lpstr>ZakladDPHZakl</vt:lpstr>
      <vt:lpstr>Rekapitulace!ZakladDPHZaklVypocet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 Průchová</dc:creator>
  <cp:lastModifiedBy>Radka Průchová</cp:lastModifiedBy>
  <cp:lastPrinted>2025-02-17T10:25:29Z</cp:lastPrinted>
  <dcterms:created xsi:type="dcterms:W3CDTF">2009-04-08T07:15:50Z</dcterms:created>
  <dcterms:modified xsi:type="dcterms:W3CDTF">2025-02-17T10:25:31Z</dcterms:modified>
</cp:coreProperties>
</file>