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giozona.sharepoint.com/sites/RZ/Sdilene dokumenty/02/02_VZ/NDP/MF/2020/VZ_Loučka_ZMR/04_SoD/P3_SoD_P1_Rozpočet/"/>
    </mc:Choice>
  </mc:AlternateContent>
  <xr:revisionPtr revIDLastSave="322" documentId="8_{8D7432F8-B70B-4551-88A6-A0E0ED884038}" xr6:coauthVersionLast="45" xr6:coauthVersionMax="45" xr10:uidLastSave="{6A9AFA00-0A19-422F-8CF5-9A8CFFD27412}"/>
  <bookViews>
    <workbookView xWindow="-120" yWindow="-120" windowWidth="29040" windowHeight="15840" xr2:uid="{00000000-000D-0000-FFFF-FFFF00000000}"/>
  </bookViews>
  <sheets>
    <sheet name="Stavba" sheetId="1" r:id="rId1"/>
    <sheet name="VzorPolozky" sheetId="10" state="hidden" r:id="rId2"/>
    <sheet name="SO 01 01 Pol" sheetId="12" r:id="rId3"/>
    <sheet name="SO 01 02 Pol" sheetId="13" r:id="rId4"/>
    <sheet name="SO 01 03 Pol" sheetId="14" r:id="rId5"/>
    <sheet name="SO 01 04 Pol" sheetId="15" r:id="rId6"/>
    <sheet name="SO 02 01 Pol" sheetId="16" r:id="rId7"/>
  </sheets>
  <externalReferences>
    <externalReference r:id="rId8"/>
  </externalReferences>
  <definedNames>
    <definedName name="CelkemDPHVypocet" localSheetId="0">Stavba!$H$47</definedName>
    <definedName name="CenaCelkem">Stavba!$G$29</definedName>
    <definedName name="CenaCelkemBezDPH">Stavba!$G$28</definedName>
    <definedName name="CenaCelkemVypocet" localSheetId="0">Stavba!$I$47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'SO 01 01 Pol'!$1:$7</definedName>
    <definedName name="_xlnm.Print_Titles" localSheetId="3">'SO 01 02 Pol'!$1:$7</definedName>
    <definedName name="_xlnm.Print_Titles" localSheetId="4">'SO 01 03 Pol'!$1:$7</definedName>
    <definedName name="_xlnm.Print_Titles" localSheetId="5">'SO 01 04 Pol'!$1:$7</definedName>
    <definedName name="_xlnm.Print_Titles" localSheetId="6">'SO 02 01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'SO 01 01 Pol'!$A$1:$X$423</definedName>
    <definedName name="_xlnm.Print_Area" localSheetId="3">'SO 01 02 Pol'!$A$1:$X$66</definedName>
    <definedName name="_xlnm.Print_Area" localSheetId="4">'SO 01 03 Pol'!$A$1:$X$69</definedName>
    <definedName name="_xlnm.Print_Area" localSheetId="5">'SO 01 04 Pol'!$A$1:$X$33</definedName>
    <definedName name="_xlnm.Print_Area" localSheetId="6">'SO 02 01 Pol'!$A$1:$X$57</definedName>
    <definedName name="_xlnm.Print_Area" localSheetId="0">Stavba!$A$1:$J$94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Stavba!$F$47</definedName>
    <definedName name="ZakladDPHZakl">Stavba!$G$25</definedName>
    <definedName name="ZakladDPHZaklVypocet" localSheetId="0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6" l="1"/>
  <c r="M9" i="16" s="1"/>
  <c r="I9" i="16"/>
  <c r="K9" i="16"/>
  <c r="O9" i="16"/>
  <c r="Q9" i="16"/>
  <c r="V9" i="16"/>
  <c r="G11" i="16"/>
  <c r="I11" i="16"/>
  <c r="K11" i="16"/>
  <c r="O11" i="16"/>
  <c r="Q11" i="16"/>
  <c r="V11" i="16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Q31" i="16"/>
  <c r="G32" i="16"/>
  <c r="G31" i="16" s="1"/>
  <c r="I32" i="16"/>
  <c r="I31" i="16" s="1"/>
  <c r="K32" i="16"/>
  <c r="K31" i="16" s="1"/>
  <c r="O32" i="16"/>
  <c r="O31" i="16" s="1"/>
  <c r="Q32" i="16"/>
  <c r="V32" i="16"/>
  <c r="V31" i="16" s="1"/>
  <c r="G35" i="16"/>
  <c r="M35" i="16" s="1"/>
  <c r="I35" i="16"/>
  <c r="I34" i="16" s="1"/>
  <c r="K35" i="16"/>
  <c r="K34" i="16" s="1"/>
  <c r="O35" i="16"/>
  <c r="Q35" i="16"/>
  <c r="V35" i="16"/>
  <c r="G37" i="16"/>
  <c r="I37" i="16"/>
  <c r="K37" i="16"/>
  <c r="M37" i="16"/>
  <c r="O37" i="16"/>
  <c r="Q37" i="16"/>
  <c r="V37" i="16"/>
  <c r="G38" i="16"/>
  <c r="M38" i="16" s="1"/>
  <c r="I38" i="16"/>
  <c r="K38" i="16"/>
  <c r="O38" i="16"/>
  <c r="Q38" i="16"/>
  <c r="Q34" i="16" s="1"/>
  <c r="V38" i="16"/>
  <c r="G39" i="16"/>
  <c r="M39" i="16" s="1"/>
  <c r="I39" i="16"/>
  <c r="K39" i="16"/>
  <c r="O39" i="16"/>
  <c r="Q39" i="16"/>
  <c r="V39" i="16"/>
  <c r="G40" i="16"/>
  <c r="M40" i="16" s="1"/>
  <c r="I40" i="16"/>
  <c r="K40" i="16"/>
  <c r="O40" i="16"/>
  <c r="Q40" i="16"/>
  <c r="V40" i="16"/>
  <c r="G42" i="16"/>
  <c r="M42" i="16" s="1"/>
  <c r="M41" i="16" s="1"/>
  <c r="I42" i="16"/>
  <c r="I41" i="16" s="1"/>
  <c r="K42" i="16"/>
  <c r="K41" i="16" s="1"/>
  <c r="O42" i="16"/>
  <c r="O41" i="16" s="1"/>
  <c r="Q42" i="16"/>
  <c r="Q41" i="16" s="1"/>
  <c r="V42" i="16"/>
  <c r="V41" i="16" s="1"/>
  <c r="K43" i="16"/>
  <c r="G44" i="16"/>
  <c r="M44" i="16" s="1"/>
  <c r="M43" i="16" s="1"/>
  <c r="I44" i="16"/>
  <c r="I43" i="16" s="1"/>
  <c r="K44" i="16"/>
  <c r="O44" i="16"/>
  <c r="O43" i="16" s="1"/>
  <c r="Q44" i="16"/>
  <c r="Q43" i="16" s="1"/>
  <c r="V44" i="16"/>
  <c r="V43" i="16" s="1"/>
  <c r="AE47" i="16"/>
  <c r="F46" i="1" s="1"/>
  <c r="G9" i="15"/>
  <c r="I9" i="15"/>
  <c r="K9" i="15"/>
  <c r="O9" i="15"/>
  <c r="Q9" i="15"/>
  <c r="V9" i="15"/>
  <c r="V8" i="15" s="1"/>
  <c r="G10" i="15"/>
  <c r="M10" i="15" s="1"/>
  <c r="I10" i="15"/>
  <c r="K10" i="15"/>
  <c r="O10" i="15"/>
  <c r="Q10" i="15"/>
  <c r="V10" i="15"/>
  <c r="G11" i="15"/>
  <c r="M11" i="15" s="1"/>
  <c r="I11" i="15"/>
  <c r="K11" i="15"/>
  <c r="O11" i="15"/>
  <c r="Q11" i="15"/>
  <c r="V11" i="15"/>
  <c r="G12" i="15"/>
  <c r="M12" i="15" s="1"/>
  <c r="I12" i="15"/>
  <c r="K12" i="15"/>
  <c r="O12" i="15"/>
  <c r="Q12" i="15"/>
  <c r="V12" i="15"/>
  <c r="G14" i="15"/>
  <c r="M14" i="15" s="1"/>
  <c r="I14" i="15"/>
  <c r="K14" i="15"/>
  <c r="O14" i="15"/>
  <c r="Q14" i="15"/>
  <c r="Q13" i="15" s="1"/>
  <c r="V14" i="15"/>
  <c r="G15" i="15"/>
  <c r="M15" i="15" s="1"/>
  <c r="I15" i="15"/>
  <c r="K15" i="15"/>
  <c r="O15" i="15"/>
  <c r="O13" i="15" s="1"/>
  <c r="Q15" i="15"/>
  <c r="V15" i="15"/>
  <c r="G17" i="15"/>
  <c r="I17" i="15"/>
  <c r="I16" i="15" s="1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V16" i="15" s="1"/>
  <c r="G21" i="15"/>
  <c r="I21" i="15"/>
  <c r="K21" i="15"/>
  <c r="M21" i="15"/>
  <c r="O21" i="15"/>
  <c r="Q21" i="15"/>
  <c r="V21" i="15"/>
  <c r="AE23" i="15"/>
  <c r="F44" i="1" s="1"/>
  <c r="G9" i="14"/>
  <c r="I9" i="14"/>
  <c r="K9" i="14"/>
  <c r="O9" i="14"/>
  <c r="Q9" i="14"/>
  <c r="V9" i="14"/>
  <c r="G13" i="14"/>
  <c r="M13" i="14" s="1"/>
  <c r="I13" i="14"/>
  <c r="K13" i="14"/>
  <c r="O13" i="14"/>
  <c r="Q13" i="14"/>
  <c r="V13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2" i="14"/>
  <c r="M22" i="14" s="1"/>
  <c r="I22" i="14"/>
  <c r="K22" i="14"/>
  <c r="O22" i="14"/>
  <c r="Q22" i="14"/>
  <c r="V22" i="14"/>
  <c r="V8" i="14" s="1"/>
  <c r="G23" i="14"/>
  <c r="M23" i="14" s="1"/>
  <c r="I23" i="14"/>
  <c r="K23" i="14"/>
  <c r="O23" i="14"/>
  <c r="Q23" i="14"/>
  <c r="V23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K31" i="14"/>
  <c r="G32" i="14"/>
  <c r="G31" i="14" s="1"/>
  <c r="I32" i="14"/>
  <c r="K32" i="14"/>
  <c r="O32" i="14"/>
  <c r="Q32" i="14"/>
  <c r="Q31" i="14" s="1"/>
  <c r="V32" i="14"/>
  <c r="V31" i="14" s="1"/>
  <c r="G36" i="14"/>
  <c r="M36" i="14" s="1"/>
  <c r="I36" i="14"/>
  <c r="K36" i="14"/>
  <c r="O36" i="14"/>
  <c r="Q36" i="14"/>
  <c r="V36" i="14"/>
  <c r="Q40" i="14"/>
  <c r="G41" i="14"/>
  <c r="I41" i="14"/>
  <c r="I40" i="14" s="1"/>
  <c r="K41" i="14"/>
  <c r="O41" i="14"/>
  <c r="O40" i="14" s="1"/>
  <c r="Q41" i="14"/>
  <c r="V41" i="14"/>
  <c r="G43" i="14"/>
  <c r="M43" i="14" s="1"/>
  <c r="I43" i="14"/>
  <c r="K43" i="14"/>
  <c r="O43" i="14"/>
  <c r="Q43" i="14"/>
  <c r="V43" i="14"/>
  <c r="G45" i="14"/>
  <c r="I45" i="14"/>
  <c r="K45" i="14"/>
  <c r="K44" i="14" s="1"/>
  <c r="O45" i="14"/>
  <c r="Q45" i="14"/>
  <c r="Q44" i="14" s="1"/>
  <c r="V45" i="14"/>
  <c r="G49" i="14"/>
  <c r="M49" i="14" s="1"/>
  <c r="I49" i="14"/>
  <c r="I44" i="14" s="1"/>
  <c r="K49" i="14"/>
  <c r="O49" i="14"/>
  <c r="Q49" i="14"/>
  <c r="V49" i="14"/>
  <c r="G50" i="14"/>
  <c r="M50" i="14" s="1"/>
  <c r="I50" i="14"/>
  <c r="K50" i="14"/>
  <c r="O50" i="14"/>
  <c r="Q50" i="14"/>
  <c r="V50" i="14"/>
  <c r="G51" i="14"/>
  <c r="M51" i="14" s="1"/>
  <c r="I51" i="14"/>
  <c r="K51" i="14"/>
  <c r="O51" i="14"/>
  <c r="Q51" i="14"/>
  <c r="V51" i="14"/>
  <c r="G52" i="14"/>
  <c r="M52" i="14" s="1"/>
  <c r="I52" i="14"/>
  <c r="K52" i="14"/>
  <c r="O52" i="14"/>
  <c r="Q52" i="14"/>
  <c r="V52" i="14"/>
  <c r="G54" i="14"/>
  <c r="G53" i="14" s="1"/>
  <c r="I54" i="14"/>
  <c r="I53" i="14" s="1"/>
  <c r="K54" i="14"/>
  <c r="K53" i="14" s="1"/>
  <c r="O54" i="14"/>
  <c r="O53" i="14" s="1"/>
  <c r="Q54" i="14"/>
  <c r="Q53" i="14" s="1"/>
  <c r="V54" i="14"/>
  <c r="V53" i="14" s="1"/>
  <c r="G56" i="14"/>
  <c r="I56" i="14"/>
  <c r="V56" i="14"/>
  <c r="G57" i="14"/>
  <c r="M57" i="14" s="1"/>
  <c r="M56" i="14" s="1"/>
  <c r="I57" i="14"/>
  <c r="K57" i="14"/>
  <c r="K56" i="14" s="1"/>
  <c r="O57" i="14"/>
  <c r="O56" i="14" s="1"/>
  <c r="Q57" i="14"/>
  <c r="Q56" i="14" s="1"/>
  <c r="V57" i="14"/>
  <c r="AE59" i="14"/>
  <c r="F43" i="1" s="1"/>
  <c r="G9" i="13"/>
  <c r="M9" i="13" s="1"/>
  <c r="I9" i="13"/>
  <c r="K9" i="13"/>
  <c r="O9" i="13"/>
  <c r="Q9" i="13"/>
  <c r="V9" i="13"/>
  <c r="G11" i="13"/>
  <c r="I11" i="13"/>
  <c r="K11" i="13"/>
  <c r="O11" i="13"/>
  <c r="Q11" i="13"/>
  <c r="V11" i="13"/>
  <c r="G14" i="13"/>
  <c r="M14" i="13" s="1"/>
  <c r="I14" i="13"/>
  <c r="K14" i="13"/>
  <c r="O14" i="13"/>
  <c r="Q14" i="13"/>
  <c r="V14" i="13"/>
  <c r="G15" i="13"/>
  <c r="M15" i="13" s="1"/>
  <c r="I15" i="13"/>
  <c r="K15" i="13"/>
  <c r="O15" i="13"/>
  <c r="Q15" i="13"/>
  <c r="V15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M19" i="13" s="1"/>
  <c r="I19" i="13"/>
  <c r="K19" i="13"/>
  <c r="O19" i="13"/>
  <c r="Q19" i="13"/>
  <c r="V19" i="13"/>
  <c r="G22" i="13"/>
  <c r="M22" i="13" s="1"/>
  <c r="I22" i="13"/>
  <c r="K22" i="13"/>
  <c r="O22" i="13"/>
  <c r="Q22" i="13"/>
  <c r="V22" i="13"/>
  <c r="G23" i="13"/>
  <c r="M23" i="13" s="1"/>
  <c r="I23" i="13"/>
  <c r="K23" i="13"/>
  <c r="O23" i="13"/>
  <c r="Q23" i="13"/>
  <c r="V23" i="13"/>
  <c r="G25" i="13"/>
  <c r="M25" i="13" s="1"/>
  <c r="I25" i="13"/>
  <c r="K25" i="13"/>
  <c r="O25" i="13"/>
  <c r="Q25" i="13"/>
  <c r="V25" i="13"/>
  <c r="G27" i="13"/>
  <c r="M27" i="13" s="1"/>
  <c r="I27" i="13"/>
  <c r="K27" i="13"/>
  <c r="O27" i="13"/>
  <c r="Q27" i="13"/>
  <c r="V27" i="13"/>
  <c r="G29" i="13"/>
  <c r="M29" i="13" s="1"/>
  <c r="I29" i="13"/>
  <c r="K29" i="13"/>
  <c r="O29" i="13"/>
  <c r="Q29" i="13"/>
  <c r="V29" i="13"/>
  <c r="G32" i="13"/>
  <c r="M32" i="13" s="1"/>
  <c r="I32" i="13"/>
  <c r="K32" i="13"/>
  <c r="O32" i="13"/>
  <c r="Q32" i="13"/>
  <c r="V32" i="13"/>
  <c r="G33" i="13"/>
  <c r="M33" i="13" s="1"/>
  <c r="I33" i="13"/>
  <c r="K33" i="13"/>
  <c r="O33" i="13"/>
  <c r="Q33" i="13"/>
  <c r="V33" i="13"/>
  <c r="G34" i="13"/>
  <c r="I34" i="13"/>
  <c r="K34" i="13"/>
  <c r="M34" i="13"/>
  <c r="O34" i="13"/>
  <c r="Q34" i="13"/>
  <c r="V34" i="13"/>
  <c r="G35" i="13"/>
  <c r="M35" i="13" s="1"/>
  <c r="I35" i="13"/>
  <c r="K35" i="13"/>
  <c r="O35" i="13"/>
  <c r="Q35" i="13"/>
  <c r="V35" i="13"/>
  <c r="G37" i="13"/>
  <c r="M37" i="13" s="1"/>
  <c r="I37" i="13"/>
  <c r="K37" i="13"/>
  <c r="K36" i="13" s="1"/>
  <c r="O37" i="13"/>
  <c r="O36" i="13" s="1"/>
  <c r="Q37" i="13"/>
  <c r="V37" i="13"/>
  <c r="V36" i="13" s="1"/>
  <c r="G39" i="13"/>
  <c r="M39" i="13" s="1"/>
  <c r="I39" i="13"/>
  <c r="K39" i="13"/>
  <c r="O39" i="13"/>
  <c r="Q39" i="13"/>
  <c r="V39" i="13"/>
  <c r="G42" i="13"/>
  <c r="M42" i="13" s="1"/>
  <c r="I42" i="13"/>
  <c r="K42" i="13"/>
  <c r="O42" i="13"/>
  <c r="Q42" i="13"/>
  <c r="V42" i="13"/>
  <c r="G44" i="13"/>
  <c r="M44" i="13" s="1"/>
  <c r="I44" i="13"/>
  <c r="K44" i="13"/>
  <c r="O44" i="13"/>
  <c r="Q44" i="13"/>
  <c r="V44" i="13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7" i="13"/>
  <c r="M47" i="13" s="1"/>
  <c r="I47" i="13"/>
  <c r="K47" i="13"/>
  <c r="O47" i="13"/>
  <c r="Q47" i="13"/>
  <c r="V47" i="13"/>
  <c r="G48" i="13"/>
  <c r="M48" i="13" s="1"/>
  <c r="I48" i="13"/>
  <c r="K48" i="13"/>
  <c r="O48" i="13"/>
  <c r="Q48" i="13"/>
  <c r="V48" i="13"/>
  <c r="G49" i="13"/>
  <c r="M49" i="13" s="1"/>
  <c r="I49" i="13"/>
  <c r="K49" i="13"/>
  <c r="O49" i="13"/>
  <c r="Q49" i="13"/>
  <c r="V49" i="13"/>
  <c r="G50" i="13"/>
  <c r="M50" i="13" s="1"/>
  <c r="I50" i="13"/>
  <c r="K50" i="13"/>
  <c r="O50" i="13"/>
  <c r="Q50" i="13"/>
  <c r="V50" i="13"/>
  <c r="I51" i="13"/>
  <c r="G52" i="13"/>
  <c r="M52" i="13" s="1"/>
  <c r="M51" i="13" s="1"/>
  <c r="I52" i="13"/>
  <c r="K52" i="13"/>
  <c r="K51" i="13" s="1"/>
  <c r="O52" i="13"/>
  <c r="O51" i="13" s="1"/>
  <c r="Q52" i="13"/>
  <c r="Q51" i="13" s="1"/>
  <c r="V52" i="13"/>
  <c r="V51" i="13" s="1"/>
  <c r="K53" i="13"/>
  <c r="Q53" i="13"/>
  <c r="G54" i="13"/>
  <c r="G53" i="13" s="1"/>
  <c r="I54" i="13"/>
  <c r="I53" i="13" s="1"/>
  <c r="K54" i="13"/>
  <c r="O54" i="13"/>
  <c r="O53" i="13" s="1"/>
  <c r="Q54" i="13"/>
  <c r="V54" i="13"/>
  <c r="V53" i="13" s="1"/>
  <c r="AE56" i="13"/>
  <c r="F42" i="1" s="1"/>
  <c r="G9" i="12"/>
  <c r="M9" i="12" s="1"/>
  <c r="I9" i="12"/>
  <c r="K9" i="12"/>
  <c r="O9" i="12"/>
  <c r="Q9" i="12"/>
  <c r="V9" i="12"/>
  <c r="G11" i="12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4" i="12"/>
  <c r="M14" i="12" s="1"/>
  <c r="I14" i="12"/>
  <c r="K14" i="12"/>
  <c r="O14" i="12"/>
  <c r="Q14" i="12"/>
  <c r="V14" i="12"/>
  <c r="G16" i="12"/>
  <c r="M16" i="12" s="1"/>
  <c r="I16" i="12"/>
  <c r="K16" i="12"/>
  <c r="O16" i="12"/>
  <c r="Q16" i="12"/>
  <c r="V16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7" i="12"/>
  <c r="M27" i="12" s="1"/>
  <c r="I27" i="12"/>
  <c r="K27" i="12"/>
  <c r="O27" i="12"/>
  <c r="Q27" i="12"/>
  <c r="V27" i="12"/>
  <c r="G29" i="12"/>
  <c r="M29" i="12" s="1"/>
  <c r="I29" i="12"/>
  <c r="K29" i="12"/>
  <c r="O29" i="12"/>
  <c r="Q29" i="12"/>
  <c r="V29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8" i="12"/>
  <c r="I38" i="12"/>
  <c r="K38" i="12"/>
  <c r="M38" i="12"/>
  <c r="O38" i="12"/>
  <c r="Q38" i="12"/>
  <c r="V38" i="12"/>
  <c r="G40" i="12"/>
  <c r="M40" i="12" s="1"/>
  <c r="I40" i="12"/>
  <c r="K40" i="12"/>
  <c r="O40" i="12"/>
  <c r="Q40" i="12"/>
  <c r="V40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G45" i="12"/>
  <c r="M45" i="12" s="1"/>
  <c r="I45" i="12"/>
  <c r="K45" i="12"/>
  <c r="O45" i="12"/>
  <c r="Q45" i="12"/>
  <c r="V45" i="12"/>
  <c r="G47" i="12"/>
  <c r="M47" i="12" s="1"/>
  <c r="I47" i="12"/>
  <c r="K47" i="12"/>
  <c r="O47" i="12"/>
  <c r="Q47" i="12"/>
  <c r="V47" i="12"/>
  <c r="G49" i="12"/>
  <c r="M49" i="12" s="1"/>
  <c r="I49" i="12"/>
  <c r="K49" i="12"/>
  <c r="O49" i="12"/>
  <c r="Q49" i="12"/>
  <c r="V49" i="12"/>
  <c r="G51" i="12"/>
  <c r="M51" i="12" s="1"/>
  <c r="I51" i="12"/>
  <c r="K51" i="12"/>
  <c r="O51" i="12"/>
  <c r="Q51" i="12"/>
  <c r="V51" i="12"/>
  <c r="G53" i="12"/>
  <c r="M53" i="12" s="1"/>
  <c r="I53" i="12"/>
  <c r="K53" i="12"/>
  <c r="O53" i="12"/>
  <c r="Q53" i="12"/>
  <c r="V53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8" i="12"/>
  <c r="M58" i="12" s="1"/>
  <c r="I58" i="12"/>
  <c r="K58" i="12"/>
  <c r="O58" i="12"/>
  <c r="Q58" i="12"/>
  <c r="V58" i="12"/>
  <c r="G61" i="12"/>
  <c r="M61" i="12" s="1"/>
  <c r="I61" i="12"/>
  <c r="K61" i="12"/>
  <c r="O61" i="12"/>
  <c r="Q61" i="12"/>
  <c r="V61" i="12"/>
  <c r="G63" i="12"/>
  <c r="M63" i="12" s="1"/>
  <c r="I63" i="12"/>
  <c r="K63" i="12"/>
  <c r="O63" i="12"/>
  <c r="Q63" i="12"/>
  <c r="V63" i="12"/>
  <c r="G65" i="12"/>
  <c r="M65" i="12" s="1"/>
  <c r="I65" i="12"/>
  <c r="K65" i="12"/>
  <c r="O65" i="12"/>
  <c r="Q65" i="12"/>
  <c r="V65" i="12"/>
  <c r="G66" i="12"/>
  <c r="M66" i="12" s="1"/>
  <c r="I66" i="12"/>
  <c r="K66" i="12"/>
  <c r="O66" i="12"/>
  <c r="Q66" i="12"/>
  <c r="V66" i="12"/>
  <c r="G67" i="12"/>
  <c r="M67" i="12" s="1"/>
  <c r="I67" i="12"/>
  <c r="K67" i="12"/>
  <c r="O67" i="12"/>
  <c r="Q67" i="12"/>
  <c r="V67" i="12"/>
  <c r="G68" i="12"/>
  <c r="M68" i="12" s="1"/>
  <c r="I68" i="12"/>
  <c r="K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3" i="12"/>
  <c r="M73" i="12" s="1"/>
  <c r="I73" i="12"/>
  <c r="K73" i="12"/>
  <c r="O73" i="12"/>
  <c r="Q73" i="12"/>
  <c r="V73" i="12"/>
  <c r="G74" i="12"/>
  <c r="M74" i="12" s="1"/>
  <c r="I74" i="12"/>
  <c r="K74" i="12"/>
  <c r="O74" i="12"/>
  <c r="Q74" i="12"/>
  <c r="V74" i="12"/>
  <c r="G75" i="12"/>
  <c r="M75" i="12" s="1"/>
  <c r="I75" i="12"/>
  <c r="K75" i="12"/>
  <c r="O75" i="12"/>
  <c r="Q75" i="12"/>
  <c r="V75" i="12"/>
  <c r="G76" i="12"/>
  <c r="M76" i="12" s="1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80" i="12"/>
  <c r="M80" i="12" s="1"/>
  <c r="I80" i="12"/>
  <c r="K80" i="12"/>
  <c r="O80" i="12"/>
  <c r="Q80" i="12"/>
  <c r="V80" i="12"/>
  <c r="G82" i="12"/>
  <c r="M82" i="12" s="1"/>
  <c r="I82" i="12"/>
  <c r="K82" i="12"/>
  <c r="O82" i="12"/>
  <c r="Q82" i="12"/>
  <c r="V82" i="12"/>
  <c r="G84" i="12"/>
  <c r="M84" i="12" s="1"/>
  <c r="I84" i="12"/>
  <c r="K84" i="12"/>
  <c r="O84" i="12"/>
  <c r="Q84" i="12"/>
  <c r="V84" i="12"/>
  <c r="G86" i="12"/>
  <c r="M86" i="12" s="1"/>
  <c r="I86" i="12"/>
  <c r="K86" i="12"/>
  <c r="O86" i="12"/>
  <c r="Q86" i="12"/>
  <c r="V86" i="12"/>
  <c r="G88" i="12"/>
  <c r="M88" i="12" s="1"/>
  <c r="I88" i="12"/>
  <c r="K88" i="12"/>
  <c r="O88" i="12"/>
  <c r="Q88" i="12"/>
  <c r="V88" i="12"/>
  <c r="G89" i="12"/>
  <c r="M89" i="12" s="1"/>
  <c r="I89" i="12"/>
  <c r="K89" i="12"/>
  <c r="O89" i="12"/>
  <c r="Q89" i="12"/>
  <c r="V89" i="12"/>
  <c r="G92" i="12"/>
  <c r="M92" i="12" s="1"/>
  <c r="I92" i="12"/>
  <c r="K92" i="12"/>
  <c r="O92" i="12"/>
  <c r="Q92" i="12"/>
  <c r="V92" i="12"/>
  <c r="G95" i="12"/>
  <c r="M95" i="12" s="1"/>
  <c r="I95" i="12"/>
  <c r="K95" i="12"/>
  <c r="O95" i="12"/>
  <c r="Q95" i="12"/>
  <c r="V95" i="12"/>
  <c r="G96" i="12"/>
  <c r="M96" i="12" s="1"/>
  <c r="I96" i="12"/>
  <c r="K96" i="12"/>
  <c r="O96" i="12"/>
  <c r="Q96" i="12"/>
  <c r="V96" i="12"/>
  <c r="G98" i="12"/>
  <c r="M98" i="12" s="1"/>
  <c r="I98" i="12"/>
  <c r="K98" i="12"/>
  <c r="O98" i="12"/>
  <c r="Q98" i="12"/>
  <c r="V98" i="12"/>
  <c r="G99" i="12"/>
  <c r="I99" i="12"/>
  <c r="K99" i="12"/>
  <c r="M99" i="12"/>
  <c r="O99" i="12"/>
  <c r="Q99" i="12"/>
  <c r="V99" i="12"/>
  <c r="G100" i="12"/>
  <c r="M100" i="12" s="1"/>
  <c r="I100" i="12"/>
  <c r="K100" i="12"/>
  <c r="O100" i="12"/>
  <c r="Q100" i="12"/>
  <c r="V100" i="12"/>
  <c r="G102" i="12"/>
  <c r="M102" i="12" s="1"/>
  <c r="I102" i="12"/>
  <c r="K102" i="12"/>
  <c r="O102" i="12"/>
  <c r="Q102" i="12"/>
  <c r="V102" i="12"/>
  <c r="G103" i="12"/>
  <c r="M103" i="12" s="1"/>
  <c r="I103" i="12"/>
  <c r="K103" i="12"/>
  <c r="O103" i="12"/>
  <c r="Q103" i="12"/>
  <c r="V103" i="12"/>
  <c r="G105" i="12"/>
  <c r="M105" i="12" s="1"/>
  <c r="I105" i="12"/>
  <c r="K105" i="12"/>
  <c r="O105" i="12"/>
  <c r="Q105" i="12"/>
  <c r="V105" i="12"/>
  <c r="G107" i="12"/>
  <c r="M107" i="12" s="1"/>
  <c r="I107" i="12"/>
  <c r="K107" i="12"/>
  <c r="O107" i="12"/>
  <c r="Q107" i="12"/>
  <c r="V107" i="12"/>
  <c r="G108" i="12"/>
  <c r="M108" i="12" s="1"/>
  <c r="I108" i="12"/>
  <c r="K108" i="12"/>
  <c r="O108" i="12"/>
  <c r="Q108" i="12"/>
  <c r="V108" i="12"/>
  <c r="G109" i="12"/>
  <c r="M109" i="12" s="1"/>
  <c r="I109" i="12"/>
  <c r="K109" i="12"/>
  <c r="O109" i="12"/>
  <c r="Q109" i="12"/>
  <c r="V109" i="12"/>
  <c r="G112" i="12"/>
  <c r="M112" i="12" s="1"/>
  <c r="I112" i="12"/>
  <c r="K112" i="12"/>
  <c r="O112" i="12"/>
  <c r="Q112" i="12"/>
  <c r="V112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7" i="12"/>
  <c r="M117" i="12" s="1"/>
  <c r="I117" i="12"/>
  <c r="K117" i="12"/>
  <c r="O117" i="12"/>
  <c r="Q117" i="12"/>
  <c r="V117" i="12"/>
  <c r="G120" i="12"/>
  <c r="M120" i="12" s="1"/>
  <c r="I120" i="12"/>
  <c r="I119" i="12" s="1"/>
  <c r="K120" i="12"/>
  <c r="O120" i="12"/>
  <c r="O119" i="12" s="1"/>
  <c r="Q120" i="12"/>
  <c r="V120" i="12"/>
  <c r="V119" i="12" s="1"/>
  <c r="G121" i="12"/>
  <c r="M121" i="12" s="1"/>
  <c r="I121" i="12"/>
  <c r="K121" i="12"/>
  <c r="O121" i="12"/>
  <c r="Q121" i="12"/>
  <c r="Q119" i="12" s="1"/>
  <c r="V121" i="12"/>
  <c r="K122" i="12"/>
  <c r="G123" i="12"/>
  <c r="G122" i="12" s="1"/>
  <c r="I61" i="1" s="1"/>
  <c r="I123" i="12"/>
  <c r="K123" i="12"/>
  <c r="M123" i="12"/>
  <c r="O123" i="12"/>
  <c r="Q123" i="12"/>
  <c r="Q122" i="12" s="1"/>
  <c r="V123" i="12"/>
  <c r="V122" i="12" s="1"/>
  <c r="G126" i="12"/>
  <c r="M126" i="12" s="1"/>
  <c r="I126" i="12"/>
  <c r="K126" i="12"/>
  <c r="O126" i="12"/>
  <c r="Q126" i="12"/>
  <c r="V126" i="12"/>
  <c r="G128" i="12"/>
  <c r="M128" i="12" s="1"/>
  <c r="I128" i="12"/>
  <c r="K128" i="12"/>
  <c r="O128" i="12"/>
  <c r="O127" i="12" s="1"/>
  <c r="Q128" i="12"/>
  <c r="Q127" i="12" s="1"/>
  <c r="V128" i="12"/>
  <c r="G132" i="12"/>
  <c r="I132" i="12"/>
  <c r="K132" i="12"/>
  <c r="O132" i="12"/>
  <c r="Q132" i="12"/>
  <c r="V132" i="12"/>
  <c r="G134" i="12"/>
  <c r="M134" i="12" s="1"/>
  <c r="I134" i="12"/>
  <c r="K134" i="12"/>
  <c r="O134" i="12"/>
  <c r="Q134" i="12"/>
  <c r="V134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K139" i="12"/>
  <c r="O139" i="12"/>
  <c r="Q139" i="12"/>
  <c r="V139" i="12"/>
  <c r="G142" i="12"/>
  <c r="M142" i="12" s="1"/>
  <c r="I142" i="12"/>
  <c r="K142" i="12"/>
  <c r="O142" i="12"/>
  <c r="Q142" i="12"/>
  <c r="V142" i="12"/>
  <c r="G144" i="12"/>
  <c r="M144" i="12" s="1"/>
  <c r="I144" i="12"/>
  <c r="K144" i="12"/>
  <c r="O144" i="12"/>
  <c r="Q144" i="12"/>
  <c r="V144" i="12"/>
  <c r="G146" i="12"/>
  <c r="M146" i="12" s="1"/>
  <c r="I146" i="12"/>
  <c r="K146" i="12"/>
  <c r="O146" i="12"/>
  <c r="Q146" i="12"/>
  <c r="V146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K149" i="12"/>
  <c r="G150" i="12"/>
  <c r="I150" i="12"/>
  <c r="K150" i="12"/>
  <c r="O150" i="12"/>
  <c r="Q150" i="12"/>
  <c r="V150" i="12"/>
  <c r="G151" i="12"/>
  <c r="M151" i="12" s="1"/>
  <c r="I151" i="12"/>
  <c r="K151" i="12"/>
  <c r="O151" i="12"/>
  <c r="Q151" i="12"/>
  <c r="V151" i="12"/>
  <c r="G153" i="12"/>
  <c r="M153" i="12" s="1"/>
  <c r="I153" i="12"/>
  <c r="K153" i="12"/>
  <c r="O153" i="12"/>
  <c r="Q153" i="12"/>
  <c r="V153" i="12"/>
  <c r="I154" i="12"/>
  <c r="V154" i="12"/>
  <c r="G155" i="12"/>
  <c r="G154" i="12" s="1"/>
  <c r="I66" i="1" s="1"/>
  <c r="I155" i="12"/>
  <c r="K155" i="12"/>
  <c r="K154" i="12" s="1"/>
  <c r="O155" i="12"/>
  <c r="O154" i="12" s="1"/>
  <c r="Q155" i="12"/>
  <c r="Q154" i="12" s="1"/>
  <c r="V155" i="12"/>
  <c r="Q156" i="12"/>
  <c r="G157" i="12"/>
  <c r="M157" i="12" s="1"/>
  <c r="M156" i="12" s="1"/>
  <c r="I157" i="12"/>
  <c r="I156" i="12" s="1"/>
  <c r="K157" i="12"/>
  <c r="K156" i="12" s="1"/>
  <c r="O157" i="12"/>
  <c r="O156" i="12" s="1"/>
  <c r="Q157" i="12"/>
  <c r="V157" i="12"/>
  <c r="V156" i="12" s="1"/>
  <c r="I158" i="12"/>
  <c r="K158" i="12"/>
  <c r="G159" i="12"/>
  <c r="I159" i="12"/>
  <c r="K159" i="12"/>
  <c r="O159" i="12"/>
  <c r="O158" i="12" s="1"/>
  <c r="Q159" i="12"/>
  <c r="Q158" i="12" s="1"/>
  <c r="V159" i="12"/>
  <c r="V158" i="12" s="1"/>
  <c r="G162" i="12"/>
  <c r="M162" i="12" s="1"/>
  <c r="I162" i="12"/>
  <c r="K162" i="12"/>
  <c r="O162" i="12"/>
  <c r="Q162" i="12"/>
  <c r="Q161" i="12" s="1"/>
  <c r="V162" i="12"/>
  <c r="G164" i="12"/>
  <c r="M164" i="12" s="1"/>
  <c r="I164" i="12"/>
  <c r="K164" i="12"/>
  <c r="O164" i="12"/>
  <c r="Q164" i="12"/>
  <c r="V164" i="12"/>
  <c r="G166" i="12"/>
  <c r="I166" i="12"/>
  <c r="K166" i="12"/>
  <c r="O166" i="12"/>
  <c r="Q166" i="12"/>
  <c r="V166" i="12"/>
  <c r="G167" i="12"/>
  <c r="M167" i="12" s="1"/>
  <c r="I167" i="12"/>
  <c r="K167" i="12"/>
  <c r="O167" i="12"/>
  <c r="Q167" i="12"/>
  <c r="V167" i="12"/>
  <c r="G169" i="12"/>
  <c r="M169" i="12" s="1"/>
  <c r="I169" i="12"/>
  <c r="K169" i="12"/>
  <c r="O169" i="12"/>
  <c r="Q169" i="12"/>
  <c r="V169" i="12"/>
  <c r="G170" i="12"/>
  <c r="M170" i="12" s="1"/>
  <c r="I170" i="12"/>
  <c r="K170" i="12"/>
  <c r="O170" i="12"/>
  <c r="Q170" i="12"/>
  <c r="V170" i="12"/>
  <c r="G171" i="12"/>
  <c r="M171" i="12" s="1"/>
  <c r="I171" i="12"/>
  <c r="K171" i="12"/>
  <c r="O171" i="12"/>
  <c r="Q171" i="12"/>
  <c r="V171" i="12"/>
  <c r="G173" i="12"/>
  <c r="M173" i="12" s="1"/>
  <c r="I173" i="12"/>
  <c r="I172" i="12" s="1"/>
  <c r="K173" i="12"/>
  <c r="O173" i="12"/>
  <c r="O172" i="12" s="1"/>
  <c r="Q173" i="12"/>
  <c r="V173" i="12"/>
  <c r="G174" i="12"/>
  <c r="M174" i="12" s="1"/>
  <c r="I174" i="12"/>
  <c r="K174" i="12"/>
  <c r="K172" i="12" s="1"/>
  <c r="O174" i="12"/>
  <c r="Q174" i="12"/>
  <c r="V174" i="12"/>
  <c r="G175" i="12"/>
  <c r="I175" i="12"/>
  <c r="K175" i="12"/>
  <c r="O175" i="12"/>
  <c r="Q175" i="12"/>
  <c r="V175" i="12"/>
  <c r="G176" i="12"/>
  <c r="M176" i="12" s="1"/>
  <c r="I176" i="12"/>
  <c r="K176" i="12"/>
  <c r="O176" i="12"/>
  <c r="Q176" i="12"/>
  <c r="V176" i="12"/>
  <c r="G177" i="12"/>
  <c r="M177" i="12" s="1"/>
  <c r="I177" i="12"/>
  <c r="K177" i="12"/>
  <c r="O177" i="12"/>
  <c r="Q177" i="12"/>
  <c r="V177" i="12"/>
  <c r="G179" i="12"/>
  <c r="M179" i="12" s="1"/>
  <c r="I179" i="12"/>
  <c r="K179" i="12"/>
  <c r="O179" i="12"/>
  <c r="O178" i="12" s="1"/>
  <c r="Q179" i="12"/>
  <c r="V179" i="12"/>
  <c r="G181" i="12"/>
  <c r="I181" i="12"/>
  <c r="K181" i="12"/>
  <c r="O181" i="12"/>
  <c r="Q181" i="12"/>
  <c r="V181" i="12"/>
  <c r="G185" i="12"/>
  <c r="M185" i="12" s="1"/>
  <c r="I185" i="12"/>
  <c r="K185" i="12"/>
  <c r="O185" i="12"/>
  <c r="Q185" i="12"/>
  <c r="V185" i="12"/>
  <c r="G188" i="12"/>
  <c r="M188" i="12" s="1"/>
  <c r="I188" i="12"/>
  <c r="K188" i="12"/>
  <c r="O188" i="12"/>
  <c r="Q188" i="12"/>
  <c r="V188" i="12"/>
  <c r="G190" i="12"/>
  <c r="M190" i="12" s="1"/>
  <c r="I190" i="12"/>
  <c r="K190" i="12"/>
  <c r="O190" i="12"/>
  <c r="Q190" i="12"/>
  <c r="V190" i="12"/>
  <c r="G191" i="12"/>
  <c r="M191" i="12" s="1"/>
  <c r="I191" i="12"/>
  <c r="K191" i="12"/>
  <c r="O191" i="12"/>
  <c r="Q191" i="12"/>
  <c r="V191" i="12"/>
  <c r="G193" i="12"/>
  <c r="M193" i="12" s="1"/>
  <c r="I193" i="12"/>
  <c r="K193" i="12"/>
  <c r="O193" i="12"/>
  <c r="Q193" i="12"/>
  <c r="V193" i="12"/>
  <c r="G195" i="12"/>
  <c r="M195" i="12" s="1"/>
  <c r="I195" i="12"/>
  <c r="K195" i="12"/>
  <c r="O195" i="12"/>
  <c r="Q195" i="12"/>
  <c r="V195" i="12"/>
  <c r="G199" i="12"/>
  <c r="M199" i="12" s="1"/>
  <c r="I199" i="12"/>
  <c r="K199" i="12"/>
  <c r="O199" i="12"/>
  <c r="Q199" i="12"/>
  <c r="V199" i="12"/>
  <c r="G201" i="12"/>
  <c r="M201" i="12" s="1"/>
  <c r="I201" i="12"/>
  <c r="K201" i="12"/>
  <c r="O201" i="12"/>
  <c r="Q201" i="12"/>
  <c r="V201" i="12"/>
  <c r="G202" i="12"/>
  <c r="M202" i="12" s="1"/>
  <c r="I202" i="12"/>
  <c r="K202" i="12"/>
  <c r="O202" i="12"/>
  <c r="Q202" i="12"/>
  <c r="V202" i="12"/>
  <c r="Q203" i="12"/>
  <c r="G204" i="12"/>
  <c r="G203" i="12" s="1"/>
  <c r="I204" i="12"/>
  <c r="I203" i="12" s="1"/>
  <c r="K204" i="12"/>
  <c r="K203" i="12" s="1"/>
  <c r="O204" i="12"/>
  <c r="O203" i="12" s="1"/>
  <c r="Q204" i="12"/>
  <c r="V204" i="12"/>
  <c r="V203" i="12" s="1"/>
  <c r="G206" i="12"/>
  <c r="I206" i="12"/>
  <c r="K206" i="12"/>
  <c r="O206" i="12"/>
  <c r="Q206" i="12"/>
  <c r="V206" i="12"/>
  <c r="G209" i="12"/>
  <c r="M209" i="12" s="1"/>
  <c r="I209" i="12"/>
  <c r="K209" i="12"/>
  <c r="O209" i="12"/>
  <c r="Q209" i="12"/>
  <c r="V209" i="12"/>
  <c r="G212" i="12"/>
  <c r="M212" i="12" s="1"/>
  <c r="I212" i="12"/>
  <c r="K212" i="12"/>
  <c r="O212" i="12"/>
  <c r="Q212" i="12"/>
  <c r="V212" i="12"/>
  <c r="G215" i="12"/>
  <c r="M215" i="12" s="1"/>
  <c r="I215" i="12"/>
  <c r="K215" i="12"/>
  <c r="O215" i="12"/>
  <c r="Q215" i="12"/>
  <c r="V215" i="12"/>
  <c r="G218" i="12"/>
  <c r="I218" i="12"/>
  <c r="K218" i="12"/>
  <c r="M218" i="12"/>
  <c r="O218" i="12"/>
  <c r="Q218" i="12"/>
  <c r="V218" i="12"/>
  <c r="G221" i="12"/>
  <c r="M221" i="12" s="1"/>
  <c r="I221" i="12"/>
  <c r="K221" i="12"/>
  <c r="O221" i="12"/>
  <c r="Q221" i="12"/>
  <c r="V221" i="12"/>
  <c r="G224" i="12"/>
  <c r="M224" i="12" s="1"/>
  <c r="I224" i="12"/>
  <c r="K224" i="12"/>
  <c r="O224" i="12"/>
  <c r="Q224" i="12"/>
  <c r="V224" i="12"/>
  <c r="G225" i="12"/>
  <c r="M225" i="12" s="1"/>
  <c r="I225" i="12"/>
  <c r="K225" i="12"/>
  <c r="O225" i="12"/>
  <c r="Q225" i="12"/>
  <c r="V225" i="12"/>
  <c r="G227" i="12"/>
  <c r="M227" i="12" s="1"/>
  <c r="I227" i="12"/>
  <c r="K227" i="12"/>
  <c r="O227" i="12"/>
  <c r="Q227" i="12"/>
  <c r="V227" i="12"/>
  <c r="G229" i="12"/>
  <c r="M229" i="12" s="1"/>
  <c r="I229" i="12"/>
  <c r="K229" i="12"/>
  <c r="O229" i="12"/>
  <c r="Q229" i="12"/>
  <c r="V229" i="12"/>
  <c r="G232" i="12"/>
  <c r="M232" i="12" s="1"/>
  <c r="I232" i="12"/>
  <c r="K232" i="12"/>
  <c r="O232" i="12"/>
  <c r="Q232" i="12"/>
  <c r="V232" i="12"/>
  <c r="G233" i="12"/>
  <c r="M233" i="12" s="1"/>
  <c r="I233" i="12"/>
  <c r="K233" i="12"/>
  <c r="O233" i="12"/>
  <c r="Q233" i="12"/>
  <c r="V233" i="12"/>
  <c r="G235" i="12"/>
  <c r="I235" i="12"/>
  <c r="K235" i="12"/>
  <c r="O235" i="12"/>
  <c r="Q235" i="12"/>
  <c r="V235" i="12"/>
  <c r="G237" i="12"/>
  <c r="I237" i="12"/>
  <c r="K237" i="12"/>
  <c r="M237" i="12"/>
  <c r="O237" i="12"/>
  <c r="Q237" i="12"/>
  <c r="V237" i="12"/>
  <c r="G239" i="12"/>
  <c r="M239" i="12" s="1"/>
  <c r="I239" i="12"/>
  <c r="K239" i="12"/>
  <c r="O239" i="12"/>
  <c r="Q239" i="12"/>
  <c r="V239" i="12"/>
  <c r="G241" i="12"/>
  <c r="M241" i="12" s="1"/>
  <c r="I241" i="12"/>
  <c r="K241" i="12"/>
  <c r="O241" i="12"/>
  <c r="Q241" i="12"/>
  <c r="V241" i="12"/>
  <c r="G243" i="12"/>
  <c r="M243" i="12" s="1"/>
  <c r="I243" i="12"/>
  <c r="K243" i="12"/>
  <c r="O243" i="12"/>
  <c r="Q243" i="12"/>
  <c r="V243" i="12"/>
  <c r="G244" i="12"/>
  <c r="M244" i="12" s="1"/>
  <c r="I244" i="12"/>
  <c r="K244" i="12"/>
  <c r="O244" i="12"/>
  <c r="Q244" i="12"/>
  <c r="V244" i="12"/>
  <c r="G246" i="12"/>
  <c r="M246" i="12" s="1"/>
  <c r="I246" i="12"/>
  <c r="K246" i="12"/>
  <c r="O246" i="12"/>
  <c r="Q246" i="12"/>
  <c r="V246" i="12"/>
  <c r="G248" i="12"/>
  <c r="M248" i="12" s="1"/>
  <c r="I248" i="12"/>
  <c r="K248" i="12"/>
  <c r="O248" i="12"/>
  <c r="Q248" i="12"/>
  <c r="V248" i="12"/>
  <c r="G250" i="12"/>
  <c r="M250" i="12" s="1"/>
  <c r="I250" i="12"/>
  <c r="K250" i="12"/>
  <c r="O250" i="12"/>
  <c r="Q250" i="12"/>
  <c r="V250" i="12"/>
  <c r="G252" i="12"/>
  <c r="M252" i="12" s="1"/>
  <c r="I252" i="12"/>
  <c r="K252" i="12"/>
  <c r="O252" i="12"/>
  <c r="Q252" i="12"/>
  <c r="V252" i="12"/>
  <c r="G255" i="12"/>
  <c r="M255" i="12" s="1"/>
  <c r="I255" i="12"/>
  <c r="K255" i="12"/>
  <c r="O255" i="12"/>
  <c r="Q255" i="12"/>
  <c r="V255" i="12"/>
  <c r="G257" i="12"/>
  <c r="M257" i="12" s="1"/>
  <c r="I257" i="12"/>
  <c r="K257" i="12"/>
  <c r="O257" i="12"/>
  <c r="Q257" i="12"/>
  <c r="V257" i="12"/>
  <c r="G261" i="12"/>
  <c r="M261" i="12" s="1"/>
  <c r="I261" i="12"/>
  <c r="K261" i="12"/>
  <c r="O261" i="12"/>
  <c r="Q261" i="12"/>
  <c r="V261" i="12"/>
  <c r="G264" i="12"/>
  <c r="M264" i="12" s="1"/>
  <c r="I264" i="12"/>
  <c r="K264" i="12"/>
  <c r="O264" i="12"/>
  <c r="Q264" i="12"/>
  <c r="V264" i="12"/>
  <c r="G267" i="12"/>
  <c r="M267" i="12" s="1"/>
  <c r="I267" i="12"/>
  <c r="K267" i="12"/>
  <c r="O267" i="12"/>
  <c r="Q267" i="12"/>
  <c r="V267" i="12"/>
  <c r="G269" i="12"/>
  <c r="M269" i="12" s="1"/>
  <c r="I269" i="12"/>
  <c r="K269" i="12"/>
  <c r="O269" i="12"/>
  <c r="Q269" i="12"/>
  <c r="V269" i="12"/>
  <c r="G271" i="12"/>
  <c r="M271" i="12" s="1"/>
  <c r="I271" i="12"/>
  <c r="K271" i="12"/>
  <c r="O271" i="12"/>
  <c r="Q271" i="12"/>
  <c r="V271" i="12"/>
  <c r="G273" i="12"/>
  <c r="M273" i="12" s="1"/>
  <c r="I273" i="12"/>
  <c r="K273" i="12"/>
  <c r="O273" i="12"/>
  <c r="Q273" i="12"/>
  <c r="V273" i="12"/>
  <c r="G276" i="12"/>
  <c r="M276" i="12" s="1"/>
  <c r="I276" i="12"/>
  <c r="K276" i="12"/>
  <c r="O276" i="12"/>
  <c r="Q276" i="12"/>
  <c r="V276" i="12"/>
  <c r="G278" i="12"/>
  <c r="M278" i="12" s="1"/>
  <c r="I278" i="12"/>
  <c r="K278" i="12"/>
  <c r="O278" i="12"/>
  <c r="Q278" i="12"/>
  <c r="V278" i="12"/>
  <c r="G280" i="12"/>
  <c r="M280" i="12" s="1"/>
  <c r="I280" i="12"/>
  <c r="K280" i="12"/>
  <c r="O280" i="12"/>
  <c r="Q280" i="12"/>
  <c r="V280" i="12"/>
  <c r="O281" i="12"/>
  <c r="G282" i="12"/>
  <c r="M282" i="12" s="1"/>
  <c r="I282" i="12"/>
  <c r="I281" i="12" s="1"/>
  <c r="K282" i="12"/>
  <c r="O282" i="12"/>
  <c r="Q282" i="12"/>
  <c r="Q281" i="12" s="1"/>
  <c r="V282" i="12"/>
  <c r="G283" i="12"/>
  <c r="G281" i="12" s="1"/>
  <c r="I76" i="1" s="1"/>
  <c r="I283" i="12"/>
  <c r="K283" i="12"/>
  <c r="O283" i="12"/>
  <c r="Q283" i="12"/>
  <c r="V283" i="12"/>
  <c r="V284" i="12"/>
  <c r="G285" i="12"/>
  <c r="M285" i="12" s="1"/>
  <c r="M284" i="12" s="1"/>
  <c r="I285" i="12"/>
  <c r="I284" i="12" s="1"/>
  <c r="K285" i="12"/>
  <c r="K284" i="12" s="1"/>
  <c r="O285" i="12"/>
  <c r="O284" i="12" s="1"/>
  <c r="Q285" i="12"/>
  <c r="Q284" i="12" s="1"/>
  <c r="V285" i="12"/>
  <c r="Q286" i="12"/>
  <c r="G287" i="12"/>
  <c r="M287" i="12" s="1"/>
  <c r="M286" i="12" s="1"/>
  <c r="I287" i="12"/>
  <c r="I286" i="12" s="1"/>
  <c r="K287" i="12"/>
  <c r="K286" i="12" s="1"/>
  <c r="O287" i="12"/>
  <c r="O286" i="12" s="1"/>
  <c r="Q287" i="12"/>
  <c r="V287" i="12"/>
  <c r="V286" i="12" s="1"/>
  <c r="K288" i="12"/>
  <c r="G289" i="12"/>
  <c r="G288" i="12" s="1"/>
  <c r="I79" i="1" s="1"/>
  <c r="I289" i="12"/>
  <c r="K289" i="12"/>
  <c r="O289" i="12"/>
  <c r="Q289" i="12"/>
  <c r="Q288" i="12" s="1"/>
  <c r="V289" i="12"/>
  <c r="G290" i="12"/>
  <c r="M290" i="12" s="1"/>
  <c r="I290" i="12"/>
  <c r="K290" i="12"/>
  <c r="O290" i="12"/>
  <c r="Q290" i="12"/>
  <c r="V290" i="12"/>
  <c r="Q291" i="12"/>
  <c r="G292" i="12"/>
  <c r="M292" i="12" s="1"/>
  <c r="I292" i="12"/>
  <c r="K292" i="12"/>
  <c r="O292" i="12"/>
  <c r="Q292" i="12"/>
  <c r="V292" i="12"/>
  <c r="G294" i="12"/>
  <c r="M294" i="12" s="1"/>
  <c r="I294" i="12"/>
  <c r="K294" i="12"/>
  <c r="O294" i="12"/>
  <c r="Q294" i="12"/>
  <c r="V294" i="12"/>
  <c r="V291" i="12" s="1"/>
  <c r="G296" i="12"/>
  <c r="I296" i="12"/>
  <c r="K296" i="12"/>
  <c r="O296" i="12"/>
  <c r="Q296" i="12"/>
  <c r="V296" i="12"/>
  <c r="G297" i="12"/>
  <c r="M297" i="12" s="1"/>
  <c r="I297" i="12"/>
  <c r="K297" i="12"/>
  <c r="O297" i="12"/>
  <c r="Q297" i="12"/>
  <c r="V297" i="12"/>
  <c r="G300" i="12"/>
  <c r="M300" i="12" s="1"/>
  <c r="I300" i="12"/>
  <c r="K300" i="12"/>
  <c r="O300" i="12"/>
  <c r="Q300" i="12"/>
  <c r="V300" i="12"/>
  <c r="G301" i="12"/>
  <c r="M301" i="12" s="1"/>
  <c r="I301" i="12"/>
  <c r="K301" i="12"/>
  <c r="O301" i="12"/>
  <c r="Q301" i="12"/>
  <c r="V301" i="12"/>
  <c r="G303" i="12"/>
  <c r="M303" i="12" s="1"/>
  <c r="I303" i="12"/>
  <c r="K303" i="12"/>
  <c r="O303" i="12"/>
  <c r="Q303" i="12"/>
  <c r="V303" i="12"/>
  <c r="G306" i="12"/>
  <c r="M306" i="12" s="1"/>
  <c r="I306" i="12"/>
  <c r="K306" i="12"/>
  <c r="O306" i="12"/>
  <c r="Q306" i="12"/>
  <c r="V306" i="12"/>
  <c r="G308" i="12"/>
  <c r="I308" i="12"/>
  <c r="K308" i="12"/>
  <c r="O308" i="12"/>
  <c r="Q308" i="12"/>
  <c r="V308" i="12"/>
  <c r="G309" i="12"/>
  <c r="M309" i="12" s="1"/>
  <c r="I309" i="12"/>
  <c r="K309" i="12"/>
  <c r="O309" i="12"/>
  <c r="Q309" i="12"/>
  <c r="V309" i="12"/>
  <c r="G310" i="12"/>
  <c r="M310" i="12" s="1"/>
  <c r="I310" i="12"/>
  <c r="K310" i="12"/>
  <c r="O310" i="12"/>
  <c r="Q310" i="12"/>
  <c r="V310" i="12"/>
  <c r="G311" i="12"/>
  <c r="M311" i="12" s="1"/>
  <c r="I311" i="12"/>
  <c r="K311" i="12"/>
  <c r="O311" i="12"/>
  <c r="Q311" i="12"/>
  <c r="V311" i="12"/>
  <c r="G312" i="12"/>
  <c r="M312" i="12" s="1"/>
  <c r="I312" i="12"/>
  <c r="K312" i="12"/>
  <c r="O312" i="12"/>
  <c r="Q312" i="12"/>
  <c r="V312" i="12"/>
  <c r="G313" i="12"/>
  <c r="I313" i="12"/>
  <c r="K313" i="12"/>
  <c r="M313" i="12"/>
  <c r="O313" i="12"/>
  <c r="Q313" i="12"/>
  <c r="V313" i="12"/>
  <c r="G314" i="12"/>
  <c r="M314" i="12" s="1"/>
  <c r="I314" i="12"/>
  <c r="K314" i="12"/>
  <c r="O314" i="12"/>
  <c r="Q314" i="12"/>
  <c r="V314" i="12"/>
  <c r="G315" i="12"/>
  <c r="M315" i="12" s="1"/>
  <c r="I315" i="12"/>
  <c r="K315" i="12"/>
  <c r="O315" i="12"/>
  <c r="Q315" i="12"/>
  <c r="V315" i="12"/>
  <c r="G316" i="12"/>
  <c r="M316" i="12" s="1"/>
  <c r="I316" i="12"/>
  <c r="K316" i="12"/>
  <c r="O316" i="12"/>
  <c r="Q316" i="12"/>
  <c r="V316" i="12"/>
  <c r="G317" i="12"/>
  <c r="M317" i="12" s="1"/>
  <c r="I317" i="12"/>
  <c r="K317" i="12"/>
  <c r="O317" i="12"/>
  <c r="Q317" i="12"/>
  <c r="V317" i="12"/>
  <c r="G318" i="12"/>
  <c r="M318" i="12" s="1"/>
  <c r="I318" i="12"/>
  <c r="K318" i="12"/>
  <c r="O318" i="12"/>
  <c r="Q318" i="12"/>
  <c r="V318" i="12"/>
  <c r="G319" i="12"/>
  <c r="M319" i="12" s="1"/>
  <c r="I319" i="12"/>
  <c r="K319" i="12"/>
  <c r="O319" i="12"/>
  <c r="Q319" i="12"/>
  <c r="V319" i="12"/>
  <c r="G320" i="12"/>
  <c r="M320" i="12" s="1"/>
  <c r="I320" i="12"/>
  <c r="K320" i="12"/>
  <c r="O320" i="12"/>
  <c r="Q320" i="12"/>
  <c r="V320" i="12"/>
  <c r="G321" i="12"/>
  <c r="M321" i="12" s="1"/>
  <c r="I321" i="12"/>
  <c r="K321" i="12"/>
  <c r="O321" i="12"/>
  <c r="Q321" i="12"/>
  <c r="V321" i="12"/>
  <c r="G322" i="12"/>
  <c r="M322" i="12" s="1"/>
  <c r="I322" i="12"/>
  <c r="K322" i="12"/>
  <c r="O322" i="12"/>
  <c r="Q322" i="12"/>
  <c r="V322" i="12"/>
  <c r="G323" i="12"/>
  <c r="M323" i="12" s="1"/>
  <c r="I323" i="12"/>
  <c r="K323" i="12"/>
  <c r="O323" i="12"/>
  <c r="Q323" i="12"/>
  <c r="V323" i="12"/>
  <c r="G324" i="12"/>
  <c r="M324" i="12" s="1"/>
  <c r="I324" i="12"/>
  <c r="K324" i="12"/>
  <c r="O324" i="12"/>
  <c r="Q324" i="12"/>
  <c r="V324" i="12"/>
  <c r="G325" i="12"/>
  <c r="M325" i="12" s="1"/>
  <c r="I325" i="12"/>
  <c r="K325" i="12"/>
  <c r="O325" i="12"/>
  <c r="Q325" i="12"/>
  <c r="V325" i="12"/>
  <c r="G326" i="12"/>
  <c r="M326" i="12" s="1"/>
  <c r="I326" i="12"/>
  <c r="K326" i="12"/>
  <c r="O326" i="12"/>
  <c r="Q326" i="12"/>
  <c r="V326" i="12"/>
  <c r="G327" i="12"/>
  <c r="M327" i="12" s="1"/>
  <c r="I327" i="12"/>
  <c r="K327" i="12"/>
  <c r="O327" i="12"/>
  <c r="Q327" i="12"/>
  <c r="V327" i="12"/>
  <c r="G329" i="12"/>
  <c r="M329" i="12" s="1"/>
  <c r="I329" i="12"/>
  <c r="K329" i="12"/>
  <c r="O329" i="12"/>
  <c r="Q329" i="12"/>
  <c r="V329" i="12"/>
  <c r="G330" i="12"/>
  <c r="M330" i="12" s="1"/>
  <c r="I330" i="12"/>
  <c r="K330" i="12"/>
  <c r="O330" i="12"/>
  <c r="Q330" i="12"/>
  <c r="V330" i="12"/>
  <c r="G331" i="12"/>
  <c r="M331" i="12" s="1"/>
  <c r="I331" i="12"/>
  <c r="K331" i="12"/>
  <c r="O331" i="12"/>
  <c r="Q331" i="12"/>
  <c r="V331" i="12"/>
  <c r="G335" i="12"/>
  <c r="M335" i="12" s="1"/>
  <c r="I335" i="12"/>
  <c r="K335" i="12"/>
  <c r="O335" i="12"/>
  <c r="Q335" i="12"/>
  <c r="V335" i="12"/>
  <c r="G336" i="12"/>
  <c r="M336" i="12" s="1"/>
  <c r="I336" i="12"/>
  <c r="K336" i="12"/>
  <c r="O336" i="12"/>
  <c r="Q336" i="12"/>
  <c r="V336" i="12"/>
  <c r="G337" i="12"/>
  <c r="M337" i="12" s="1"/>
  <c r="I337" i="12"/>
  <c r="K337" i="12"/>
  <c r="O337" i="12"/>
  <c r="Q337" i="12"/>
  <c r="V337" i="12"/>
  <c r="G338" i="12"/>
  <c r="I338" i="12"/>
  <c r="K338" i="12"/>
  <c r="M338" i="12"/>
  <c r="O338" i="12"/>
  <c r="Q338" i="12"/>
  <c r="V338" i="12"/>
  <c r="G339" i="12"/>
  <c r="M339" i="12" s="1"/>
  <c r="I339" i="12"/>
  <c r="K339" i="12"/>
  <c r="O339" i="12"/>
  <c r="Q339" i="12"/>
  <c r="V339" i="12"/>
  <c r="G342" i="12"/>
  <c r="M342" i="12" s="1"/>
  <c r="I342" i="12"/>
  <c r="K342" i="12"/>
  <c r="O342" i="12"/>
  <c r="Q342" i="12"/>
  <c r="V342" i="12"/>
  <c r="G344" i="12"/>
  <c r="M344" i="12" s="1"/>
  <c r="I344" i="12"/>
  <c r="K344" i="12"/>
  <c r="O344" i="12"/>
  <c r="Q344" i="12"/>
  <c r="V344" i="12"/>
  <c r="G346" i="12"/>
  <c r="I346" i="12"/>
  <c r="K346" i="12"/>
  <c r="O346" i="12"/>
  <c r="O345" i="12" s="1"/>
  <c r="Q346" i="12"/>
  <c r="V346" i="12"/>
  <c r="G347" i="12"/>
  <c r="M347" i="12" s="1"/>
  <c r="I347" i="12"/>
  <c r="K347" i="12"/>
  <c r="O347" i="12"/>
  <c r="Q347" i="12"/>
  <c r="V347" i="12"/>
  <c r="G349" i="12"/>
  <c r="M349" i="12" s="1"/>
  <c r="I349" i="12"/>
  <c r="K349" i="12"/>
  <c r="O349" i="12"/>
  <c r="Q349" i="12"/>
  <c r="V349" i="12"/>
  <c r="G350" i="12"/>
  <c r="M350" i="12" s="1"/>
  <c r="I350" i="12"/>
  <c r="K350" i="12"/>
  <c r="O350" i="12"/>
  <c r="Q350" i="12"/>
  <c r="V350" i="12"/>
  <c r="G352" i="12"/>
  <c r="M352" i="12" s="1"/>
  <c r="I352" i="12"/>
  <c r="K352" i="12"/>
  <c r="O352" i="12"/>
  <c r="Q352" i="12"/>
  <c r="V352" i="12"/>
  <c r="G354" i="12"/>
  <c r="M354" i="12" s="1"/>
  <c r="I354" i="12"/>
  <c r="K354" i="12"/>
  <c r="O354" i="12"/>
  <c r="Q354" i="12"/>
  <c r="V354" i="12"/>
  <c r="G356" i="12"/>
  <c r="M356" i="12" s="1"/>
  <c r="I356" i="12"/>
  <c r="K356" i="12"/>
  <c r="O356" i="12"/>
  <c r="Q356" i="12"/>
  <c r="V356" i="12"/>
  <c r="G357" i="12"/>
  <c r="M357" i="12" s="1"/>
  <c r="I357" i="12"/>
  <c r="K357" i="12"/>
  <c r="O357" i="12"/>
  <c r="Q357" i="12"/>
  <c r="V357" i="12"/>
  <c r="G362" i="12"/>
  <c r="M362" i="12" s="1"/>
  <c r="I362" i="12"/>
  <c r="K362" i="12"/>
  <c r="O362" i="12"/>
  <c r="Q362" i="12"/>
  <c r="V362" i="12"/>
  <c r="G364" i="12"/>
  <c r="M364" i="12" s="1"/>
  <c r="I364" i="12"/>
  <c r="K364" i="12"/>
  <c r="O364" i="12"/>
  <c r="Q364" i="12"/>
  <c r="V364" i="12"/>
  <c r="G367" i="12"/>
  <c r="M367" i="12" s="1"/>
  <c r="I367" i="12"/>
  <c r="K367" i="12"/>
  <c r="O367" i="12"/>
  <c r="Q367" i="12"/>
  <c r="V367" i="12"/>
  <c r="G369" i="12"/>
  <c r="M369" i="12" s="1"/>
  <c r="I369" i="12"/>
  <c r="K369" i="12"/>
  <c r="O369" i="12"/>
  <c r="Q369" i="12"/>
  <c r="V369" i="12"/>
  <c r="G370" i="12"/>
  <c r="I370" i="12"/>
  <c r="K370" i="12"/>
  <c r="O370" i="12"/>
  <c r="Q370" i="12"/>
  <c r="Q368" i="12" s="1"/>
  <c r="V370" i="12"/>
  <c r="G372" i="12"/>
  <c r="M372" i="12" s="1"/>
  <c r="I372" i="12"/>
  <c r="K372" i="12"/>
  <c r="O372" i="12"/>
  <c r="Q372" i="12"/>
  <c r="V372" i="12"/>
  <c r="G375" i="12"/>
  <c r="M375" i="12" s="1"/>
  <c r="I375" i="12"/>
  <c r="K375" i="12"/>
  <c r="O375" i="12"/>
  <c r="Q375" i="12"/>
  <c r="V375" i="12"/>
  <c r="G377" i="12"/>
  <c r="M377" i="12" s="1"/>
  <c r="I377" i="12"/>
  <c r="K377" i="12"/>
  <c r="O377" i="12"/>
  <c r="Q377" i="12"/>
  <c r="V377" i="12"/>
  <c r="G379" i="12"/>
  <c r="M379" i="12" s="1"/>
  <c r="I379" i="12"/>
  <c r="K379" i="12"/>
  <c r="O379" i="12"/>
  <c r="Q379" i="12"/>
  <c r="V379" i="12"/>
  <c r="G381" i="12"/>
  <c r="M381" i="12" s="1"/>
  <c r="I381" i="12"/>
  <c r="K381" i="12"/>
  <c r="O381" i="12"/>
  <c r="Q381" i="12"/>
  <c r="V381" i="12"/>
  <c r="G382" i="12"/>
  <c r="I382" i="12"/>
  <c r="K382" i="12"/>
  <c r="M382" i="12"/>
  <c r="O382" i="12"/>
  <c r="Q382" i="12"/>
  <c r="V382" i="12"/>
  <c r="G385" i="12"/>
  <c r="M385" i="12" s="1"/>
  <c r="I385" i="12"/>
  <c r="K385" i="12"/>
  <c r="O385" i="12"/>
  <c r="Q385" i="12"/>
  <c r="V385" i="12"/>
  <c r="G387" i="12"/>
  <c r="M387" i="12" s="1"/>
  <c r="I387" i="12"/>
  <c r="K387" i="12"/>
  <c r="O387" i="12"/>
  <c r="Q387" i="12"/>
  <c r="V387" i="12"/>
  <c r="G388" i="12"/>
  <c r="M388" i="12" s="1"/>
  <c r="I388" i="12"/>
  <c r="K388" i="12"/>
  <c r="O388" i="12"/>
  <c r="Q388" i="12"/>
  <c r="V388" i="12"/>
  <c r="G389" i="12"/>
  <c r="M389" i="12" s="1"/>
  <c r="I389" i="12"/>
  <c r="K389" i="12"/>
  <c r="O389" i="12"/>
  <c r="Q389" i="12"/>
  <c r="V389" i="12"/>
  <c r="G391" i="12"/>
  <c r="M391" i="12" s="1"/>
  <c r="I391" i="12"/>
  <c r="K391" i="12"/>
  <c r="O391" i="12"/>
  <c r="Q391" i="12"/>
  <c r="V391" i="12"/>
  <c r="G393" i="12"/>
  <c r="M393" i="12" s="1"/>
  <c r="I393" i="12"/>
  <c r="K393" i="12"/>
  <c r="O393" i="12"/>
  <c r="Q393" i="12"/>
  <c r="V393" i="12"/>
  <c r="Q394" i="12"/>
  <c r="G395" i="12"/>
  <c r="M395" i="12" s="1"/>
  <c r="I395" i="12"/>
  <c r="I394" i="12" s="1"/>
  <c r="K395" i="12"/>
  <c r="O395" i="12"/>
  <c r="O394" i="12" s="1"/>
  <c r="Q395" i="12"/>
  <c r="V395" i="12"/>
  <c r="G398" i="12"/>
  <c r="M398" i="12" s="1"/>
  <c r="I398" i="12"/>
  <c r="K398" i="12"/>
  <c r="O398" i="12"/>
  <c r="Q398" i="12"/>
  <c r="V398" i="12"/>
  <c r="G400" i="12"/>
  <c r="M400" i="12" s="1"/>
  <c r="I400" i="12"/>
  <c r="I399" i="12" s="1"/>
  <c r="K400" i="12"/>
  <c r="K399" i="12" s="1"/>
  <c r="O400" i="12"/>
  <c r="Q400" i="12"/>
  <c r="Q399" i="12" s="1"/>
  <c r="V400" i="12"/>
  <c r="G401" i="12"/>
  <c r="M401" i="12" s="1"/>
  <c r="I401" i="12"/>
  <c r="K401" i="12"/>
  <c r="O401" i="12"/>
  <c r="O399" i="12" s="1"/>
  <c r="Q401" i="12"/>
  <c r="V401" i="12"/>
  <c r="G403" i="12"/>
  <c r="I403" i="12"/>
  <c r="I402" i="12" s="1"/>
  <c r="K403" i="12"/>
  <c r="K402" i="12" s="1"/>
  <c r="O403" i="12"/>
  <c r="O402" i="12" s="1"/>
  <c r="Q403" i="12"/>
  <c r="Q402" i="12" s="1"/>
  <c r="V403" i="12"/>
  <c r="V402" i="12" s="1"/>
  <c r="Q405" i="12"/>
  <c r="G406" i="12"/>
  <c r="M406" i="12" s="1"/>
  <c r="I406" i="12"/>
  <c r="K406" i="12"/>
  <c r="O406" i="12"/>
  <c r="Q406" i="12"/>
  <c r="V406" i="12"/>
  <c r="G407" i="12"/>
  <c r="M407" i="12" s="1"/>
  <c r="I407" i="12"/>
  <c r="K407" i="12"/>
  <c r="O407" i="12"/>
  <c r="Q407" i="12"/>
  <c r="V407" i="12"/>
  <c r="G408" i="12"/>
  <c r="I408" i="12"/>
  <c r="K408" i="12"/>
  <c r="O408" i="12"/>
  <c r="Q408" i="12"/>
  <c r="V408" i="12"/>
  <c r="G409" i="12"/>
  <c r="M409" i="12" s="1"/>
  <c r="I409" i="12"/>
  <c r="K409" i="12"/>
  <c r="O409" i="12"/>
  <c r="Q409" i="12"/>
  <c r="V409" i="12"/>
  <c r="G410" i="12"/>
  <c r="M410" i="12" s="1"/>
  <c r="I410" i="12"/>
  <c r="K410" i="12"/>
  <c r="O410" i="12"/>
  <c r="Q410" i="12"/>
  <c r="V410" i="12"/>
  <c r="G411" i="12"/>
  <c r="M411" i="12" s="1"/>
  <c r="I411" i="12"/>
  <c r="K411" i="12"/>
  <c r="O411" i="12"/>
  <c r="Q411" i="12"/>
  <c r="V411" i="12"/>
  <c r="AE413" i="12"/>
  <c r="G41" i="16" l="1"/>
  <c r="AF47" i="16"/>
  <c r="G46" i="1" s="1"/>
  <c r="H46" i="1" s="1"/>
  <c r="I46" i="1" s="1"/>
  <c r="M18" i="16"/>
  <c r="M13" i="15"/>
  <c r="G13" i="15"/>
  <c r="I92" i="1" s="1"/>
  <c r="I19" i="1" s="1"/>
  <c r="G8" i="15"/>
  <c r="I54" i="1" s="1"/>
  <c r="G44" i="14"/>
  <c r="I59" i="1" s="1"/>
  <c r="M32" i="14"/>
  <c r="M31" i="14" s="1"/>
  <c r="G8" i="13"/>
  <c r="I295" i="12"/>
  <c r="G295" i="12"/>
  <c r="I81" i="1" s="1"/>
  <c r="O291" i="12"/>
  <c r="K291" i="12"/>
  <c r="M289" i="12"/>
  <c r="M288" i="12" s="1"/>
  <c r="M283" i="12"/>
  <c r="M281" i="12" s="1"/>
  <c r="M204" i="12"/>
  <c r="M203" i="12" s="1"/>
  <c r="M122" i="12"/>
  <c r="M119" i="12"/>
  <c r="M308" i="12"/>
  <c r="G307" i="12"/>
  <c r="I82" i="1" s="1"/>
  <c r="V178" i="12"/>
  <c r="M159" i="12"/>
  <c r="M158" i="12" s="1"/>
  <c r="G158" i="12"/>
  <c r="I68" i="1" s="1"/>
  <c r="I122" i="12"/>
  <c r="O94" i="12"/>
  <c r="G394" i="12"/>
  <c r="I88" i="1" s="1"/>
  <c r="G368" i="12"/>
  <c r="I86" i="1" s="1"/>
  <c r="M370" i="12"/>
  <c r="M368" i="12" s="1"/>
  <c r="V328" i="12"/>
  <c r="O307" i="12"/>
  <c r="O161" i="12"/>
  <c r="Q60" i="12"/>
  <c r="K380" i="12"/>
  <c r="G402" i="12"/>
  <c r="I90" i="1" s="1"/>
  <c r="M403" i="12"/>
  <c r="M402" i="12" s="1"/>
  <c r="O380" i="12"/>
  <c r="V307" i="12"/>
  <c r="M206" i="12"/>
  <c r="M205" i="12" s="1"/>
  <c r="G205" i="12"/>
  <c r="I73" i="1" s="1"/>
  <c r="I178" i="12"/>
  <c r="V172" i="12"/>
  <c r="K138" i="12"/>
  <c r="K42" i="12"/>
  <c r="O368" i="12"/>
  <c r="G348" i="12"/>
  <c r="I85" i="1" s="1"/>
  <c r="M296" i="12"/>
  <c r="M295" i="12" s="1"/>
  <c r="Q251" i="12"/>
  <c r="K251" i="12"/>
  <c r="I234" i="12"/>
  <c r="G172" i="12"/>
  <c r="I70" i="1" s="1"/>
  <c r="V40" i="14"/>
  <c r="O405" i="12"/>
  <c r="M346" i="12"/>
  <c r="M345" i="12" s="1"/>
  <c r="G345" i="12"/>
  <c r="I84" i="1" s="1"/>
  <c r="I149" i="12"/>
  <c r="F41" i="1"/>
  <c r="F40" i="1"/>
  <c r="F39" i="1"/>
  <c r="F47" i="1" s="1"/>
  <c r="G23" i="1" s="1"/>
  <c r="A23" i="1" s="1"/>
  <c r="Q380" i="12"/>
  <c r="K307" i="12"/>
  <c r="K234" i="12"/>
  <c r="M394" i="12"/>
  <c r="K348" i="12"/>
  <c r="I328" i="12"/>
  <c r="Q307" i="12"/>
  <c r="K281" i="12"/>
  <c r="K205" i="12"/>
  <c r="K178" i="12"/>
  <c r="K127" i="12"/>
  <c r="K119" i="12"/>
  <c r="V94" i="12"/>
  <c r="I60" i="12"/>
  <c r="I42" i="12"/>
  <c r="I41" i="13"/>
  <c r="Q36" i="13"/>
  <c r="V44" i="14"/>
  <c r="O44" i="14"/>
  <c r="K40" i="14"/>
  <c r="G16" i="15"/>
  <c r="I93" i="1" s="1"/>
  <c r="I20" i="1" s="1"/>
  <c r="Q8" i="15"/>
  <c r="G8" i="16"/>
  <c r="K405" i="12"/>
  <c r="K394" i="12"/>
  <c r="K368" i="12"/>
  <c r="I348" i="12"/>
  <c r="Q328" i="12"/>
  <c r="O328" i="12"/>
  <c r="V295" i="12"/>
  <c r="V288" i="12"/>
  <c r="O251" i="12"/>
  <c r="G234" i="12"/>
  <c r="I74" i="1" s="1"/>
  <c r="O205" i="12"/>
  <c r="I205" i="12"/>
  <c r="G178" i="12"/>
  <c r="I71" i="1" s="1"/>
  <c r="G161" i="12"/>
  <c r="I69" i="1" s="1"/>
  <c r="V161" i="12"/>
  <c r="G149" i="12"/>
  <c r="I64" i="1" s="1"/>
  <c r="I138" i="12"/>
  <c r="I127" i="12"/>
  <c r="V60" i="12"/>
  <c r="M42" i="12"/>
  <c r="G8" i="12"/>
  <c r="K41" i="13"/>
  <c r="Q8" i="13"/>
  <c r="M45" i="14"/>
  <c r="M44" i="14" s="1"/>
  <c r="I31" i="14"/>
  <c r="V13" i="15"/>
  <c r="O8" i="15"/>
  <c r="K8" i="15"/>
  <c r="M34" i="16"/>
  <c r="V8" i="16"/>
  <c r="Q8" i="16"/>
  <c r="V41" i="13"/>
  <c r="V8" i="13"/>
  <c r="O8" i="13"/>
  <c r="G40" i="14"/>
  <c r="O8" i="14"/>
  <c r="I380" i="12"/>
  <c r="V345" i="12"/>
  <c r="Q345" i="12"/>
  <c r="K328" i="12"/>
  <c r="I307" i="12"/>
  <c r="O295" i="12"/>
  <c r="O288" i="12"/>
  <c r="G286" i="12"/>
  <c r="I78" i="1" s="1"/>
  <c r="V281" i="12"/>
  <c r="I251" i="12"/>
  <c r="V234" i="12"/>
  <c r="Q178" i="12"/>
  <c r="Q172" i="12"/>
  <c r="G156" i="12"/>
  <c r="I67" i="1" s="1"/>
  <c r="V149" i="12"/>
  <c r="Q94" i="12"/>
  <c r="K94" i="12"/>
  <c r="O60" i="12"/>
  <c r="Q41" i="13"/>
  <c r="I36" i="13"/>
  <c r="K8" i="13"/>
  <c r="K8" i="14"/>
  <c r="I8" i="15"/>
  <c r="K8" i="16"/>
  <c r="F45" i="1"/>
  <c r="G127" i="12"/>
  <c r="I62" i="1" s="1"/>
  <c r="I94" i="12"/>
  <c r="O8" i="12"/>
  <c r="O41" i="13"/>
  <c r="I8" i="14"/>
  <c r="G405" i="12"/>
  <c r="I91" i="1" s="1"/>
  <c r="V405" i="12"/>
  <c r="G399" i="12"/>
  <c r="I89" i="1" s="1"/>
  <c r="I18" i="1" s="1"/>
  <c r="V394" i="12"/>
  <c r="V368" i="12"/>
  <c r="V348" i="12"/>
  <c r="Q348" i="12"/>
  <c r="K345" i="12"/>
  <c r="Q295" i="12"/>
  <c r="K295" i="12"/>
  <c r="I291" i="12"/>
  <c r="Q234" i="12"/>
  <c r="O234" i="12"/>
  <c r="Q149" i="12"/>
  <c r="O149" i="12"/>
  <c r="V138" i="12"/>
  <c r="Q138" i="12"/>
  <c r="V127" i="12"/>
  <c r="K60" i="12"/>
  <c r="Q42" i="12"/>
  <c r="V8" i="12"/>
  <c r="K8" i="12"/>
  <c r="G51" i="13"/>
  <c r="I72" i="1" s="1"/>
  <c r="G8" i="14"/>
  <c r="O16" i="15"/>
  <c r="K13" i="15"/>
  <c r="V34" i="16"/>
  <c r="I8" i="16"/>
  <c r="V42" i="12"/>
  <c r="Q8" i="12"/>
  <c r="I8" i="13"/>
  <c r="Q16" i="15"/>
  <c r="I405" i="12"/>
  <c r="V399" i="12"/>
  <c r="V380" i="12"/>
  <c r="I368" i="12"/>
  <c r="O348" i="12"/>
  <c r="I345" i="12"/>
  <c r="G328" i="12"/>
  <c r="I83" i="1" s="1"/>
  <c r="G291" i="12"/>
  <c r="I80" i="1" s="1"/>
  <c r="I288" i="12"/>
  <c r="V251" i="12"/>
  <c r="M235" i="12"/>
  <c r="M234" i="12" s="1"/>
  <c r="V205" i="12"/>
  <c r="Q205" i="12"/>
  <c r="M181" i="12"/>
  <c r="M178" i="12" s="1"/>
  <c r="K161" i="12"/>
  <c r="I161" i="12"/>
  <c r="M150" i="12"/>
  <c r="M149" i="12" s="1"/>
  <c r="O138" i="12"/>
  <c r="O122" i="12"/>
  <c r="O42" i="12"/>
  <c r="I8" i="12"/>
  <c r="O31" i="14"/>
  <c r="Q8" i="14"/>
  <c r="K16" i="15"/>
  <c r="I13" i="15"/>
  <c r="O8" i="16"/>
  <c r="O34" i="16"/>
  <c r="G43" i="16"/>
  <c r="G34" i="16"/>
  <c r="M32" i="16"/>
  <c r="M31" i="16" s="1"/>
  <c r="M11" i="16"/>
  <c r="M8" i="16" s="1"/>
  <c r="AF23" i="15"/>
  <c r="G44" i="1" s="1"/>
  <c r="H44" i="1" s="1"/>
  <c r="I44" i="1" s="1"/>
  <c r="M17" i="15"/>
  <c r="M16" i="15" s="1"/>
  <c r="M9" i="15"/>
  <c r="M8" i="15" s="1"/>
  <c r="AF59" i="14"/>
  <c r="G43" i="1" s="1"/>
  <c r="H43" i="1" s="1"/>
  <c r="I43" i="1" s="1"/>
  <c r="M41" i="14"/>
  <c r="M40" i="14" s="1"/>
  <c r="M54" i="14"/>
  <c r="M53" i="14" s="1"/>
  <c r="M9" i="14"/>
  <c r="M8" i="14" s="1"/>
  <c r="M36" i="13"/>
  <c r="M41" i="13"/>
  <c r="G36" i="13"/>
  <c r="G41" i="13"/>
  <c r="M54" i="13"/>
  <c r="M53" i="13" s="1"/>
  <c r="M11" i="13"/>
  <c r="M8" i="13" s="1"/>
  <c r="AF56" i="13"/>
  <c r="G42" i="1" s="1"/>
  <c r="H42" i="1" s="1"/>
  <c r="I42" i="1" s="1"/>
  <c r="M399" i="12"/>
  <c r="M328" i="12"/>
  <c r="M291" i="12"/>
  <c r="M307" i="12"/>
  <c r="M251" i="12"/>
  <c r="M60" i="12"/>
  <c r="M138" i="12"/>
  <c r="M94" i="12"/>
  <c r="M348" i="12"/>
  <c r="M380" i="12"/>
  <c r="M408" i="12"/>
  <c r="M405" i="12" s="1"/>
  <c r="G284" i="12"/>
  <c r="G251" i="12"/>
  <c r="I75" i="1" s="1"/>
  <c r="G119" i="12"/>
  <c r="I60" i="1" s="1"/>
  <c r="G94" i="12"/>
  <c r="G42" i="12"/>
  <c r="I56" i="1" s="1"/>
  <c r="G60" i="12"/>
  <c r="AF413" i="12"/>
  <c r="G138" i="12"/>
  <c r="I63" i="1" s="1"/>
  <c r="G380" i="12"/>
  <c r="I87" i="1" s="1"/>
  <c r="M175" i="12"/>
  <c r="M172" i="12" s="1"/>
  <c r="M166" i="12"/>
  <c r="M161" i="12" s="1"/>
  <c r="M155" i="12"/>
  <c r="M154" i="12" s="1"/>
  <c r="M132" i="12"/>
  <c r="M127" i="12" s="1"/>
  <c r="M11" i="12"/>
  <c r="M8" i="12" s="1"/>
  <c r="J28" i="1"/>
  <c r="J26" i="1"/>
  <c r="G38" i="1"/>
  <c r="F38" i="1"/>
  <c r="J23" i="1"/>
  <c r="J24" i="1"/>
  <c r="J25" i="1"/>
  <c r="J27" i="1"/>
  <c r="E24" i="1"/>
  <c r="E26" i="1"/>
  <c r="I77" i="1" l="1"/>
  <c r="G45" i="1"/>
  <c r="H45" i="1" s="1"/>
  <c r="I45" i="1" s="1"/>
  <c r="G59" i="14"/>
  <c r="I57" i="1"/>
  <c r="I58" i="1"/>
  <c r="G56" i="13"/>
  <c r="I17" i="1"/>
  <c r="G47" i="16"/>
  <c r="G23" i="15"/>
  <c r="I16" i="1"/>
  <c r="G41" i="1"/>
  <c r="H41" i="1" s="1"/>
  <c r="I41" i="1" s="1"/>
  <c r="G40" i="1"/>
  <c r="H40" i="1" s="1"/>
  <c r="I40" i="1" s="1"/>
  <c r="G39" i="1"/>
  <c r="I55" i="1"/>
  <c r="G413" i="12"/>
  <c r="I65" i="1"/>
  <c r="A24" i="1"/>
  <c r="G24" i="1"/>
  <c r="I21" i="1" l="1"/>
  <c r="I94" i="1"/>
  <c r="J93" i="1" s="1"/>
  <c r="G47" i="1"/>
  <c r="H39" i="1"/>
  <c r="H47" i="1" s="1"/>
  <c r="J85" i="1" l="1"/>
  <c r="J70" i="1"/>
  <c r="J67" i="1"/>
  <c r="J74" i="1"/>
  <c r="J77" i="1"/>
  <c r="J73" i="1"/>
  <c r="J64" i="1"/>
  <c r="J81" i="1"/>
  <c r="J80" i="1"/>
  <c r="J75" i="1"/>
  <c r="J87" i="1"/>
  <c r="J56" i="1"/>
  <c r="J89" i="1"/>
  <c r="J83" i="1"/>
  <c r="J90" i="1"/>
  <c r="J58" i="1"/>
  <c r="J55" i="1"/>
  <c r="J71" i="1"/>
  <c r="J86" i="1"/>
  <c r="J54" i="1"/>
  <c r="J61" i="1"/>
  <c r="J82" i="1"/>
  <c r="J57" i="1"/>
  <c r="J92" i="1"/>
  <c r="J65" i="1"/>
  <c r="J79" i="1"/>
  <c r="J88" i="1"/>
  <c r="J69" i="1"/>
  <c r="J78" i="1"/>
  <c r="J76" i="1"/>
  <c r="J59" i="1"/>
  <c r="J91" i="1"/>
  <c r="J60" i="1"/>
  <c r="J62" i="1"/>
  <c r="J68" i="1"/>
  <c r="J63" i="1"/>
  <c r="J84" i="1"/>
  <c r="J66" i="1"/>
  <c r="J72" i="1"/>
  <c r="I39" i="1"/>
  <c r="I47" i="1" s="1"/>
  <c r="J41" i="1" s="1"/>
  <c r="G25" i="1"/>
  <c r="G28" i="1"/>
  <c r="J94" i="1" l="1"/>
  <c r="J44" i="1"/>
  <c r="J40" i="1"/>
  <c r="J43" i="1"/>
  <c r="J45" i="1"/>
  <c r="J42" i="1"/>
  <c r="J46" i="1"/>
  <c r="J39" i="1"/>
  <c r="J47" i="1" s="1"/>
  <c r="A25" i="1"/>
  <c r="G26" i="1" l="1"/>
  <c r="A27" i="1" s="1"/>
  <c r="A26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KUZELA-NTB</author>
  </authors>
  <commentList>
    <comment ref="S6" authorId="0" shapeId="0" xr:uid="{8B096E49-13F7-4BB5-A4A7-4862248F1DC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545ACE1-0A37-4360-A3E9-8C3BBDA68B3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KUZELA-NTB</author>
  </authors>
  <commentList>
    <comment ref="S6" authorId="0" shapeId="0" xr:uid="{029AE368-57DB-4605-87B4-3931FF9EC01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147DAE2-55F7-45C4-9F31-AD1188B036B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KUZELA-NTB</author>
  </authors>
  <commentList>
    <comment ref="S6" authorId="0" shapeId="0" xr:uid="{ECD4D0AB-FD3F-4033-998E-5D2522146DE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741B2F4-FB49-49E0-BE31-BC8E7E6D390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KUZELA-NTB</author>
  </authors>
  <commentList>
    <comment ref="S6" authorId="0" shapeId="0" xr:uid="{18518BFA-C823-4D5A-BEED-616F1D23176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AF9D9E9-5537-415F-B0AA-FF9255422D1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KUZELA-NTB</author>
  </authors>
  <commentList>
    <comment ref="S6" authorId="0" shapeId="0" xr:uid="{11A0D7FC-C70D-438E-9634-73A4EB437EF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2C47B38-C572-462E-BFDC-7633D86DA35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<sst xmlns="http://schemas.openxmlformats.org/spreadsheetml/2006/main" count="3197" uniqueCount="905">
  <si>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</si>
  <si>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</si>
  <si>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</si>
  <si>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</si>
  <si>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</si>
  <si>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</si>
  <si>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</si>
  <si>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</si>
  <si>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</si>
  <si>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</si>
  <si>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</si>
  <si>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</si>
  <si>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</si>
  <si>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</si>
  <si>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</si>
  <si>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</si>
  <si>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</si>
  <si>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</si>
  <si>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</si>
  <si>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</si>
  <si>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</si>
  <si>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</si>
  <si>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</si>
  <si>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</si>
  <si>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</si>
  <si>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</si>
  <si>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</si>
  <si>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</si>
  <si>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</si>
  <si>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</si>
  <si>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</si>
  <si>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</si>
  <si>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</si>
  <si>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</si>
  <si>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</si>
  <si>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</si>
  <si>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</si>
  <si>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</si>
  <si>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</si>
  <si>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</si>
  <si>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</si>
  <si>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2407/20</t>
  </si>
  <si>
    <t>Přístavba a přestavba mateřské školy Loučka</t>
  </si>
  <si>
    <t>OBEC LOUČKA</t>
  </si>
  <si>
    <t>141</t>
  </si>
  <si>
    <t>Loučka</t>
  </si>
  <si>
    <t>76325</t>
  </si>
  <si>
    <t>00568643</t>
  </si>
  <si>
    <t>CZ00568643</t>
  </si>
  <si>
    <t>Stavba</t>
  </si>
  <si>
    <t>SO 01</t>
  </si>
  <si>
    <t>Přístavba a přestavba MŠ Loučka</t>
  </si>
  <si>
    <t>01</t>
  </si>
  <si>
    <t>Stavební řešení</t>
  </si>
  <si>
    <t>02</t>
  </si>
  <si>
    <t>Dešťová kanalizace a retence</t>
  </si>
  <si>
    <t>03</t>
  </si>
  <si>
    <t>Zpevněné plochy</t>
  </si>
  <si>
    <t>04</t>
  </si>
  <si>
    <t>VRN</t>
  </si>
  <si>
    <t>SO 02</t>
  </si>
  <si>
    <t>Přeložka splaškové kanalizace</t>
  </si>
  <si>
    <t>Celkem za stavbu</t>
  </si>
  <si>
    <t>CZK</t>
  </si>
  <si>
    <t>Rekapitulace dílů</t>
  </si>
  <si>
    <t>Typ dílu</t>
  </si>
  <si>
    <t>0</t>
  </si>
  <si>
    <t>Nepřiřazený díl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</si>
  <si>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</si>
  <si>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</si>
  <si>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</si>
  <si>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</si>
  <si>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</si>
  <si>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</si>
  <si>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</si>
  <si>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</si>
  <si>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</si>
  <si>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</si>
  <si>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</si>
  <si>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 podlahy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</si>
  <si>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</si>
  <si>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</si>
  <si>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</si>
  <si>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</si>
  <si>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</si>
  <si>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</si>
  <si>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</si>
  <si>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</si>
  <si>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</si>
  <si>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</si>
  <si>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900</t>
  </si>
  <si>
    <t>HZS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</si>
  <si>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</si>
  <si>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</si>
  <si>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</si>
  <si>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</si>
  <si>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</si>
  <si>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</si>
  <si>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</si>
  <si>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</si>
  <si>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</si>
  <si>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</si>
  <si>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</si>
  <si>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</si>
  <si>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</si>
  <si>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</si>
  <si>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</si>
  <si>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</si>
  <si>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</si>
  <si>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</si>
  <si>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</si>
  <si>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</si>
  <si>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721</t>
  </si>
  <si>
    <t>Vnitřní kanalizace</t>
  </si>
  <si>
    <t>728</t>
  </si>
  <si>
    <t>Vzduchotechnika</t>
  </si>
  <si>
    <t>730</t>
  </si>
  <si>
    <t>Ústřední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</si>
  <si>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</si>
  <si>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</si>
  <si>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</si>
  <si>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</si>
  <si>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</si>
  <si>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</si>
  <si>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</si>
  <si>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</si>
  <si>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</si>
  <si>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</si>
  <si>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</si>
  <si>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</si>
  <si>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776</t>
  </si>
  <si>
    <t>Podlahy povlakové</t>
  </si>
  <si>
    <t>781</t>
  </si>
  <si>
    <t>Obklady keramické</t>
  </si>
  <si>
    <t>784</t>
  </si>
  <si>
    <t>Malby</t>
  </si>
  <si>
    <t>M21</t>
  </si>
  <si>
    <t>Elektromontáže</t>
  </si>
  <si>
    <t>M22</t>
  </si>
  <si>
    <t>Montáž sdělovací a zabezp. techniky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</si>
  <si>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</si>
  <si>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</si>
  <si>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</si>
  <si>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</si>
  <si>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</si>
  <si>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</si>
  <si>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</si>
  <si>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</si>
  <si>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</si>
  <si>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</si>
  <si>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</si>
  <si>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</si>
  <si>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</si>
  <si>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</si>
  <si>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</si>
  <si>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</si>
  <si>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</si>
  <si>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</si>
  <si>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</si>
  <si>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</si>
  <si>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</si>
  <si>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</si>
  <si>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</si>
  <si>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</si>
  <si>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</si>
  <si>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</si>
  <si>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</si>
  <si>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</si>
  <si>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</si>
  <si>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</si>
  <si>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</si>
  <si>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</si>
  <si>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113106121</t>
  </si>
  <si>
    <t>Rozebrání dlažeb z betonových dlaždic na sucho</t>
  </si>
  <si>
    <t>m2</t>
  </si>
  <si>
    <t>RTS 20/ I</t>
  </si>
  <si>
    <t>Práce</t>
  </si>
  <si>
    <t>POL1_</t>
  </si>
  <si>
    <t>11</t>
  </si>
  <si>
    <t>VV</t>
  </si>
  <si>
    <t>113107520</t>
  </si>
  <si>
    <t>Odstranění podkladu pl. 50 m2,kam.drcené tl.20 cm</t>
  </si>
  <si>
    <t>113202111</t>
  </si>
  <si>
    <t>Vytrhání obrub obrubníků silničních</t>
  </si>
  <si>
    <t>m</t>
  </si>
  <si>
    <t>3,3+2,6+1,0</t>
  </si>
  <si>
    <t>121101101</t>
  </si>
  <si>
    <t>Sejmutí ornice s přemístěním do 50 m</t>
  </si>
  <si>
    <t>m3</t>
  </si>
  <si>
    <t>10*15*0,3</t>
  </si>
  <si>
    <t>122201101</t>
  </si>
  <si>
    <t>Odkopávky nezapažené v hor. 3 do 100 m3</t>
  </si>
  <si>
    <t>11,73*10,0*0,24</t>
  </si>
  <si>
    <t>5,68*1,3*0,44</t>
  </si>
  <si>
    <t>3*2*0,44</t>
  </si>
  <si>
    <t>2,2*1,0*0,44</t>
  </si>
  <si>
    <t>122201109</t>
  </si>
  <si>
    <t>Příplatek za lepivost - odkopávky v hor. 3</t>
  </si>
  <si>
    <t>132201211</t>
  </si>
  <si>
    <t>Hloubení rýh š.do 200 cm hor.3 do 100 m3,STROJNĚ</t>
  </si>
  <si>
    <t>(11,73*2+10,0*2)*1,8*1,0</t>
  </si>
  <si>
    <t>132201219</t>
  </si>
  <si>
    <t>Přípl.za lepivost,hloubení rýh 200cm,hor.3,STROJNĚ</t>
  </si>
  <si>
    <t>161101101</t>
  </si>
  <si>
    <t>Svislé přemístění výkopku z hor.1-4 do 2,5 m</t>
  </si>
  <si>
    <t>35,00896+78,228</t>
  </si>
  <si>
    <t>162701105</t>
  </si>
  <si>
    <t>Vodorovné přemístění výkopku z hor.1-4 do 10000 m</t>
  </si>
  <si>
    <t>78,228+35,00896-52,152</t>
  </si>
  <si>
    <t>174101101</t>
  </si>
  <si>
    <t>Zásyp jam, rýh, šachet se zhutněním</t>
  </si>
  <si>
    <t>zásyp základových pasů : (11,73*2+10,0*2)*1,8*1,0</t>
  </si>
  <si>
    <t>-(11,73*2+10,0*2)*0,6*1,0</t>
  </si>
  <si>
    <t>180402111</t>
  </si>
  <si>
    <t>Založení trávníku parkového výsevem v rovině</t>
  </si>
  <si>
    <t>181101102</t>
  </si>
  <si>
    <t>Úprava pláně v zářezech v hor. 1-4, se zhutněním</t>
  </si>
  <si>
    <t>11,73*10,0</t>
  </si>
  <si>
    <t>5,68*1,3</t>
  </si>
  <si>
    <t>3*2</t>
  </si>
  <si>
    <t>2,2*1,0</t>
  </si>
  <si>
    <t>181301103</t>
  </si>
  <si>
    <t>Rozprostření ornice, rovina, tl. 15-20 cm,do 500m2</t>
  </si>
  <si>
    <t>34,3*1,0</t>
  </si>
  <si>
    <t>199000002</t>
  </si>
  <si>
    <t>Poplatek za skládku horniny 1- 4</t>
  </si>
  <si>
    <t>00572410</t>
  </si>
  <si>
    <t>Směs travní parková II. mírná zátěž á 25 kg</t>
  </si>
  <si>
    <t>kg</t>
  </si>
  <si>
    <t>SPCM</t>
  </si>
  <si>
    <t>Specifikace</t>
  </si>
  <si>
    <t>POL3_</t>
  </si>
  <si>
    <t>215901101</t>
  </si>
  <si>
    <t>Zhutnění podloží z hornin nesoudržných do 92% PS vibrační deskou</t>
  </si>
  <si>
    <t>10,53*8,8</t>
  </si>
  <si>
    <t>271531113</t>
  </si>
  <si>
    <t>Polštář základu z kameniva hr. drceného 0-32 mm</t>
  </si>
  <si>
    <t>10,53*8,8*0,15</t>
  </si>
  <si>
    <t>273321321</t>
  </si>
  <si>
    <t>Železobeton základových desek C 20/25</t>
  </si>
  <si>
    <t>11,73*10,0*0,15</t>
  </si>
  <si>
    <t>273362021</t>
  </si>
  <si>
    <t>Výztuž základových desek ze svařovaných sití KARI</t>
  </si>
  <si>
    <t>t</t>
  </si>
  <si>
    <t>2x KARI 100/100/6 : 11,73*10,0*0,00444*1,25*2</t>
  </si>
  <si>
    <t>274313611</t>
  </si>
  <si>
    <t>Beton základových pasů prostý C 16/20</t>
  </si>
  <si>
    <t>(11,73*2+10,0*2)*1,0*0,15</t>
  </si>
  <si>
    <t>274321321</t>
  </si>
  <si>
    <t xml:space="preserve">Železobeton základových pasů C 20/25 </t>
  </si>
  <si>
    <t>(11,73*2+10,0*2)*0,6*1,0</t>
  </si>
  <si>
    <t>274351215</t>
  </si>
  <si>
    <t>Bednění stěn základových pasů - zřízení</t>
  </si>
  <si>
    <t>(11,73*2+10,0*2)*1,0*2</t>
  </si>
  <si>
    <t>274351216</t>
  </si>
  <si>
    <t>Bednění stěn základových pasů - odstranění</t>
  </si>
  <si>
    <t>274361821</t>
  </si>
  <si>
    <t>Výztuž základ. pasů z betonářské oceli 10505 (R)</t>
  </si>
  <si>
    <t>26,076*0,12</t>
  </si>
  <si>
    <t>311238513</t>
  </si>
  <si>
    <t>Zdivo nosné z cihelných bloků keramických tl. 300 mm</t>
  </si>
  <si>
    <t>0,75*(11,53*2+9,83*2)</t>
  </si>
  <si>
    <t>311238608</t>
  </si>
  <si>
    <t>Zdivo nosné z cihelných bloků keramických plněných miner. izolací tl. 500 mm tep. vodivost max. 0,068 W/m*K</t>
  </si>
  <si>
    <t>28,02+16,50+34,69+16,39+5,35</t>
  </si>
  <si>
    <t>317168112</t>
  </si>
  <si>
    <t>Překlad keramický plochý 115x71x1250 mm</t>
  </si>
  <si>
    <t>kus</t>
  </si>
  <si>
    <t>317168115</t>
  </si>
  <si>
    <t>Překlad keramický plochý 115x71x2000 mm</t>
  </si>
  <si>
    <t>317168132</t>
  </si>
  <si>
    <t>Překlad keramický nosný 70x238x1500 mm</t>
  </si>
  <si>
    <t>317168133</t>
  </si>
  <si>
    <t>Překlad keramický nosný 70x238x1750 mm</t>
  </si>
  <si>
    <t>317168140</t>
  </si>
  <si>
    <t>Překlad keramický nosný 70x238x3500 mm</t>
  </si>
  <si>
    <t>317998115</t>
  </si>
  <si>
    <t>Izolace mezi překlady polystyren tl. 100 mm</t>
  </si>
  <si>
    <t>317998120</t>
  </si>
  <si>
    <t>Izolace mezi překlady polystyren tl. 150 mm</t>
  </si>
  <si>
    <t>1,5+1,75*2+3,5</t>
  </si>
  <si>
    <t>317121021</t>
  </si>
  <si>
    <t>Osazení překladu keram. plochého, světl. do 105 cm</t>
  </si>
  <si>
    <t>317121023</t>
  </si>
  <si>
    <t>Osazení překladu keram. plochého, světl. do 375 cm</t>
  </si>
  <si>
    <t>317121026</t>
  </si>
  <si>
    <t>Osazení překladu keram. vysokého, světl. do 180 cm</t>
  </si>
  <si>
    <t>317121027</t>
  </si>
  <si>
    <t>Osazení překladu keram. vysokého, světl. do 375 cm</t>
  </si>
  <si>
    <t>317234410</t>
  </si>
  <si>
    <t>Vyzdívka mezi nosníky cihlami pálenými na MC s použitím suché maltové směsi</t>
  </si>
  <si>
    <t>0,45*0,2*1,3*2</t>
  </si>
  <si>
    <t>0,45*0,2*11,1</t>
  </si>
  <si>
    <t>317941123</t>
  </si>
  <si>
    <t>Osazení ocelových válcovaných nosníků  č.14-22</t>
  </si>
  <si>
    <t>(61,3*(11,1+1,3*4))/1000</t>
  </si>
  <si>
    <t>319201311</t>
  </si>
  <si>
    <t>Vyrovnání povrchu zdiva maltou tl.do 3 cm</t>
  </si>
  <si>
    <t>vyrovnání po odsekání obkladů : 67,5</t>
  </si>
  <si>
    <t>342248151</t>
  </si>
  <si>
    <t>Příčky z cihelných bloků keramických tl. 80 mm</t>
  </si>
  <si>
    <t>6,95+3,10+3,29</t>
  </si>
  <si>
    <t>342248152</t>
  </si>
  <si>
    <t>Příčky z cihelných bloků keramických tl. 115 mm</t>
  </si>
  <si>
    <t>14,96+23,9+29,56+8,63+7,63</t>
  </si>
  <si>
    <t>342941115</t>
  </si>
  <si>
    <t>Připojení příček kotvou vloženou při zdění</t>
  </si>
  <si>
    <t>346244382</t>
  </si>
  <si>
    <t>Plentování ocelových nosníků výšky 20 - 30 cm s použitím suché maltové směsi</t>
  </si>
  <si>
    <t>(0,45+0,2*2)*1,3*2</t>
  </si>
  <si>
    <t>(0,45+0,2*2)*11,1</t>
  </si>
  <si>
    <t>13487115</t>
  </si>
  <si>
    <t>Tyč průřezu HEB 200, hrubé, jakost oceli S235 11375</t>
  </si>
  <si>
    <t>0,99919*1,10</t>
  </si>
  <si>
    <t>411135004</t>
  </si>
  <si>
    <t>Montáž strop.panelů z před.betonu, do 7 t</t>
  </si>
  <si>
    <t>411351101</t>
  </si>
  <si>
    <t>Bednění stropů deskových, bednění vlastní -zřízení bednicí materiál prkna</t>
  </si>
  <si>
    <t>dobetonování v místě bez spirollů : 3,4</t>
  </si>
  <si>
    <t>411351102</t>
  </si>
  <si>
    <t>Bednění stropů deskových, vlastní - odstranění</t>
  </si>
  <si>
    <t>411351902</t>
  </si>
  <si>
    <t>Bednění prostupu plochy do 0,25 m2</t>
  </si>
  <si>
    <t>411354171</t>
  </si>
  <si>
    <t>Podpěrná konstr. stropů do 5 kPa - zřízení</t>
  </si>
  <si>
    <t>9*10,7</t>
  </si>
  <si>
    <t>411354172</t>
  </si>
  <si>
    <t>Podpěrná konstr. stropů do 5 kPa - odstranění</t>
  </si>
  <si>
    <t>416021125</t>
  </si>
  <si>
    <t>Podhledy SDK, kovová.kce CD. 1x deska RB 15 mm</t>
  </si>
  <si>
    <t>m.č. 101 : 5,3</t>
  </si>
  <si>
    <t>416022121</t>
  </si>
  <si>
    <t>Podhledy SDK,ocel.dvouúrov.křížový rošt,1x RB 12,5</t>
  </si>
  <si>
    <t>4,5</t>
  </si>
  <si>
    <t>416022123</t>
  </si>
  <si>
    <t>Podhled SDK,ocel.dvouúrov.křížový rošt,1x RBI 12,5</t>
  </si>
  <si>
    <t>342264098</t>
  </si>
  <si>
    <t>Příplatek k podhledu sádrokart. za plochu do 10 m2 pro plochy 2 - 5 m2</t>
  </si>
  <si>
    <t>417321315</t>
  </si>
  <si>
    <t>Ztužující pásy a věnce z betonu železového C 20/25</t>
  </si>
  <si>
    <t>11,73*2*0,32*0,415</t>
  </si>
  <si>
    <t>10,0*2*0,32*0,265</t>
  </si>
  <si>
    <t>417351115</t>
  </si>
  <si>
    <t>Bednění ztužujících pásů a věnců - zřízení</t>
  </si>
  <si>
    <t>0,32*(11,73*2+10,0*2)</t>
  </si>
  <si>
    <t>417351116</t>
  </si>
  <si>
    <t>Bednění ztužujících pásů a věnců - odstranění</t>
  </si>
  <si>
    <t>417361821</t>
  </si>
  <si>
    <t>Výztuž ztužujících pásů a věnců z oceli 10505(R)</t>
  </si>
  <si>
    <t>0,12*4,81149</t>
  </si>
  <si>
    <t>59346816</t>
  </si>
  <si>
    <t xml:space="preserve">Panel stropní z předp. betonu, specifikace dle PD </t>
  </si>
  <si>
    <t>11*7</t>
  </si>
  <si>
    <t>602011121</t>
  </si>
  <si>
    <t>Omítka jádrová sanační ručně</t>
  </si>
  <si>
    <t>602011151</t>
  </si>
  <si>
    <t>Štuk na stěnách sanační ručně</t>
  </si>
  <si>
    <t>612421637</t>
  </si>
  <si>
    <t>Omítka vnitřní zdiva, MVC, štuková</t>
  </si>
  <si>
    <t>311,45</t>
  </si>
  <si>
    <t>odečet pod obklady : -(36+5,7)</t>
  </si>
  <si>
    <t>612473181</t>
  </si>
  <si>
    <t>Omítka vnitř.zdiva ze suché směsi, hladká, strojně</t>
  </si>
  <si>
    <t>100001500</t>
  </si>
  <si>
    <t>Dočištění stěny</t>
  </si>
  <si>
    <t>0,9*2,1</t>
  </si>
  <si>
    <t>(7,8*4,2)-(1,8*2,4*2)</t>
  </si>
  <si>
    <t>sanace vlhké omítky : 1,0*5,95</t>
  </si>
  <si>
    <t>622311520</t>
  </si>
  <si>
    <t>Zateplovací systém sokl, XPS tl. 60 mm zakončený stěrkou s výztužnou tkaninou</t>
  </si>
  <si>
    <t>1,2*36</t>
  </si>
  <si>
    <t>622421121</t>
  </si>
  <si>
    <t>Omítka vnější stěn, MVC, hrubá zatřená s použitím suché maltové směsi</t>
  </si>
  <si>
    <t>622432111</t>
  </si>
  <si>
    <t>Omítka stěn soklová jemnozrnná</t>
  </si>
  <si>
    <t>0,3*36</t>
  </si>
  <si>
    <t>622481211</t>
  </si>
  <si>
    <t>Montáž výztužné sítě(perlinky)do stěrky-vněj.stěny včetně výztužné sítě a stěrkového tmelu</t>
  </si>
  <si>
    <t>632411150</t>
  </si>
  <si>
    <t>Potěr ze SMS ruční zpracování tl. 50 mm, cementový potěr 25 MPa</t>
  </si>
  <si>
    <t>77,4+8,2+5,9+6,0</t>
  </si>
  <si>
    <t>39,88+30,91+17,38+4,51+4,26+4,48+21,12+4,47+5,54+1,92+1,2+1,89+1,17+0,91</t>
  </si>
  <si>
    <t>632451031</t>
  </si>
  <si>
    <t>Vyrovnávací potěr MC 15, v ploše, tl. 20 mm</t>
  </si>
  <si>
    <t>na střeše : 10,93*9,62</t>
  </si>
  <si>
    <t>639571115</t>
  </si>
  <si>
    <t>Podklad pod okapový chodník ze štěrku tl.150 mm</t>
  </si>
  <si>
    <t>34,3*0,5</t>
  </si>
  <si>
    <t>639571210</t>
  </si>
  <si>
    <t>Kačírek pro okapový chodník tl. 100 mm</t>
  </si>
  <si>
    <t>639571311</t>
  </si>
  <si>
    <t>Okapový chodník - textilie proti prorůstání 45g/m2</t>
  </si>
  <si>
    <t>63R001PCX</t>
  </si>
  <si>
    <t>Zřízení prohlubně v podlaze pro okapový rošt 1000x1000 mm, včetně napojení na odvod kanalizace  a zápachové uzávěrky</t>
  </si>
  <si>
    <t>kpl</t>
  </si>
  <si>
    <t>Vlastní</t>
  </si>
  <si>
    <t>Indiv</t>
  </si>
  <si>
    <t>642941111</t>
  </si>
  <si>
    <t>Pouzdro pro posuvné dveře jednostranné, do zdiva jednostranné pouzdro 800/1970 mm</t>
  </si>
  <si>
    <t>648952421</t>
  </si>
  <si>
    <t>Osazení parapetních desek dřevěných š. do 50 cm včetně dodávky parapetní desky š. 35 cm</t>
  </si>
  <si>
    <t>10,7+1,5+1,5</t>
  </si>
  <si>
    <t>648991113</t>
  </si>
  <si>
    <t>Osazení parapet.desek plast. a lamin. š.nad 20cm včetně dodávky plastové parapetní desky š. 400 mm</t>
  </si>
  <si>
    <t>900R001PCX</t>
  </si>
  <si>
    <t>Vyklizení a příprava objektu pro stavební práce</t>
  </si>
  <si>
    <t>hod</t>
  </si>
  <si>
    <t>916561111</t>
  </si>
  <si>
    <t>Osazení záhon.obrubníků do lože z C 12/15 s opěrou včetně obrubníku ABO 4 - 5    50/5/25</t>
  </si>
  <si>
    <t>931961115</t>
  </si>
  <si>
    <t>Vložky do dilatačních spár, polystyren, tl 30 mm XPS</t>
  </si>
  <si>
    <t>7,8*1,54</t>
  </si>
  <si>
    <t>941941031</t>
  </si>
  <si>
    <t>Montáž lešení leh.řad.s podlahami,š.do 1 m, H 10 m</t>
  </si>
  <si>
    <t>(10,09+11,79+10,09+3,97)*4,4</t>
  </si>
  <si>
    <t>941941191</t>
  </si>
  <si>
    <t>Příplatek za každý měsíc použití lešení k pol.1031</t>
  </si>
  <si>
    <t>158,136*2</t>
  </si>
  <si>
    <t>941941831</t>
  </si>
  <si>
    <t>Demontáž lešení leh.řad.s podlahami,š.1 m, H 10 m</t>
  </si>
  <si>
    <t>941955001</t>
  </si>
  <si>
    <t>Lešení lehké pomocné, výška podlahy do 1,2 m</t>
  </si>
  <si>
    <t>286,1-15,21</t>
  </si>
  <si>
    <t>944941103</t>
  </si>
  <si>
    <t>Ochranné zábradlí na leš.konstrukcích, dvoutyčové</t>
  </si>
  <si>
    <t>944944011</t>
  </si>
  <si>
    <t>Montáž ochranné sítě z umělých vláken</t>
  </si>
  <si>
    <t>944944081</t>
  </si>
  <si>
    <t>Demontáž ochranné sítě z umělých vláken</t>
  </si>
  <si>
    <t>338963181</t>
  </si>
  <si>
    <t>Montáž výstražné tabulky</t>
  </si>
  <si>
    <t>952901111</t>
  </si>
  <si>
    <t>Vyčištění budov o výšce podlaží do 4 m</t>
  </si>
  <si>
    <t>953941312</t>
  </si>
  <si>
    <t>Osazení požárního hasicího přístroje na stěnu</t>
  </si>
  <si>
    <t>44984100</t>
  </si>
  <si>
    <t>Přístroj hasicí práškový 21A</t>
  </si>
  <si>
    <t>73534501</t>
  </si>
  <si>
    <t>Tabulka výstražná dle PBŘ</t>
  </si>
  <si>
    <t>962031116</t>
  </si>
  <si>
    <t>Bourání příček z cihel pálených plných do tl. 150 mm</t>
  </si>
  <si>
    <t>21,58+6,95+8,46+12+10,8+6,45+4,3+3,78+1,62</t>
  </si>
  <si>
    <t>963016111</t>
  </si>
  <si>
    <t>DMTZ podhledu SDK, kovová kce., 1xoplášť.12,5 mm</t>
  </si>
  <si>
    <t>106 : 29,9</t>
  </si>
  <si>
    <t>107? : 30,87</t>
  </si>
  <si>
    <t>105 : 8,72</t>
  </si>
  <si>
    <t>965043341</t>
  </si>
  <si>
    <t>Bourání podkladů bet., potěr tl. 10 cm, nad 4 m2</t>
  </si>
  <si>
    <t>46,63*0,05</t>
  </si>
  <si>
    <t>(29,9+57,07)*0,05</t>
  </si>
  <si>
    <t>965081713</t>
  </si>
  <si>
    <t>Bourání dlažeb keramických tl.10 mm, nad 1 m2 ručně, dlaždice keramické</t>
  </si>
  <si>
    <t>8,25+6,16+6,39+8,72+4,48+2,13+1,92+1,08+0,75+1,32+5,43</t>
  </si>
  <si>
    <t>968061125</t>
  </si>
  <si>
    <t>Vyvěšení dřevěných dveřních křídel pl. do 2 m2</t>
  </si>
  <si>
    <t>968072455</t>
  </si>
  <si>
    <t>Vybourání kovových dveřních zárubní pl. do 2 m2</t>
  </si>
  <si>
    <t>8*0,8*2,0</t>
  </si>
  <si>
    <t>968083002</t>
  </si>
  <si>
    <t>Vybourání plastových oken do 2 m2</t>
  </si>
  <si>
    <t>1,8*2,4*2+1,2*2,4</t>
  </si>
  <si>
    <t>971035561</t>
  </si>
  <si>
    <t>Vybourání otv. zeď cihel. pl. 1 m2, tl. 60 cm, MC</t>
  </si>
  <si>
    <t>0,7+0,7+1,74</t>
  </si>
  <si>
    <t>0,9*2,02*0,45</t>
  </si>
  <si>
    <t>0,36*2,02*0,45</t>
  </si>
  <si>
    <t>978013191</t>
  </si>
  <si>
    <t>Otlučení omítek vnitřních stěn v rozsahu do 100 %</t>
  </si>
  <si>
    <t>978059531</t>
  </si>
  <si>
    <t>Odsekání vnitřních obkladů stěn nad 2 m2</t>
  </si>
  <si>
    <t>96R001PCX</t>
  </si>
  <si>
    <t>Demontáž, přesun a opětovná montáž stávajících dřevěných objektů</t>
  </si>
  <si>
    <t>soubor</t>
  </si>
  <si>
    <t>998011001</t>
  </si>
  <si>
    <t>Přesun hmot pro budovy zděné výšky do 6 m</t>
  </si>
  <si>
    <t>Přesun hmot</t>
  </si>
  <si>
    <t>POL7_</t>
  </si>
  <si>
    <t>711111001</t>
  </si>
  <si>
    <t>Izolace proti vlhkosti vodor. nátěr ALP za studena 1x nátěr - včetně dodávky penetračního laku ALP</t>
  </si>
  <si>
    <t>spodní stavby : 11,73*10,0*2</t>
  </si>
  <si>
    <t>střecha : 9,62*10,93</t>
  </si>
  <si>
    <t>711112001</t>
  </si>
  <si>
    <t>Izolace proti vlhkosti svis. nátěr ALP, za studena 1x nátěr - včetně dodávky asfaltového laku</t>
  </si>
  <si>
    <t>spodní stavba : (11,73*2+10,0*2)*0,25</t>
  </si>
  <si>
    <t>střecha : (9,62*2+10,93*2)*0,15</t>
  </si>
  <si>
    <t>711141559</t>
  </si>
  <si>
    <t>Izolace proti vlhk. vodorovná pásy přitavením</t>
  </si>
  <si>
    <t>spodní stavba : 11,73*10,0*2</t>
  </si>
  <si>
    <t>711142559</t>
  </si>
  <si>
    <t>Izolace proti vlhkosti svislá pásy přitavením</t>
  </si>
  <si>
    <t>711212000</t>
  </si>
  <si>
    <t>Penetrace podkladu pod hydroizolační nátěr,vč.dod.</t>
  </si>
  <si>
    <t>4,48+4,26+5,54+4,47+1,92+0,91+1,20+1,89+1,17+17,37</t>
  </si>
  <si>
    <t>3*2,1*2</t>
  </si>
  <si>
    <t>711212002</t>
  </si>
  <si>
    <t>Hydroizolační povlak - nátěr nebo stěrka pružná hydroizolace tl. 2mm</t>
  </si>
  <si>
    <t>711212601</t>
  </si>
  <si>
    <t>Těsnicí pás do spoje podlaha - stěna š. 100 mm</t>
  </si>
  <si>
    <t>711212611</t>
  </si>
  <si>
    <t>Těsnicí pás do svislých koutů š. 100 mm</t>
  </si>
  <si>
    <t>2,1*2*2</t>
  </si>
  <si>
    <t>711774202</t>
  </si>
  <si>
    <t>Provedení zpětných spojů HI</t>
  </si>
  <si>
    <t>11,73*2+10,0*2</t>
  </si>
  <si>
    <t>62852251</t>
  </si>
  <si>
    <t>Pás modifikovaný asfaltový s výztužnou vložkou z polyesterové rohože</t>
  </si>
  <si>
    <t>spodní stavba : (234,+10,865)*1,15</t>
  </si>
  <si>
    <t>střecha : ((9,62*10,93)+(9,62*2+10,93*2)*0,15)*1,15</t>
  </si>
  <si>
    <t>62852265</t>
  </si>
  <si>
    <t>Pás modifikovaný asfaltový s výztužnou vložkou ze skelné tkaniny</t>
  </si>
  <si>
    <t>998711201</t>
  </si>
  <si>
    <t>Přesun hmot pro izolace proti vodě, výšky do 6 m</t>
  </si>
  <si>
    <t>712372111</t>
  </si>
  <si>
    <t>Krytina střech do 10° fólie, 4 kotvy/m2, na beton tl. izolace do 300 mm, fólie ve specifikaci</t>
  </si>
  <si>
    <t>11,73*10,0+(10,93*2+9,62*2)*0,5</t>
  </si>
  <si>
    <t>712378006</t>
  </si>
  <si>
    <t>Rohová lišta vnější z poplast. plechu RŠ 100 mm</t>
  </si>
  <si>
    <t>712378007</t>
  </si>
  <si>
    <t>Rohová lišta vnitřní z poplast. plechu RŠ 100 mm</t>
  </si>
  <si>
    <t>9,62*2+10,93*2</t>
  </si>
  <si>
    <t>712378008</t>
  </si>
  <si>
    <t>Pásek z poplast. plechu RŠ 50 mm</t>
  </si>
  <si>
    <t>712378103</t>
  </si>
  <si>
    <t>Atiková propust s mřížkou a manžetou z PVC DN 110 mm</t>
  </si>
  <si>
    <t>712391171</t>
  </si>
  <si>
    <t>Povlaková krytina střech do 10°, podklad. textilie 1 vrstva - materiál ve specifikaci</t>
  </si>
  <si>
    <t>28322103.A</t>
  </si>
  <si>
    <t>Fólie střešní tl. 1,5 mm</t>
  </si>
  <si>
    <t>(11,73*10,0+(10,93*2+9,62*2)*0,5)*1,15</t>
  </si>
  <si>
    <t>69366198</t>
  </si>
  <si>
    <t>Geotextilie 300 g/m2 š. 200cm 100% PP</t>
  </si>
  <si>
    <t>11,73*10,0*1,15</t>
  </si>
  <si>
    <t>998712201</t>
  </si>
  <si>
    <t>Přesun hmot pro povlakové krytiny, výšky do 6 m</t>
  </si>
  <si>
    <t>713103211</t>
  </si>
  <si>
    <t>Odstr.tep.izolace stěn,kotvené,EPS tl.do 100 mm</t>
  </si>
  <si>
    <t>713121111</t>
  </si>
  <si>
    <t>Izolace tepelná podlah na sucho, jednovrstvá</t>
  </si>
  <si>
    <t>713131131</t>
  </si>
  <si>
    <t>Izolace tepelná stěn lepením</t>
  </si>
  <si>
    <t>(11,73*2+10,0*2)*1,12</t>
  </si>
  <si>
    <t>XPS podhled ostění překladu : 0,45*10,7</t>
  </si>
  <si>
    <t>XPS překlad nad prosklenou částí : 0,27*11,1</t>
  </si>
  <si>
    <t>713141151</t>
  </si>
  <si>
    <t>Izolace tepelná střech kladená na sucho 1vrstvá</t>
  </si>
  <si>
    <t>3*(10,93*9,62)</t>
  </si>
  <si>
    <t>na atiku shora : (11,73*2+10,0*2)*0,43</t>
  </si>
  <si>
    <t>713191100</t>
  </si>
  <si>
    <t>Položení separační fólie včetně dodávky PE fólie</t>
  </si>
  <si>
    <t>(77,4+8,2+5,9+6,0)*1,1</t>
  </si>
  <si>
    <t>(39,88+30,91+17,38+4,51+4,26+4,48+21,12+4,47+5,54+1,92+1,2+1,89+1,17+0,91)*1,1</t>
  </si>
  <si>
    <t>713191221</t>
  </si>
  <si>
    <t>Dilatační pásek podél stěn výšky 100 mm vč.dodávky</t>
  </si>
  <si>
    <t>35,73+11,8+9,74+10,09+26,32+18,76+22,85+9,91+19,0+8,28+8,52+8,46+6,06+4,4+3,85+6,03+4,4+11,04</t>
  </si>
  <si>
    <t>28375465</t>
  </si>
  <si>
    <t>Deska polystyrenová XPS 120mm</t>
  </si>
  <si>
    <t>XPS překlad nad prosklenou částí : 0,27*11,1*1,1</t>
  </si>
  <si>
    <t>28375471</t>
  </si>
  <si>
    <t>Deska polystyrenová XPS 50 mm</t>
  </si>
  <si>
    <t>XPS podhled ostění překladu : 0,45*10,7*1,1</t>
  </si>
  <si>
    <t>28375704</t>
  </si>
  <si>
    <t>Deska izolační stabilizov. EPS 100  1000 x 500 mm, tep. vodivost max. 0,037 W/m*K</t>
  </si>
  <si>
    <t>podlaha : (77,4+8,2+5,9+6,0)*0,17*1,1</t>
  </si>
  <si>
    <t>střecha : 9,62*10,93*0,2*1,1</t>
  </si>
  <si>
    <t>28375707</t>
  </si>
  <si>
    <t>Deska izolační fasádní EPS 70F  1000 x 500 mm</t>
  </si>
  <si>
    <t>(11,73*2+10,0*2)*1,12*0,13*1,1</t>
  </si>
  <si>
    <t>28375971</t>
  </si>
  <si>
    <t>Deska spádová EPS 100, tep. vodivost max. 0,037 W/m*K</t>
  </si>
  <si>
    <t>19,5*1,1</t>
  </si>
  <si>
    <t>998713201</t>
  </si>
  <si>
    <t>Přesun hmot pro izolace tepelné, výšky do 6 m</t>
  </si>
  <si>
    <t>720R001PCX</t>
  </si>
  <si>
    <t>D+M ZTI viz samostatný rozpočet</t>
  </si>
  <si>
    <t>720R002PCX</t>
  </si>
  <si>
    <t>Stavební přípomoci k ZTI</t>
  </si>
  <si>
    <t>721242111</t>
  </si>
  <si>
    <t>Lapač střešních splavenin PP D 110 mm</t>
  </si>
  <si>
    <t>728R001PCX</t>
  </si>
  <si>
    <t>Úprava stáv. rozvodů vzduchotechniky</t>
  </si>
  <si>
    <t>h</t>
  </si>
  <si>
    <t>POL10_</t>
  </si>
  <si>
    <t>730R001PCX</t>
  </si>
  <si>
    <t>D+M vytápění viz samostatný rozpočet</t>
  </si>
  <si>
    <t>730R002PCX</t>
  </si>
  <si>
    <t>Stavební přípomoci k ÚT</t>
  </si>
  <si>
    <t>762441111</t>
  </si>
  <si>
    <t>Montáž obložení atiky,OSB desky,1vrst.,přibíjením včetně dodávky desky OSB tl. 22 mm</t>
  </si>
  <si>
    <t>na atiku shora : (11,73*2+10,0*2)*0,43*1,15</t>
  </si>
  <si>
    <t>998762202</t>
  </si>
  <si>
    <t>Přesun hmot pro tesařské konstrukce, výšky do 12 m</t>
  </si>
  <si>
    <t>764359211</t>
  </si>
  <si>
    <t>Kotlík z Pz plechu kónický pro trouby D do 100 mm</t>
  </si>
  <si>
    <t>764430210</t>
  </si>
  <si>
    <t>Oplechování zdí z Pz plechu, rš 250 mm</t>
  </si>
  <si>
    <t>7,4</t>
  </si>
  <si>
    <t>u přístřešku : 3+2</t>
  </si>
  <si>
    <t>764454202</t>
  </si>
  <si>
    <t>Odpadní trouby z Pz plechu, kruhové, D 100 mm, lakovaný</t>
  </si>
  <si>
    <t>764817175</t>
  </si>
  <si>
    <t>Oplechování zdí (atik) z lak.Pz plechu, rš 750 mm</t>
  </si>
  <si>
    <t>11,73+10,0*2+4,0</t>
  </si>
  <si>
    <t>764816125</t>
  </si>
  <si>
    <t>Oplechování parapetů, lakovaný Pz plech, rš 250 mm</t>
  </si>
  <si>
    <t>přístavba : 15,7</t>
  </si>
  <si>
    <t>stáv. budova : 1,7</t>
  </si>
  <si>
    <t>998764202</t>
  </si>
  <si>
    <t>Přesun hmot pro klempířské konstr., výšky do 12 m</t>
  </si>
  <si>
    <t>766666112</t>
  </si>
  <si>
    <t>Montáž dveří posuvných, osazení závěsu, 1kř.</t>
  </si>
  <si>
    <t>766670011</t>
  </si>
  <si>
    <t>Montáž obložkové zárubně a dřevěného křídla dveří</t>
  </si>
  <si>
    <t>766670021</t>
  </si>
  <si>
    <t>Montáž kliky a štítku</t>
  </si>
  <si>
    <t>766R001PCX</t>
  </si>
  <si>
    <t>D+M O2 - fixní okno dřevěné s otvíravou a sklápěcí částí s pákovým otvíračem 1500x600 mm</t>
  </si>
  <si>
    <t>ks</t>
  </si>
  <si>
    <t>766R002PCX</t>
  </si>
  <si>
    <t>D+M O3 - fixní okno dřevěné s otvíravou a sklápěcí částí 2275x1500 mm</t>
  </si>
  <si>
    <t>766R003PCX</t>
  </si>
  <si>
    <t>D+M O4 - fixní okno dřevěné 1600x1500 mm</t>
  </si>
  <si>
    <t>766R004PCX</t>
  </si>
  <si>
    <t>D+M O5 - fixní okno dřevěné s bezpečnostním zasklením 2000x2300 mm</t>
  </si>
  <si>
    <t>766R005PCX</t>
  </si>
  <si>
    <t>D+M DV1 - vstupní dveře dřevěné plné, barva dub, 1000x2300 mm, s panik. kováním</t>
  </si>
  <si>
    <t>766R006PCX</t>
  </si>
  <si>
    <t>D+M DV2 - vstupní dveře dřevěné plné, barva dub, 1000x2600 mm, s panik. kováním</t>
  </si>
  <si>
    <t>766R007PCX</t>
  </si>
  <si>
    <t>D+M větracích mřížek do dveří</t>
  </si>
  <si>
    <t>54914630</t>
  </si>
  <si>
    <t>Dveřní kování</t>
  </si>
  <si>
    <t>61161803</t>
  </si>
  <si>
    <t>Dveře vnitřní hladké plné 1kř. 80x197</t>
  </si>
  <si>
    <t>61161804</t>
  </si>
  <si>
    <t>Dveře vnitřní hladké plné 1kř. 90x197</t>
  </si>
  <si>
    <t>61165603</t>
  </si>
  <si>
    <t>Dveře protipožární EI30 plné 80x197 cm fólie</t>
  </si>
  <si>
    <t>61165604</t>
  </si>
  <si>
    <t>Dveře protipožární EI30 plné 90x197 cm fólie</t>
  </si>
  <si>
    <t>61169701</t>
  </si>
  <si>
    <t>Dveře posuvné do pouzdra 80 cm jednokřídlé, včetně zárubně</t>
  </si>
  <si>
    <t>61181502</t>
  </si>
  <si>
    <t>Zárubeň obložková š. 80 cm/st.  6-17 cm fólie bílá, dub, buk, třešeň, javor, ořech AM</t>
  </si>
  <si>
    <t>61181513</t>
  </si>
  <si>
    <t>Zárubeň obložková š. 90 cm/st. 6-17 cm CPL buk, hruška, olše, ořech AM, teak</t>
  </si>
  <si>
    <t>61181532</t>
  </si>
  <si>
    <t>Zárubeň obložková š. 80 cm/st. 36-50 cm fólie bílá, dub, buk, třešeň, javor, ořech AM</t>
  </si>
  <si>
    <t>998766201</t>
  </si>
  <si>
    <t>Přesun hmot pro truhlářské konstr., výšky do 6 m</t>
  </si>
  <si>
    <t>767586203</t>
  </si>
  <si>
    <t>Podhled minerální kazetový, kazety 600x600 mm design kazet určí investor</t>
  </si>
  <si>
    <t>Podhled širokopásmový minerální kazetový, kazety 600x600 mm, zvuk. pohltivost &gt; 0,8 design kazet určí investor</t>
  </si>
  <si>
    <t>767995104</t>
  </si>
  <si>
    <t>Výroba a montáž kov. atypických konstr. do 50 kg</t>
  </si>
  <si>
    <t>pásovina k překladu nad prosklenou částí : 356,6</t>
  </si>
  <si>
    <t>sloupek 2x UPE 100 : (1,55*4*9,82)</t>
  </si>
  <si>
    <t>plotna 300x300x10 : 14,4</t>
  </si>
  <si>
    <t>767R001PCX</t>
  </si>
  <si>
    <t>D+M požární roleta výdejového okénka EW 30 DP3, včetně kabeláže a 2 ks čidel</t>
  </si>
  <si>
    <t>767R002PCX</t>
  </si>
  <si>
    <t>D+M ocelové konstrukce venkovního skladu obalů, pozink včetně oplechování, výplň stěn včetně dveří z tahokovu, střecha z trap. plechu</t>
  </si>
  <si>
    <t>767R003PCX</t>
  </si>
  <si>
    <t>D+M skleněné stříšky nad vstupem, včetně táhel, 900x1500 mm</t>
  </si>
  <si>
    <t>767R004PCX</t>
  </si>
  <si>
    <t>D+M pozink. okapového podlahového roštu 1000x1000 mm</t>
  </si>
  <si>
    <t>13356170</t>
  </si>
  <si>
    <t>Ocel pásová jakost S235 tl. 10 mm 11375</t>
  </si>
  <si>
    <t>(356,6*1,1)/1000</t>
  </si>
  <si>
    <t>plotna 300x300x10 : (14,4*1,1)/1000</t>
  </si>
  <si>
    <t>13485315</t>
  </si>
  <si>
    <t>Tyč průřezu UPE 100 hrubé, jakost oceli S235 11375</t>
  </si>
  <si>
    <t>sloupek 2x UPE 100 : ((1,55*4*9,82)*1,1)/1000</t>
  </si>
  <si>
    <t>998767201</t>
  </si>
  <si>
    <t>Přesun hmot pro zámečnické konstr., výšky do 6 m</t>
  </si>
  <si>
    <t>769R001PCX</t>
  </si>
  <si>
    <t>D+M O1 - dvoukřídlé plastové okno otvíravé a sklápěcí s pákovým otvíračem 1680x1200 mm</t>
  </si>
  <si>
    <t>769R002PCX</t>
  </si>
  <si>
    <t>D+M DV3 - vstupní plastové dveře 900x2020, s panik. kováním</t>
  </si>
  <si>
    <t>771101101</t>
  </si>
  <si>
    <t>Vysávání podlah prům.vysavačem pro pokládku dlažby</t>
  </si>
  <si>
    <t>771101210</t>
  </si>
  <si>
    <t>Penetrace podkladu pod dlažby penetrační nátěr</t>
  </si>
  <si>
    <t>771475014</t>
  </si>
  <si>
    <t>Obklad soklíků keram.rovných, tmel,výška 10 cm</t>
  </si>
  <si>
    <t>11,04</t>
  </si>
  <si>
    <t>771575118</t>
  </si>
  <si>
    <t>Montáž podlah keram.,hladké, tmel, 60x60 cm</t>
  </si>
  <si>
    <t>771577835</t>
  </si>
  <si>
    <t>Podlahový profil dilatační v místě napojení na stáv. objekt</t>
  </si>
  <si>
    <t>771578011</t>
  </si>
  <si>
    <t>Spára podlaha - stěna, silikonem</t>
  </si>
  <si>
    <t>(18,76+6,03)</t>
  </si>
  <si>
    <t>(4,4+3,85+6,06+8,46+4,41+8,52+8,28)</t>
  </si>
  <si>
    <t>2,1*9+1,5*30</t>
  </si>
  <si>
    <t>10</t>
  </si>
  <si>
    <t>771579791</t>
  </si>
  <si>
    <t>Příplatek za plochu podlah keram. do 5 m2 jednotl.</t>
  </si>
  <si>
    <t>4,48+4,26+4,47+1,92+0,91+1,20+1,89+1,17</t>
  </si>
  <si>
    <t>59761005</t>
  </si>
  <si>
    <t>Dlaždice 60x60 cm</t>
  </si>
  <si>
    <t>43,21*1,1</t>
  </si>
  <si>
    <t>11,04*0,1*1,1</t>
  </si>
  <si>
    <t>998771201</t>
  </si>
  <si>
    <t>Přesun hmot pro podlahy z dlaždic, výšky do 6 m</t>
  </si>
  <si>
    <t>776101101</t>
  </si>
  <si>
    <t>Vysávání podlah prům.vysavačem pod povlak.podlahy</t>
  </si>
  <si>
    <t>776421100</t>
  </si>
  <si>
    <t>Lepení podlahových soklíků z PVC a vinylu včetně dodávky soklíku PVC</t>
  </si>
  <si>
    <t>35,73+11,8+9,74+10,09+26,32+22,851+9,914+19,0</t>
  </si>
  <si>
    <t>776511810</t>
  </si>
  <si>
    <t>Odstranění PVC a koberců lepených bez podložky z ploch nad 20 m2</t>
  </si>
  <si>
    <t>koberec : 29,9</t>
  </si>
  <si>
    <t>lino : 30,91+21,12+5,04</t>
  </si>
  <si>
    <t>776521200</t>
  </si>
  <si>
    <t>Lepení povlakových podlah z dílců PVC a CV (vinyl) pouze položení - PVC ve specifikaci</t>
  </si>
  <si>
    <t>77,32+8,14+5,874+6,26+39,88+30,91+4,51+21,12</t>
  </si>
  <si>
    <t>28410301</t>
  </si>
  <si>
    <t>Podlaha lepená vinyl</t>
  </si>
  <si>
    <t>(77,32+8,14+5,874+6,26+39,88+30,91+4,51+21,12)*1,1</t>
  </si>
  <si>
    <t>998776201</t>
  </si>
  <si>
    <t>Přesun hmot pro podlahy povlakové, výšky do 6 m</t>
  </si>
  <si>
    <t>781101210</t>
  </si>
  <si>
    <t>Penetrace podkladu pod obklady penetrační nátěr</t>
  </si>
  <si>
    <t>781475120</t>
  </si>
  <si>
    <t>Obklad vnitřní stěn keramický, do tmele, 30x60 cm</t>
  </si>
  <si>
    <t>(18,76+6,03)*2,1</t>
  </si>
  <si>
    <t>(4,4+3,85+6,06+8,46+4,41+8,52+8,28)*1,5</t>
  </si>
  <si>
    <t>781491001</t>
  </si>
  <si>
    <t>Montáž lišt k obkladům</t>
  </si>
  <si>
    <t>2,1*3+1,7+0,1*2+1,5*4</t>
  </si>
  <si>
    <t>781735011</t>
  </si>
  <si>
    <t>Montáž cihelných pásků 250x65x10 mm, do tmele</t>
  </si>
  <si>
    <t>5537071221</t>
  </si>
  <si>
    <t>Lišta hliníková k obkladům 2m</t>
  </si>
  <si>
    <t>596240200RPC</t>
  </si>
  <si>
    <t>Cihelný obkladový pásek barva přírodní cihlová</t>
  </si>
  <si>
    <t>138,55*1,05</t>
  </si>
  <si>
    <t>59764224</t>
  </si>
  <si>
    <t>Obkladačka 600x600 mm</t>
  </si>
  <si>
    <t>118,029*1,1</t>
  </si>
  <si>
    <t>998781201</t>
  </si>
  <si>
    <t>Přesun hmot pro obklady keramické, výšky do 6 m</t>
  </si>
  <si>
    <t>784414301</t>
  </si>
  <si>
    <t>Penetrace podkladu nátěrem</t>
  </si>
  <si>
    <t>24,4+49,9+46,43+17,92+27,97+28+34,224+17,32+10,83+1,345+7,64+7,8+7,86+23,6+20,64+62,2+64,41+87+32+44+28,9+30</t>
  </si>
  <si>
    <t>malba stropů : 96,7</t>
  </si>
  <si>
    <t>784165522</t>
  </si>
  <si>
    <t>Malba, barva, bez penetrace, 2 x</t>
  </si>
  <si>
    <t>M21R001PCX</t>
  </si>
  <si>
    <t>D+M elektroinstalace, bleskosvod viz samostatný rozpočet</t>
  </si>
  <si>
    <t>M21R002PCX</t>
  </si>
  <si>
    <t>Stavební přípomoci k elektroinstalaci</t>
  </si>
  <si>
    <t>M22R001PCX</t>
  </si>
  <si>
    <t>D+M stropní hlásič požáru autonomní</t>
  </si>
  <si>
    <t>m.č. 117, 118 : 2</t>
  </si>
  <si>
    <t>979086112</t>
  </si>
  <si>
    <t>Nakládání nebo překládání suti a vybouraných hmot</t>
  </si>
  <si>
    <t>Přesun suti</t>
  </si>
  <si>
    <t>POL8_</t>
  </si>
  <si>
    <t>979081121</t>
  </si>
  <si>
    <t>Příplatek k odvozu za každý další 1 km</t>
  </si>
  <si>
    <t>979082111</t>
  </si>
  <si>
    <t>Vnitrostaveništní doprava suti do 10 m</t>
  </si>
  <si>
    <t>979083112</t>
  </si>
  <si>
    <t>Vodorovné přemístění suti na skládku do 1000 m</t>
  </si>
  <si>
    <t>979990001</t>
  </si>
  <si>
    <t>Poplatek za skládku stavební suti</t>
  </si>
  <si>
    <t>979087311</t>
  </si>
  <si>
    <t>Vodorovné přemístění suti nošením do 10 m</t>
  </si>
  <si>
    <t>SUM</t>
  </si>
  <si>
    <t>Poznámky uchazeče k zadání</t>
  </si>
  <si>
    <t>POPUZIV</t>
  </si>
  <si>
    <t>END</t>
  </si>
  <si>
    <t>(1,4+0,3+11,8+1,4+0,3+3,8+0,5+1,6)*2,0*0,2</t>
  </si>
  <si>
    <t>132201110</t>
  </si>
  <si>
    <t>Hloubení rýh š.do 60 cm v hor.3 do 50 m3, STROJNĚ</t>
  </si>
  <si>
    <t>(1,4+0,3+11,8+1,4+0,3+3,8+0,5)*0,6*1,0</t>
  </si>
  <si>
    <t>1,6*2,0*0,6</t>
  </si>
  <si>
    <t>132201119</t>
  </si>
  <si>
    <t>Přípl.za lepivost,hloubení rýh 60 cm,hor.3,STROJNĚ</t>
  </si>
  <si>
    <t>133201101</t>
  </si>
  <si>
    <t>Hloubení šachet v hor.3 do 100 m3</t>
  </si>
  <si>
    <t>2,8*2,8*2,2</t>
  </si>
  <si>
    <t>133201109</t>
  </si>
  <si>
    <t>Příplatek za lepivost - hloubení šachet v hor.3</t>
  </si>
  <si>
    <t>139601102</t>
  </si>
  <si>
    <t>Ruční výkop jam, rýh a šachet v hornině tř. 3</t>
  </si>
  <si>
    <t>151101101</t>
  </si>
  <si>
    <t>Pažení a rozepření stěn rýh - příložné - hl.do 2 m</t>
  </si>
  <si>
    <t>(1,4+0,3+11,8+1,4+0,3+3,8+0,5)*1,0*2</t>
  </si>
  <si>
    <t>1,6*2,0*2</t>
  </si>
  <si>
    <t>151101111</t>
  </si>
  <si>
    <t>Odstranění pažení stěn rýh - příložné - hl. do 2 m</t>
  </si>
  <si>
    <t>13,62+17,248</t>
  </si>
  <si>
    <t>30,868-21,0289</t>
  </si>
  <si>
    <t>13,62+17,248-4,758-1,266-(0,9*0,9*3,14*1,5)</t>
  </si>
  <si>
    <t>175101101</t>
  </si>
  <si>
    <t>Obsyp potrubí bez prohození sypaniny s dodáním štěrkopísku frakce 0 - 22 mm</t>
  </si>
  <si>
    <t>(1,4+0,3+11,8+1,4+0,3+3,8+0,5)*0,6*0,3</t>
  </si>
  <si>
    <t>1,6*0,6*1,3</t>
  </si>
  <si>
    <t>451572111</t>
  </si>
  <si>
    <t>Lože pod potrubí z kameniva těženého 0 - 4 mm</t>
  </si>
  <si>
    <t>(1,4+0,3+11,8+1,4+0,3+3,8+0,5+1,6)*0,6*0,10</t>
  </si>
  <si>
    <t>567211115</t>
  </si>
  <si>
    <t>Podklad z prostého betonu tř. I  tloušťky 15 cm</t>
  </si>
  <si>
    <t>2,2*2,2</t>
  </si>
  <si>
    <t>871313121</t>
  </si>
  <si>
    <t>Montáž trub z plastu, gumový kroužek, DN 150</t>
  </si>
  <si>
    <t>(1,4+0,3+11,8+1,4+0,3+3,8+0,5+1,6)</t>
  </si>
  <si>
    <t>877313123</t>
  </si>
  <si>
    <t>Montáž tvarovek jednoos. plast. gum.kroužek DN 150</t>
  </si>
  <si>
    <t>8R001PCX</t>
  </si>
  <si>
    <t>D+M retenční nádrže samonosné plastové 3 m3, včetně poklopu A15</t>
  </si>
  <si>
    <t>8R002PCX</t>
  </si>
  <si>
    <t>Napojení na stávající šachtu</t>
  </si>
  <si>
    <t>8R003PCX</t>
  </si>
  <si>
    <t>D+M potrubí pro řízený odtok DN 50 délky 1,6 m</t>
  </si>
  <si>
    <t>28611146.A</t>
  </si>
  <si>
    <t>Trubka kanalizační KGEM SN 4 PVC 125x3,2x1000 mm</t>
  </si>
  <si>
    <t>28651657.A</t>
  </si>
  <si>
    <t>Koleno kanalizační KGB 125/ 45° PVC</t>
  </si>
  <si>
    <t>28651752.A</t>
  </si>
  <si>
    <t>Odbočka kanalizační KGEA 125/ 125/87° PVC</t>
  </si>
  <si>
    <t>998276101</t>
  </si>
  <si>
    <t>Přesun hmot, trubní vedení plastová, otevř. výkop</t>
  </si>
  <si>
    <t>721290111</t>
  </si>
  <si>
    <t>Zkouška těsnosti kanalizace vodou DN 125</t>
  </si>
  <si>
    <t>3*7*0,2</t>
  </si>
  <si>
    <t>3*6,2*0,2</t>
  </si>
  <si>
    <t>4,2*3,0*0,2</t>
  </si>
  <si>
    <t>5,68*1,3*0,8</t>
  </si>
  <si>
    <t>3*2*0,25</t>
  </si>
  <si>
    <t>2,2*1,0*0,25</t>
  </si>
  <si>
    <t>(10,8+3+2,2*2+1)*0,25</t>
  </si>
  <si>
    <t>5,4*2*1,0+3*1+3*1+2,2*1*2</t>
  </si>
  <si>
    <t>3*2*0,15</t>
  </si>
  <si>
    <t>2,2*1,0*0,15</t>
  </si>
  <si>
    <t>338920012</t>
  </si>
  <si>
    <t>Osazení betonové palisády, š. do 11 cm, dl. 90 cm</t>
  </si>
  <si>
    <t>5,4*2</t>
  </si>
  <si>
    <t>59228484</t>
  </si>
  <si>
    <t>Palisáda přírodní</t>
  </si>
  <si>
    <t>567211110</t>
  </si>
  <si>
    <t>Podklad z prostého betonu tř. I  tloušťky 10 cm</t>
  </si>
  <si>
    <t>596215021</t>
  </si>
  <si>
    <t>Kladení zámkové dlažby tl. 6 cm do drtě tl. 4 cm</t>
  </si>
  <si>
    <t>596291111</t>
  </si>
  <si>
    <t>Řezání zámkové dlažby tl. 60 mm</t>
  </si>
  <si>
    <t>5R001PCX</t>
  </si>
  <si>
    <t>D+M prefa schod 200x300 mm</t>
  </si>
  <si>
    <t>59245110</t>
  </si>
  <si>
    <t>Dlažba zámková 20x10x6 cm přírodní</t>
  </si>
  <si>
    <t>3+1+2,2*2</t>
  </si>
  <si>
    <t>998223011</t>
  </si>
  <si>
    <t>Přesun hmot, pozemní komunikace, kryt dlážděný</t>
  </si>
  <si>
    <t>00511 R</t>
  </si>
  <si>
    <t xml:space="preserve">Geodetické práce </t>
  </si>
  <si>
    <t>Soubor</t>
  </si>
  <si>
    <t>POL99_8</t>
  </si>
  <si>
    <t>005121 R</t>
  </si>
  <si>
    <t>Zařízení staveniště</t>
  </si>
  <si>
    <t>00523  R</t>
  </si>
  <si>
    <t>Zkoušky a revize</t>
  </si>
  <si>
    <t>00528 R</t>
  </si>
  <si>
    <t>Podmínky dotačních programů</t>
  </si>
  <si>
    <t>005122010R</t>
  </si>
  <si>
    <t xml:space="preserve">Provoz objednatele </t>
  </si>
  <si>
    <t>005124010R</t>
  </si>
  <si>
    <t>Koordinační činnost</t>
  </si>
  <si>
    <t>005211020R</t>
  </si>
  <si>
    <t>Ochrana stávaj. inženýrských sítí na staveništi</t>
  </si>
  <si>
    <t>005211030R</t>
  </si>
  <si>
    <t xml:space="preserve">Dočasná dopravní opatření </t>
  </si>
  <si>
    <t>005211040R</t>
  </si>
  <si>
    <t xml:space="preserve">Užívání veřejných ploch a prostranství  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</si>
  <si>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</si>
  <si>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</si>
  <si>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</si>
  <si>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</si>
  <si>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>(5,56+11,14+6,01)*2,0*0,2</t>
  </si>
  <si>
    <t>132201210</t>
  </si>
  <si>
    <t>Hloubení rýh š.do 200 cm hor.3 do 50 m3,STROJNĚ</t>
  </si>
  <si>
    <t>(5,56+11,14+6,01)*1,0*2,2</t>
  </si>
  <si>
    <t>1*1*2*2</t>
  </si>
  <si>
    <t>(5,56+11,14+6,01)*2,2*2</t>
  </si>
  <si>
    <t>49,962-36,336</t>
  </si>
  <si>
    <t>49,962-11,355-2,271</t>
  </si>
  <si>
    <t>(5,56+11,14+6,01)*1,0*0,5</t>
  </si>
  <si>
    <t>(5,56+11,14+6,01)*2,0</t>
  </si>
  <si>
    <t>(5,56+11,14+6,01)*1,0*0,1</t>
  </si>
  <si>
    <t>871373121</t>
  </si>
  <si>
    <t>Montáž trub z plastu, gumový kroužek, DN 250</t>
  </si>
  <si>
    <t>(5,56+11,14+6,01)</t>
  </si>
  <si>
    <t>877363123</t>
  </si>
  <si>
    <t>Montáž tvarovek jednoos. plast. gum.kroužek DN 250</t>
  </si>
  <si>
    <t>Napojení na stávající kanalizaci a zaslepení původní kanalizace</t>
  </si>
  <si>
    <t>28611160.A</t>
  </si>
  <si>
    <t>Trubka kanalizační KGEM SN 4 PVC 250x6,2x1000 mm</t>
  </si>
  <si>
    <t>28651672.A</t>
  </si>
  <si>
    <t>Koleno kanalizační KGB 250/ 45° PVC</t>
  </si>
  <si>
    <t>Zlínské stavby, a.s.</t>
  </si>
  <si>
    <t>K majáku 5001</t>
  </si>
  <si>
    <t>761 23 Zlín</t>
  </si>
  <si>
    <t>CZ25317300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</si>
</sst>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3" fontId="3" fillId="0" borderId="35" xfId="0" applyNumberFormat="1" applyFont="1" applyBorder="1" applyAlignment="1">
      <alignment vertical="center"/>
    </xf>
    <xf numFmtId="3" fontId="3" fillId="2" borderId="39" xfId="0" applyNumberFormat="1" applyFont="1" applyFill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2" borderId="39" xfId="0" applyNumberFormat="1" applyFont="1" applyFill="1" applyBorder="1" applyAlignment="1">
      <alignment horizontal="center" vertical="center"/>
    </xf>
    <xf numFmtId="4" fontId="3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3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5" fillId="2" borderId="0" xfId="0" applyNumberFormat="1" applyFont="1" applyFill="1" applyBorder="1" applyAlignment="1">
      <alignment vertical="top" shrinkToFit="1"/>
    </xf>
    <xf numFmtId="0" fontId="5" fillId="2" borderId="29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3" borderId="0" xfId="0" applyNumberFormat="1" applyFont="1" applyFill="1" applyBorder="1" applyAlignment="1" applyProtection="1">
      <alignment vertical="top" shrinkToFit="1"/>
      <protection locked="0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5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7"/>
  <sheetViews>
    <sheetView showGridLines="0" tabSelected="1" topLeftCell="B7" zoomScaleNormal="100" zoomScaleSheetLayoutView="75" workbookViewId="0">
      <selection activeCell="G57" sqref="G5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6" t="s">
        <v>4</v>
      </c>
      <c r="C1" s="227"/>
      <c r="D1" s="227"/>
      <c r="E1" s="227"/>
      <c r="F1" s="227"/>
      <c r="G1" s="227"/>
      <c r="H1" s="227"/>
      <c r="I1" s="227"/>
      <c r="J1" s="228"/>
    </row>
    <row r="2" spans="1:15" ht="36" customHeight="1" x14ac:dyDescent="0.2">
      <c r="A2" s="2"/>
      <c r="B2" s="76" t="s">
        <v>24</v>
      </c>
      <c r="C2" s="77"/>
      <c r="D2" s="78" t="s">
        <v>41</v>
      </c>
      <c r="E2" s="232" t="s">
        <v>42</v>
      </c>
      <c r="F2" s="233"/>
      <c r="G2" s="233"/>
      <c r="H2" s="233"/>
      <c r="I2" s="233"/>
      <c r="J2" s="234"/>
      <c r="O2" s="1"/>
    </row>
    <row r="3" spans="1:15" ht="27" hidden="1" customHeight="1" x14ac:dyDescent="0.2">
      <c r="A3" s="2"/>
      <c r="B3" s="79"/>
      <c r="C3" s="77"/>
      <c r="D3" s="80"/>
      <c r="E3" s="235"/>
      <c r="F3" s="236"/>
      <c r="G3" s="236"/>
      <c r="H3" s="236"/>
      <c r="I3" s="236"/>
      <c r="J3" s="237"/>
    </row>
    <row r="4" spans="1:15" ht="23.25" customHeight="1" x14ac:dyDescent="0.2">
      <c r="A4" s="2"/>
      <c r="B4" s="81"/>
      <c r="C4" s="82"/>
      <c r="D4" s="83"/>
      <c r="E4" s="216"/>
      <c r="F4" s="216"/>
      <c r="G4" s="216"/>
      <c r="H4" s="216"/>
      <c r="I4" s="216"/>
      <c r="J4" s="217"/>
    </row>
    <row r="5" spans="1:15" ht="24" customHeight="1" x14ac:dyDescent="0.2">
      <c r="A5" s="2"/>
      <c r="B5" s="31" t="s">
        <v>23</v>
      </c>
      <c r="D5" s="220" t="s">
        <v>43</v>
      </c>
      <c r="E5" s="221"/>
      <c r="F5" s="221"/>
      <c r="G5" s="221"/>
      <c r="H5" s="18" t="s">
        <v>40</v>
      </c>
      <c r="I5" s="85" t="s">
        <v>47</v>
      </c>
      <c r="J5" s="8"/>
    </row>
    <row r="6" spans="1:15" ht="15.75" customHeight="1" x14ac:dyDescent="0.2">
      <c r="A6" s="2"/>
      <c r="B6" s="28"/>
      <c r="C6" s="55"/>
      <c r="D6" s="222" t="s">
        <v>44</v>
      </c>
      <c r="E6" s="223"/>
      <c r="F6" s="223"/>
      <c r="G6" s="223"/>
      <c r="H6" s="18" t="s">
        <v>36</v>
      </c>
      <c r="I6" s="85" t="s">
        <v>48</v>
      </c>
      <c r="J6" s="8"/>
    </row>
    <row r="7" spans="1:15" ht="15.75" customHeight="1" x14ac:dyDescent="0.2">
      <c r="A7" s="2"/>
      <c r="B7" s="29"/>
      <c r="C7" s="56"/>
      <c r="D7" s="84" t="s">
        <v>46</v>
      </c>
      <c r="E7" s="224" t="s">
        <v>45</v>
      </c>
      <c r="F7" s="225"/>
      <c r="G7" s="225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9" t="s">
        <v>901</v>
      </c>
      <c r="E11" s="239"/>
      <c r="F11" s="239"/>
      <c r="G11" s="239"/>
      <c r="H11" s="18" t="s">
        <v>40</v>
      </c>
      <c r="I11" s="87">
        <v>25317300</v>
      </c>
      <c r="J11" s="8"/>
    </row>
    <row r="12" spans="1:15" ht="15.75" customHeight="1" x14ac:dyDescent="0.2">
      <c r="A12" s="2"/>
      <c r="B12" s="28"/>
      <c r="C12" s="55"/>
      <c r="D12" s="215" t="s">
        <v>902</v>
      </c>
      <c r="E12" s="215"/>
      <c r="F12" s="215"/>
      <c r="G12" s="215"/>
      <c r="H12" s="18" t="s">
        <v>36</v>
      </c>
      <c r="I12" s="87" t="s">
        <v>904</v>
      </c>
      <c r="J12" s="8"/>
    </row>
    <row r="13" spans="1:15" ht="15.75" customHeight="1" x14ac:dyDescent="0.2">
      <c r="A13" s="2"/>
      <c r="B13" s="29"/>
      <c r="C13" s="56"/>
      <c r="D13" s="86" t="s">
        <v>903</v>
      </c>
      <c r="E13" s="218"/>
      <c r="F13" s="219"/>
      <c r="G13" s="219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8"/>
      <c r="F15" s="238"/>
      <c r="G15" s="240"/>
      <c r="H15" s="240"/>
      <c r="I15" s="240" t="s">
        <v>31</v>
      </c>
      <c r="J15" s="241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4"/>
      <c r="F16" s="205"/>
      <c r="G16" s="204"/>
      <c r="H16" s="205"/>
      <c r="I16" s="204">
        <f>SUMIF(F54:F93,A16,I54:I93)+SUMIF(F54:F93,"PSU",I54:I93)</f>
        <v>2339775.8199999998</v>
      </c>
      <c r="J16" s="206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4"/>
      <c r="F17" s="205"/>
      <c r="G17" s="204"/>
      <c r="H17" s="205"/>
      <c r="I17" s="204">
        <f>SUMIF(F54:F93,A17,I54:I93)</f>
        <v>3108860.18</v>
      </c>
      <c r="J17" s="206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4"/>
      <c r="F18" s="205"/>
      <c r="G18" s="204"/>
      <c r="H18" s="205"/>
      <c r="I18" s="204">
        <f>SUMIF(F54:F93,A18,I54:I93)</f>
        <v>445064</v>
      </c>
      <c r="J18" s="206"/>
    </row>
    <row r="19" spans="1:10" ht="23.25" customHeight="1" x14ac:dyDescent="0.2">
      <c r="A19" s="140" t="s">
        <v>143</v>
      </c>
      <c r="B19" s="38" t="s">
        <v>29</v>
      </c>
      <c r="C19" s="62"/>
      <c r="D19" s="63"/>
      <c r="E19" s="204"/>
      <c r="F19" s="205"/>
      <c r="G19" s="204"/>
      <c r="H19" s="205"/>
      <c r="I19" s="204">
        <f>SUMIF(F54:F93,A19,I54:I93)</f>
        <v>10000</v>
      </c>
      <c r="J19" s="206"/>
    </row>
    <row r="20" spans="1:10" ht="23.25" customHeight="1" x14ac:dyDescent="0.2">
      <c r="A20" s="140" t="s">
        <v>144</v>
      </c>
      <c r="B20" s="38" t="s">
        <v>30</v>
      </c>
      <c r="C20" s="62"/>
      <c r="D20" s="63"/>
      <c r="E20" s="204"/>
      <c r="F20" s="205"/>
      <c r="G20" s="204"/>
      <c r="H20" s="205"/>
      <c r="I20" s="204">
        <f>SUMIF(F54:F93,A20,I54:I93)</f>
        <v>13800</v>
      </c>
      <c r="J20" s="206"/>
    </row>
    <row r="21" spans="1:10" ht="23.25" customHeight="1" x14ac:dyDescent="0.2">
      <c r="A21" s="2"/>
      <c r="B21" s="48" t="s">
        <v>31</v>
      </c>
      <c r="C21" s="64"/>
      <c r="D21" s="65"/>
      <c r="E21" s="207"/>
      <c r="F21" s="242"/>
      <c r="G21" s="207"/>
      <c r="H21" s="242"/>
      <c r="I21" s="207">
        <f>SUM(I16:J20)</f>
        <v>5917500</v>
      </c>
      <c r="J21" s="208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2">
        <f>ZakladDPHSniVypocet</f>
        <v>0</v>
      </c>
      <c r="H23" s="203"/>
      <c r="I23" s="203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0">
        <f>A23</f>
        <v>0</v>
      </c>
      <c r="H24" s="201"/>
      <c r="I24" s="201"/>
      <c r="J24" s="40" t="str">
        <f t="shared" si="0"/>
        <v>CZK</v>
      </c>
    </row>
    <row r="25" spans="1:10" ht="23.25" customHeight="1" x14ac:dyDescent="0.2">
      <c r="A25" s="2">
        <f>ZakladDPHZakl*SazbaDPH2/100</f>
        <v>1242675</v>
      </c>
      <c r="B25" s="38" t="s">
        <v>15</v>
      </c>
      <c r="C25" s="62"/>
      <c r="D25" s="63"/>
      <c r="E25" s="67">
        <v>21</v>
      </c>
      <c r="F25" s="39" t="s">
        <v>0</v>
      </c>
      <c r="G25" s="202">
        <f>ZakladDPHZaklVypocet</f>
        <v>5917500</v>
      </c>
      <c r="H25" s="203"/>
      <c r="I25" s="203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9">
        <f>A25</f>
        <v>1242675</v>
      </c>
      <c r="H26" s="230"/>
      <c r="I26" s="230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7160175</v>
      </c>
      <c r="B27" s="31" t="s">
        <v>5</v>
      </c>
      <c r="C27" s="70"/>
      <c r="D27" s="71"/>
      <c r="E27" s="70"/>
      <c r="F27" s="16"/>
      <c r="G27" s="231">
        <f>CenaCelkem-(ZakladDPHSni+DPHSni+ZakladDPHZakl+DPHZakl)</f>
        <v>0</v>
      </c>
      <c r="H27" s="231"/>
      <c r="I27" s="231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10">
        <f>ZakladDPHSniVypocet+ZakladDPHZaklVypocet</f>
        <v>5917500</v>
      </c>
      <c r="H28" s="210"/>
      <c r="I28" s="210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09">
        <f>A27</f>
        <v>7160175</v>
      </c>
      <c r="H29" s="209"/>
      <c r="I29" s="209"/>
      <c r="J29" s="121" t="s">
        <v>63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1"/>
      <c r="E34" s="212"/>
      <c r="G34" s="213"/>
      <c r="H34" s="214"/>
      <c r="I34" s="214"/>
      <c r="J34" s="25"/>
    </row>
    <row r="35" spans="1:10" ht="12.75" customHeight="1" x14ac:dyDescent="0.2">
      <c r="A35" s="2"/>
      <c r="B35" s="2"/>
      <c r="D35" s="199" t="s">
        <v>2</v>
      </c>
      <c r="E35" s="199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49</v>
      </c>
      <c r="C39" s="194"/>
      <c r="D39" s="194"/>
      <c r="E39" s="194"/>
      <c r="F39" s="101">
        <f>'SO 01 01 Pol'!AE413+'SO 01 02 Pol'!AE56+'SO 01 03 Pol'!AE59+'SO 01 04 Pol'!AE23+'SO 02 01 Pol'!AE47</f>
        <v>0</v>
      </c>
      <c r="G39" s="102">
        <f>'SO 01 01 Pol'!AF413+'SO 01 02 Pol'!AF56+'SO 01 03 Pol'!AF59+'SO 01 04 Pol'!AF23+'SO 02 01 Pol'!AF47</f>
        <v>5917500</v>
      </c>
      <c r="H39" s="103">
        <f t="shared" ref="H39:H46" si="1">(F39*SazbaDPH1/100)+(G39*SazbaDPH2/100)</f>
        <v>1242675</v>
      </c>
      <c r="I39" s="103">
        <f t="shared" ref="I39:I46" si="2">F39+G39+H39</f>
        <v>7160175</v>
      </c>
      <c r="J39" s="104">
        <f t="shared" ref="J39:J46" si="3">IF(CenaCelkemVypocet=0,"",I39/CenaCelkemVypocet*100)</f>
        <v>100</v>
      </c>
    </row>
    <row r="40" spans="1:10" ht="25.5" customHeight="1" x14ac:dyDescent="0.2">
      <c r="A40" s="90">
        <v>2</v>
      </c>
      <c r="B40" s="105" t="s">
        <v>50</v>
      </c>
      <c r="C40" s="195" t="s">
        <v>51</v>
      </c>
      <c r="D40" s="195"/>
      <c r="E40" s="195"/>
      <c r="F40" s="106">
        <f>'SO 01 01 Pol'!AE413+'SO 01 02 Pol'!AE56+'SO 01 03 Pol'!AE59+'SO 01 04 Pol'!AE23</f>
        <v>0</v>
      </c>
      <c r="G40" s="107">
        <f>'SO 01 01 Pol'!AF413+'SO 01 02 Pol'!AF56+'SO 01 03 Pol'!AF59+'SO 01 04 Pol'!AF23</f>
        <v>5799196.46</v>
      </c>
      <c r="H40" s="107">
        <f t="shared" si="1"/>
        <v>1217831.2566</v>
      </c>
      <c r="I40" s="107">
        <f t="shared" si="2"/>
        <v>7017027.7165999999</v>
      </c>
      <c r="J40" s="108">
        <f t="shared" si="3"/>
        <v>98.0007851288551</v>
      </c>
    </row>
    <row r="41" spans="1:10" ht="25.5" customHeight="1" x14ac:dyDescent="0.2">
      <c r="A41" s="90">
        <v>3</v>
      </c>
      <c r="B41" s="109" t="s">
        <v>52</v>
      </c>
      <c r="C41" s="194" t="s">
        <v>53</v>
      </c>
      <c r="D41" s="194"/>
      <c r="E41" s="194"/>
      <c r="F41" s="110">
        <f>'SO 01 01 Pol'!AE413</f>
        <v>0</v>
      </c>
      <c r="G41" s="103">
        <f>'SO 01 01 Pol'!AF413</f>
        <v>5586590.4100000001</v>
      </c>
      <c r="H41" s="103">
        <f t="shared" si="1"/>
        <v>1173183.9861000001</v>
      </c>
      <c r="I41" s="103">
        <f t="shared" si="2"/>
        <v>6759774.3961000005</v>
      </c>
      <c r="J41" s="104">
        <f t="shared" si="3"/>
        <v>94.407949471905368</v>
      </c>
    </row>
    <row r="42" spans="1:10" ht="25.5" customHeight="1" x14ac:dyDescent="0.2">
      <c r="A42" s="90">
        <v>3</v>
      </c>
      <c r="B42" s="109" t="s">
        <v>54</v>
      </c>
      <c r="C42" s="194" t="s">
        <v>55</v>
      </c>
      <c r="D42" s="194"/>
      <c r="E42" s="194"/>
      <c r="F42" s="110">
        <f>'SO 01 02 Pol'!AE56</f>
        <v>0</v>
      </c>
      <c r="G42" s="103">
        <f>'SO 01 02 Pol'!AF56</f>
        <v>97461.950000000012</v>
      </c>
      <c r="H42" s="103">
        <f t="shared" si="1"/>
        <v>20467.0095</v>
      </c>
      <c r="I42" s="103">
        <f t="shared" si="2"/>
        <v>117928.95950000001</v>
      </c>
      <c r="J42" s="104">
        <f t="shared" si="3"/>
        <v>1.6470122517955221</v>
      </c>
    </row>
    <row r="43" spans="1:10" ht="25.5" customHeight="1" x14ac:dyDescent="0.2">
      <c r="A43" s="90">
        <v>3</v>
      </c>
      <c r="B43" s="109" t="s">
        <v>56</v>
      </c>
      <c r="C43" s="194" t="s">
        <v>57</v>
      </c>
      <c r="D43" s="194"/>
      <c r="E43" s="194"/>
      <c r="F43" s="110">
        <f>'SO 01 03 Pol'!AE59</f>
        <v>0</v>
      </c>
      <c r="G43" s="103">
        <f>'SO 01 03 Pol'!AF59</f>
        <v>77244.100000000006</v>
      </c>
      <c r="H43" s="103">
        <f t="shared" si="1"/>
        <v>16221.261</v>
      </c>
      <c r="I43" s="103">
        <f t="shared" si="2"/>
        <v>93465.361000000004</v>
      </c>
      <c r="J43" s="104">
        <f t="shared" si="3"/>
        <v>1.3053502323616393</v>
      </c>
    </row>
    <row r="44" spans="1:10" ht="25.5" customHeight="1" x14ac:dyDescent="0.2">
      <c r="A44" s="90">
        <v>3</v>
      </c>
      <c r="B44" s="109" t="s">
        <v>58</v>
      </c>
      <c r="C44" s="194" t="s">
        <v>59</v>
      </c>
      <c r="D44" s="194"/>
      <c r="E44" s="194"/>
      <c r="F44" s="110">
        <f>'SO 01 04 Pol'!AE23</f>
        <v>0</v>
      </c>
      <c r="G44" s="103">
        <f>'SO 01 04 Pol'!AF23</f>
        <v>37900</v>
      </c>
      <c r="H44" s="103">
        <f t="shared" si="1"/>
        <v>7959</v>
      </c>
      <c r="I44" s="103">
        <f t="shared" si="2"/>
        <v>45859</v>
      </c>
      <c r="J44" s="104">
        <f t="shared" si="3"/>
        <v>0.64047317279256444</v>
      </c>
    </row>
    <row r="45" spans="1:10" ht="25.5" customHeight="1" x14ac:dyDescent="0.2">
      <c r="A45" s="90">
        <v>2</v>
      </c>
      <c r="B45" s="105" t="s">
        <v>60</v>
      </c>
      <c r="C45" s="195" t="s">
        <v>61</v>
      </c>
      <c r="D45" s="195"/>
      <c r="E45" s="195"/>
      <c r="F45" s="106">
        <f>'SO 02 01 Pol'!AE47</f>
        <v>0</v>
      </c>
      <c r="G45" s="107">
        <f>'SO 02 01 Pol'!AF47</f>
        <v>118303.54</v>
      </c>
      <c r="H45" s="107">
        <f t="shared" si="1"/>
        <v>24843.743399999999</v>
      </c>
      <c r="I45" s="107">
        <f t="shared" si="2"/>
        <v>143147.28339999999</v>
      </c>
      <c r="J45" s="108">
        <f t="shared" si="3"/>
        <v>1.9992148711449089</v>
      </c>
    </row>
    <row r="46" spans="1:10" ht="25.5" customHeight="1" x14ac:dyDescent="0.2">
      <c r="A46" s="90">
        <v>3</v>
      </c>
      <c r="B46" s="109" t="s">
        <v>52</v>
      </c>
      <c r="C46" s="194" t="s">
        <v>61</v>
      </c>
      <c r="D46" s="194"/>
      <c r="E46" s="194"/>
      <c r="F46" s="110">
        <f>'SO 02 01 Pol'!AE47</f>
        <v>0</v>
      </c>
      <c r="G46" s="103">
        <f>'SO 02 01 Pol'!AF47</f>
        <v>118303.54</v>
      </c>
      <c r="H46" s="103">
        <f t="shared" si="1"/>
        <v>24843.743399999999</v>
      </c>
      <c r="I46" s="103">
        <f t="shared" si="2"/>
        <v>143147.28339999999</v>
      </c>
      <c r="J46" s="104">
        <f t="shared" si="3"/>
        <v>1.9992148711449089</v>
      </c>
    </row>
    <row r="47" spans="1:10" ht="25.5" customHeight="1" x14ac:dyDescent="0.2">
      <c r="A47" s="90"/>
      <c r="B47" s="196" t="s">
        <v>62</v>
      </c>
      <c r="C47" s="197"/>
      <c r="D47" s="197"/>
      <c r="E47" s="198"/>
      <c r="F47" s="111">
        <f>SUMIF(A39:A46,"=1",F39:F46)</f>
        <v>0</v>
      </c>
      <c r="G47" s="112">
        <f>SUMIF(A39:A46,"=1",G39:G46)</f>
        <v>5917500</v>
      </c>
      <c r="H47" s="112">
        <f>SUMIF(A39:A46,"=1",H39:H46)</f>
        <v>1242675</v>
      </c>
      <c r="I47" s="112">
        <f>SUMIF(A39:A46,"=1",I39:I46)</f>
        <v>7160175</v>
      </c>
      <c r="J47" s="113">
        <f>SUMIF(A39:A46,"=1",J39:J46)</f>
        <v>100</v>
      </c>
    </row>
    <row r="51" spans="1:10" ht="15.75" x14ac:dyDescent="0.25">
      <c r="B51" s="122" t="s">
        <v>64</v>
      </c>
    </row>
    <row r="53" spans="1:10" ht="25.5" customHeight="1" x14ac:dyDescent="0.2">
      <c r="A53" s="124"/>
      <c r="B53" s="127" t="s">
        <v>18</v>
      </c>
      <c r="C53" s="127" t="s">
        <v>6</v>
      </c>
      <c r="D53" s="128"/>
      <c r="E53" s="128"/>
      <c r="F53" s="129" t="s">
        <v>65</v>
      </c>
      <c r="G53" s="129"/>
      <c r="H53" s="129"/>
      <c r="I53" s="129" t="s">
        <v>31</v>
      </c>
      <c r="J53" s="129" t="s">
        <v>0</v>
      </c>
    </row>
    <row r="54" spans="1:10" ht="36.75" customHeight="1" x14ac:dyDescent="0.2">
      <c r="A54" s="125"/>
      <c r="B54" s="130" t="s">
        <v>66</v>
      </c>
      <c r="C54" s="192" t="s">
        <v>67</v>
      </c>
      <c r="D54" s="193"/>
      <c r="E54" s="193"/>
      <c r="F54" s="136" t="s">
        <v>26</v>
      </c>
      <c r="G54" s="137"/>
      <c r="H54" s="137"/>
      <c r="I54" s="137">
        <f>'SO 01 04 Pol'!G8</f>
        <v>14100</v>
      </c>
      <c r="J54" s="134">
        <f>IF(I94=0,"",I54/I94*100)</f>
        <v>0.23827629911280102</v>
      </c>
    </row>
    <row r="55" spans="1:10" ht="36.75" customHeight="1" x14ac:dyDescent="0.2">
      <c r="A55" s="125"/>
      <c r="B55" s="130" t="s">
        <v>68</v>
      </c>
      <c r="C55" s="192" t="s">
        <v>69</v>
      </c>
      <c r="D55" s="193"/>
      <c r="E55" s="193"/>
      <c r="F55" s="136" t="s">
        <v>26</v>
      </c>
      <c r="G55" s="137"/>
      <c r="H55" s="137"/>
      <c r="I55" s="137">
        <f>'SO 01 01 Pol'!G8+'SO 01 02 Pol'!G8+'SO 01 03 Pol'!G8+'SO 02 01 Pol'!G8</f>
        <v>238000.93</v>
      </c>
      <c r="J55" s="134">
        <f>IF(I94=0,"",I55/I94*100)</f>
        <v>4.0219844528939586</v>
      </c>
    </row>
    <row r="56" spans="1:10" ht="36.75" customHeight="1" x14ac:dyDescent="0.2">
      <c r="A56" s="125"/>
      <c r="B56" s="130" t="s">
        <v>70</v>
      </c>
      <c r="C56" s="192" t="s">
        <v>71</v>
      </c>
      <c r="D56" s="193"/>
      <c r="E56" s="193"/>
      <c r="F56" s="136" t="s">
        <v>26</v>
      </c>
      <c r="G56" s="137"/>
      <c r="H56" s="137"/>
      <c r="I56" s="137">
        <f>'SO 01 01 Pol'!G42+'SO 01 03 Pol'!G31</f>
        <v>386257.19</v>
      </c>
      <c r="J56" s="134">
        <f>IF(I94=0,"",I56/I94*100)</f>
        <v>6.5273711871567386</v>
      </c>
    </row>
    <row r="57" spans="1:10" ht="36.75" customHeight="1" x14ac:dyDescent="0.2">
      <c r="A57" s="125"/>
      <c r="B57" s="130" t="s">
        <v>72</v>
      </c>
      <c r="C57" s="192" t="s">
        <v>73</v>
      </c>
      <c r="D57" s="193"/>
      <c r="E57" s="193"/>
      <c r="F57" s="136" t="s">
        <v>26</v>
      </c>
      <c r="G57" s="137"/>
      <c r="H57" s="137"/>
      <c r="I57" s="137">
        <f>'SO 01 01 Pol'!G60+'SO 01 03 Pol'!G40</f>
        <v>532988.44999999995</v>
      </c>
      <c r="J57" s="134">
        <f>IF(I94=0,"",I57/I94*100)</f>
        <v>9.0069869032530629</v>
      </c>
    </row>
    <row r="58" spans="1:10" ht="36.75" customHeight="1" x14ac:dyDescent="0.2">
      <c r="A58" s="125"/>
      <c r="B58" s="130" t="s">
        <v>74</v>
      </c>
      <c r="C58" s="192" t="s">
        <v>75</v>
      </c>
      <c r="D58" s="193"/>
      <c r="E58" s="193"/>
      <c r="F58" s="136" t="s">
        <v>26</v>
      </c>
      <c r="G58" s="137"/>
      <c r="H58" s="137"/>
      <c r="I58" s="137">
        <f>'SO 01 01 Pol'!G94+'SO 01 02 Pol'!G36+'SO 02 01 Pol'!G31</f>
        <v>269141.64999999997</v>
      </c>
      <c r="J58" s="134">
        <f>IF(I94=0,"",I58/I94*100)</f>
        <v>4.5482323616392053</v>
      </c>
    </row>
    <row r="59" spans="1:10" ht="36.75" customHeight="1" x14ac:dyDescent="0.2">
      <c r="A59" s="125"/>
      <c r="B59" s="130" t="s">
        <v>76</v>
      </c>
      <c r="C59" s="192" t="s">
        <v>77</v>
      </c>
      <c r="D59" s="193"/>
      <c r="E59" s="193"/>
      <c r="F59" s="136" t="s">
        <v>26</v>
      </c>
      <c r="G59" s="137"/>
      <c r="H59" s="137"/>
      <c r="I59" s="137">
        <f>'SO 01 03 Pol'!G44</f>
        <v>19762.28</v>
      </c>
      <c r="J59" s="134">
        <f>IF(I94=0,"",I59/I94*100)</f>
        <v>0.33396332910857623</v>
      </c>
    </row>
    <row r="60" spans="1:10" ht="36.75" customHeight="1" x14ac:dyDescent="0.2">
      <c r="A60" s="125"/>
      <c r="B60" s="130" t="s">
        <v>78</v>
      </c>
      <c r="C60" s="192" t="s">
        <v>79</v>
      </c>
      <c r="D60" s="193"/>
      <c r="E60" s="193"/>
      <c r="F60" s="136" t="s">
        <v>26</v>
      </c>
      <c r="G60" s="137"/>
      <c r="H60" s="137"/>
      <c r="I60" s="137">
        <f>'SO 01 01 Pol'!G119</f>
        <v>4376.2299999999996</v>
      </c>
      <c r="J60" s="134">
        <f>IF(I94=0,"",I60/I94*100)</f>
        <v>7.395403464300801E-2</v>
      </c>
    </row>
    <row r="61" spans="1:10" ht="36.75" customHeight="1" x14ac:dyDescent="0.2">
      <c r="A61" s="125"/>
      <c r="B61" s="130" t="s">
        <v>80</v>
      </c>
      <c r="C61" s="192" t="s">
        <v>81</v>
      </c>
      <c r="D61" s="193"/>
      <c r="E61" s="193"/>
      <c r="F61" s="136" t="s">
        <v>26</v>
      </c>
      <c r="G61" s="137"/>
      <c r="H61" s="137"/>
      <c r="I61" s="137">
        <f>'SO 01 01 Pol'!G122</f>
        <v>130006.98000000001</v>
      </c>
      <c r="J61" s="134">
        <f>IF(I94=0,"",I61/I94*100)</f>
        <v>2.1969916349809888</v>
      </c>
    </row>
    <row r="62" spans="1:10" ht="36.75" customHeight="1" x14ac:dyDescent="0.2">
      <c r="A62" s="125"/>
      <c r="B62" s="130" t="s">
        <v>82</v>
      </c>
      <c r="C62" s="192" t="s">
        <v>83</v>
      </c>
      <c r="D62" s="193"/>
      <c r="E62" s="193"/>
      <c r="F62" s="136" t="s">
        <v>26</v>
      </c>
      <c r="G62" s="137"/>
      <c r="H62" s="137"/>
      <c r="I62" s="137">
        <f>'SO 01 01 Pol'!G127</f>
        <v>138510.37</v>
      </c>
      <c r="J62" s="134">
        <f>IF(I94=0,"",I62/I94*100)</f>
        <v>2.3406906632868609</v>
      </c>
    </row>
    <row r="63" spans="1:10" ht="36.75" customHeight="1" x14ac:dyDescent="0.2">
      <c r="A63" s="125"/>
      <c r="B63" s="130" t="s">
        <v>84</v>
      </c>
      <c r="C63" s="192" t="s">
        <v>85</v>
      </c>
      <c r="D63" s="193"/>
      <c r="E63" s="193"/>
      <c r="F63" s="136" t="s">
        <v>26</v>
      </c>
      <c r="G63" s="137"/>
      <c r="H63" s="137"/>
      <c r="I63" s="137">
        <f>'SO 01 01 Pol'!G138</f>
        <v>178520.66999999998</v>
      </c>
      <c r="J63" s="134">
        <f>IF(I94=0,"",I63/I94*100)</f>
        <v>3.0168258555133076</v>
      </c>
    </row>
    <row r="64" spans="1:10" ht="36.75" customHeight="1" x14ac:dyDescent="0.2">
      <c r="A64" s="125"/>
      <c r="B64" s="130" t="s">
        <v>86</v>
      </c>
      <c r="C64" s="192" t="s">
        <v>87</v>
      </c>
      <c r="D64" s="193"/>
      <c r="E64" s="193"/>
      <c r="F64" s="136" t="s">
        <v>26</v>
      </c>
      <c r="G64" s="137"/>
      <c r="H64" s="137"/>
      <c r="I64" s="137">
        <f>'SO 01 01 Pol'!G149</f>
        <v>19511.949999999997</v>
      </c>
      <c r="J64" s="134">
        <f>IF(I94=0,"",I64/I94*100)</f>
        <v>0.32973299535276718</v>
      </c>
    </row>
    <row r="65" spans="1:10" ht="36.75" customHeight="1" x14ac:dyDescent="0.2">
      <c r="A65" s="125"/>
      <c r="B65" s="130" t="s">
        <v>88</v>
      </c>
      <c r="C65" s="192" t="s">
        <v>89</v>
      </c>
      <c r="D65" s="193"/>
      <c r="E65" s="193"/>
      <c r="F65" s="136" t="s">
        <v>26</v>
      </c>
      <c r="G65" s="137"/>
      <c r="H65" s="137"/>
      <c r="I65" s="137">
        <f>'SO 01 02 Pol'!G41+'SO 02 01 Pol'!G34</f>
        <v>62643.490000000005</v>
      </c>
      <c r="J65" s="134">
        <f>IF(I94=0,"",I65/I94*100)</f>
        <v>1.0586141106886355</v>
      </c>
    </row>
    <row r="66" spans="1:10" ht="36.75" customHeight="1" x14ac:dyDescent="0.2">
      <c r="A66" s="125"/>
      <c r="B66" s="130" t="s">
        <v>90</v>
      </c>
      <c r="C66" s="192" t="s">
        <v>91</v>
      </c>
      <c r="D66" s="193"/>
      <c r="E66" s="193"/>
      <c r="F66" s="136" t="s">
        <v>26</v>
      </c>
      <c r="G66" s="137"/>
      <c r="H66" s="137"/>
      <c r="I66" s="137">
        <f>'SO 01 01 Pol'!G154</f>
        <v>11000</v>
      </c>
      <c r="J66" s="134">
        <f>IF(I94=0,"",I66/I94*100)</f>
        <v>0.18588931136459655</v>
      </c>
    </row>
    <row r="67" spans="1:10" ht="36.75" customHeight="1" x14ac:dyDescent="0.2">
      <c r="A67" s="125"/>
      <c r="B67" s="130" t="s">
        <v>92</v>
      </c>
      <c r="C67" s="192" t="s">
        <v>93</v>
      </c>
      <c r="D67" s="193"/>
      <c r="E67" s="193"/>
      <c r="F67" s="136" t="s">
        <v>26</v>
      </c>
      <c r="G67" s="137"/>
      <c r="H67" s="137"/>
      <c r="I67" s="137">
        <f>'SO 01 01 Pol'!G156+'SO 01 03 Pol'!G53</f>
        <v>11763.849999999999</v>
      </c>
      <c r="J67" s="134">
        <f>IF(I94=0,"",I67/I94*100)</f>
        <v>0.19879763413603715</v>
      </c>
    </row>
    <row r="68" spans="1:10" ht="36.75" customHeight="1" x14ac:dyDescent="0.2">
      <c r="A68" s="125"/>
      <c r="B68" s="130" t="s">
        <v>94</v>
      </c>
      <c r="C68" s="192" t="s">
        <v>95</v>
      </c>
      <c r="D68" s="193"/>
      <c r="E68" s="193"/>
      <c r="F68" s="136" t="s">
        <v>26</v>
      </c>
      <c r="G68" s="137"/>
      <c r="H68" s="137"/>
      <c r="I68" s="137">
        <f>'SO 01 01 Pol'!G158</f>
        <v>2858.86</v>
      </c>
      <c r="J68" s="134">
        <f>IF(I94=0,"",I68/I94*100)</f>
        <v>4.8311956062526404E-2</v>
      </c>
    </row>
    <row r="69" spans="1:10" ht="36.75" customHeight="1" x14ac:dyDescent="0.2">
      <c r="A69" s="125"/>
      <c r="B69" s="130" t="s">
        <v>96</v>
      </c>
      <c r="C69" s="192" t="s">
        <v>97</v>
      </c>
      <c r="D69" s="193"/>
      <c r="E69" s="193"/>
      <c r="F69" s="136" t="s">
        <v>26</v>
      </c>
      <c r="G69" s="137"/>
      <c r="H69" s="137"/>
      <c r="I69" s="137">
        <f>'SO 01 01 Pol'!G161</f>
        <v>47340.100000000006</v>
      </c>
      <c r="J69" s="134">
        <f>IF(I94=0,"",I69/I94*100)</f>
        <v>0.80000168990283071</v>
      </c>
    </row>
    <row r="70" spans="1:10" ht="36.75" customHeight="1" x14ac:dyDescent="0.2">
      <c r="A70" s="125"/>
      <c r="B70" s="130" t="s">
        <v>98</v>
      </c>
      <c r="C70" s="192" t="s">
        <v>99</v>
      </c>
      <c r="D70" s="193"/>
      <c r="E70" s="193"/>
      <c r="F70" s="136" t="s">
        <v>26</v>
      </c>
      <c r="G70" s="137"/>
      <c r="H70" s="137"/>
      <c r="I70" s="137">
        <f>'SO 01 01 Pol'!G172</f>
        <v>22553.949999999997</v>
      </c>
      <c r="J70" s="134">
        <f>IF(I94=0,"",I70/I94*100)</f>
        <v>0.38113983945923102</v>
      </c>
    </row>
    <row r="71" spans="1:10" ht="36.75" customHeight="1" x14ac:dyDescent="0.2">
      <c r="A71" s="125"/>
      <c r="B71" s="130" t="s">
        <v>100</v>
      </c>
      <c r="C71" s="192" t="s">
        <v>101</v>
      </c>
      <c r="D71" s="193"/>
      <c r="E71" s="193"/>
      <c r="F71" s="136" t="s">
        <v>26</v>
      </c>
      <c r="G71" s="137"/>
      <c r="H71" s="137"/>
      <c r="I71" s="137">
        <f>'SO 01 01 Pol'!G178</f>
        <v>96894.73</v>
      </c>
      <c r="J71" s="134">
        <f>IF(I94=0,"",I71/I94*100)</f>
        <v>1.6374267849598647</v>
      </c>
    </row>
    <row r="72" spans="1:10" ht="36.75" customHeight="1" x14ac:dyDescent="0.2">
      <c r="A72" s="125"/>
      <c r="B72" s="130" t="s">
        <v>102</v>
      </c>
      <c r="C72" s="192" t="s">
        <v>103</v>
      </c>
      <c r="D72" s="193"/>
      <c r="E72" s="193"/>
      <c r="F72" s="136" t="s">
        <v>26</v>
      </c>
      <c r="G72" s="137"/>
      <c r="H72" s="137"/>
      <c r="I72" s="137">
        <f>'SO 01 01 Pol'!G203+'SO 01 02 Pol'!G51+'SO 01 03 Pol'!G56+'SO 02 01 Pol'!G41</f>
        <v>75149.960000000006</v>
      </c>
      <c r="J72" s="134">
        <f>IF(I94=0,"",I72/I94*100)</f>
        <v>1.2699613012251798</v>
      </c>
    </row>
    <row r="73" spans="1:10" ht="36.75" customHeight="1" x14ac:dyDescent="0.2">
      <c r="A73" s="125"/>
      <c r="B73" s="130" t="s">
        <v>104</v>
      </c>
      <c r="C73" s="192" t="s">
        <v>105</v>
      </c>
      <c r="D73" s="193"/>
      <c r="E73" s="193"/>
      <c r="F73" s="136" t="s">
        <v>27</v>
      </c>
      <c r="G73" s="137"/>
      <c r="H73" s="137"/>
      <c r="I73" s="137">
        <f>'SO 01 01 Pol'!G205</f>
        <v>215106</v>
      </c>
      <c r="J73" s="134">
        <f>IF(I94=0,"",I73/I94*100)</f>
        <v>3.6350823827629912</v>
      </c>
    </row>
    <row r="74" spans="1:10" ht="36.75" customHeight="1" x14ac:dyDescent="0.2">
      <c r="A74" s="125"/>
      <c r="B74" s="130" t="s">
        <v>106</v>
      </c>
      <c r="C74" s="192" t="s">
        <v>107</v>
      </c>
      <c r="D74" s="193"/>
      <c r="E74" s="193"/>
      <c r="F74" s="136" t="s">
        <v>27</v>
      </c>
      <c r="G74" s="137"/>
      <c r="H74" s="137"/>
      <c r="I74" s="137">
        <f>'SO 01 01 Pol'!G234</f>
        <v>156129.95999999996</v>
      </c>
      <c r="J74" s="134">
        <f>IF(I94=0,"",I74/I94*100)</f>
        <v>2.6384446134347268</v>
      </c>
    </row>
    <row r="75" spans="1:10" ht="36.75" customHeight="1" x14ac:dyDescent="0.2">
      <c r="A75" s="125"/>
      <c r="B75" s="130" t="s">
        <v>108</v>
      </c>
      <c r="C75" s="192" t="s">
        <v>109</v>
      </c>
      <c r="D75" s="193"/>
      <c r="E75" s="193"/>
      <c r="F75" s="136" t="s">
        <v>27</v>
      </c>
      <c r="G75" s="137"/>
      <c r="H75" s="137"/>
      <c r="I75" s="137">
        <f>'SO 01 01 Pol'!G251</f>
        <v>228470.46</v>
      </c>
      <c r="J75" s="134">
        <f>IF(I94=0,"",I75/I94*100)</f>
        <v>3.8609287705956903</v>
      </c>
    </row>
    <row r="76" spans="1:10" ht="36.75" customHeight="1" x14ac:dyDescent="0.2">
      <c r="A76" s="125"/>
      <c r="B76" s="130" t="s">
        <v>110</v>
      </c>
      <c r="C76" s="192" t="s">
        <v>111</v>
      </c>
      <c r="D76" s="193"/>
      <c r="E76" s="193"/>
      <c r="F76" s="136" t="s">
        <v>27</v>
      </c>
      <c r="G76" s="137"/>
      <c r="H76" s="137"/>
      <c r="I76" s="137">
        <f>'SO 01 01 Pol'!G281</f>
        <v>361491.52</v>
      </c>
      <c r="J76" s="134">
        <f>IF(I94=0,"",I76/I94*100)</f>
        <v>6.1088554288128432</v>
      </c>
    </row>
    <row r="77" spans="1:10" ht="36.75" customHeight="1" x14ac:dyDescent="0.2">
      <c r="A77" s="125"/>
      <c r="B77" s="130" t="s">
        <v>112</v>
      </c>
      <c r="C77" s="192" t="s">
        <v>113</v>
      </c>
      <c r="D77" s="193"/>
      <c r="E77" s="193"/>
      <c r="F77" s="136" t="s">
        <v>27</v>
      </c>
      <c r="G77" s="137"/>
      <c r="H77" s="137"/>
      <c r="I77" s="137">
        <f>'SO 01 01 Pol'!G284+'SO 01 02 Pol'!G53+'SO 02 01 Pol'!G43</f>
        <v>3191.04</v>
      </c>
      <c r="J77" s="134">
        <f>IF(I94=0,"",I77/I94*100)</f>
        <v>5.3925475285171109E-2</v>
      </c>
    </row>
    <row r="78" spans="1:10" ht="36.75" customHeight="1" x14ac:dyDescent="0.2">
      <c r="A78" s="125"/>
      <c r="B78" s="130" t="s">
        <v>114</v>
      </c>
      <c r="C78" s="192" t="s">
        <v>115</v>
      </c>
      <c r="D78" s="193"/>
      <c r="E78" s="193"/>
      <c r="F78" s="136" t="s">
        <v>27</v>
      </c>
      <c r="G78" s="137"/>
      <c r="H78" s="137"/>
      <c r="I78" s="137">
        <f>'SO 01 01 Pol'!G286</f>
        <v>21000</v>
      </c>
      <c r="J78" s="134">
        <f>IF(I94=0,"",I78/I94*100)</f>
        <v>0.35487959442332068</v>
      </c>
    </row>
    <row r="79" spans="1:10" ht="36.75" customHeight="1" x14ac:dyDescent="0.2">
      <c r="A79" s="125"/>
      <c r="B79" s="130" t="s">
        <v>116</v>
      </c>
      <c r="C79" s="192" t="s">
        <v>117</v>
      </c>
      <c r="D79" s="193"/>
      <c r="E79" s="193"/>
      <c r="F79" s="136" t="s">
        <v>27</v>
      </c>
      <c r="G79" s="137"/>
      <c r="H79" s="137"/>
      <c r="I79" s="137">
        <f>'SO 01 01 Pol'!G288</f>
        <v>615647.22</v>
      </c>
      <c r="J79" s="134">
        <f>IF(I94=0,"",I79/I94*100)</f>
        <v>10.40383979721166</v>
      </c>
    </row>
    <row r="80" spans="1:10" ht="36.75" customHeight="1" x14ac:dyDescent="0.2">
      <c r="A80" s="125"/>
      <c r="B80" s="130" t="s">
        <v>118</v>
      </c>
      <c r="C80" s="192" t="s">
        <v>119</v>
      </c>
      <c r="D80" s="193"/>
      <c r="E80" s="193"/>
      <c r="F80" s="136" t="s">
        <v>27</v>
      </c>
      <c r="G80" s="137"/>
      <c r="H80" s="137"/>
      <c r="I80" s="137">
        <f>'SO 01 01 Pol'!G291</f>
        <v>12371.060000000001</v>
      </c>
      <c r="J80" s="134">
        <f>IF(I94=0,"",I80/I94*100)</f>
        <v>0.209058893113646</v>
      </c>
    </row>
    <row r="81" spans="1:10" ht="36.75" customHeight="1" x14ac:dyDescent="0.2">
      <c r="A81" s="125"/>
      <c r="B81" s="130" t="s">
        <v>120</v>
      </c>
      <c r="C81" s="192" t="s">
        <v>121</v>
      </c>
      <c r="D81" s="193"/>
      <c r="E81" s="193"/>
      <c r="F81" s="136" t="s">
        <v>27</v>
      </c>
      <c r="G81" s="137"/>
      <c r="H81" s="137"/>
      <c r="I81" s="137">
        <f>'SO 01 01 Pol'!G295</f>
        <v>40687.230000000003</v>
      </c>
      <c r="J81" s="134">
        <f>IF(I94=0,"",I81/I94*100)</f>
        <v>0.68757465145754115</v>
      </c>
    </row>
    <row r="82" spans="1:10" ht="36.75" customHeight="1" x14ac:dyDescent="0.2">
      <c r="A82" s="125"/>
      <c r="B82" s="130" t="s">
        <v>122</v>
      </c>
      <c r="C82" s="192" t="s">
        <v>123</v>
      </c>
      <c r="D82" s="193"/>
      <c r="E82" s="193"/>
      <c r="F82" s="136" t="s">
        <v>27</v>
      </c>
      <c r="G82" s="137"/>
      <c r="H82" s="137"/>
      <c r="I82" s="137">
        <f>'SO 01 01 Pol'!G307</f>
        <v>371386.09</v>
      </c>
      <c r="J82" s="134">
        <f>IF(I94=0,"",I82/I94*100)</f>
        <v>6.2760640473172797</v>
      </c>
    </row>
    <row r="83" spans="1:10" ht="36.75" customHeight="1" x14ac:dyDescent="0.2">
      <c r="A83" s="125"/>
      <c r="B83" s="130" t="s">
        <v>124</v>
      </c>
      <c r="C83" s="192" t="s">
        <v>125</v>
      </c>
      <c r="D83" s="193"/>
      <c r="E83" s="193"/>
      <c r="F83" s="136" t="s">
        <v>27</v>
      </c>
      <c r="G83" s="137"/>
      <c r="H83" s="137"/>
      <c r="I83" s="137">
        <f>'SO 01 01 Pol'!G328</f>
        <v>330868.24</v>
      </c>
      <c r="J83" s="134">
        <f>IF(I94=0,"",I83/I94*100)</f>
        <v>5.5913517532741865</v>
      </c>
    </row>
    <row r="84" spans="1:10" ht="36.75" customHeight="1" x14ac:dyDescent="0.2">
      <c r="A84" s="125"/>
      <c r="B84" s="130" t="s">
        <v>126</v>
      </c>
      <c r="C84" s="192" t="s">
        <v>127</v>
      </c>
      <c r="D84" s="193"/>
      <c r="E84" s="193"/>
      <c r="F84" s="136" t="s">
        <v>27</v>
      </c>
      <c r="G84" s="137"/>
      <c r="H84" s="137"/>
      <c r="I84" s="137">
        <f>'SO 01 01 Pol'!G345</f>
        <v>47750</v>
      </c>
      <c r="J84" s="134">
        <f>IF(I94=0,"",I84/I94*100)</f>
        <v>0.80692860160540769</v>
      </c>
    </row>
    <row r="85" spans="1:10" ht="36.75" customHeight="1" x14ac:dyDescent="0.2">
      <c r="A85" s="125"/>
      <c r="B85" s="130" t="s">
        <v>128</v>
      </c>
      <c r="C85" s="192" t="s">
        <v>129</v>
      </c>
      <c r="D85" s="193"/>
      <c r="E85" s="193"/>
      <c r="F85" s="136" t="s">
        <v>27</v>
      </c>
      <c r="G85" s="137"/>
      <c r="H85" s="137"/>
      <c r="I85" s="137">
        <f>'SO 01 01 Pol'!G348</f>
        <v>73705.070000000007</v>
      </c>
      <c r="J85" s="134">
        <f>IF(I94=0,"",I85/I94*100)</f>
        <v>1.2455440642163076</v>
      </c>
    </row>
    <row r="86" spans="1:10" ht="36.75" customHeight="1" x14ac:dyDescent="0.2">
      <c r="A86" s="125"/>
      <c r="B86" s="130" t="s">
        <v>130</v>
      </c>
      <c r="C86" s="192" t="s">
        <v>131</v>
      </c>
      <c r="D86" s="193"/>
      <c r="E86" s="193"/>
      <c r="F86" s="136" t="s">
        <v>27</v>
      </c>
      <c r="G86" s="137"/>
      <c r="H86" s="137"/>
      <c r="I86" s="137">
        <f>'SO 01 01 Pol'!G368</f>
        <v>173058.71</v>
      </c>
      <c r="J86" s="134">
        <f>IF(I94=0,"",I86/I94*100)</f>
        <v>2.9245240388677649</v>
      </c>
    </row>
    <row r="87" spans="1:10" ht="36.75" customHeight="1" x14ac:dyDescent="0.2">
      <c r="A87" s="125"/>
      <c r="B87" s="130" t="s">
        <v>132</v>
      </c>
      <c r="C87" s="192" t="s">
        <v>133</v>
      </c>
      <c r="D87" s="193"/>
      <c r="E87" s="193"/>
      <c r="F87" s="136" t="s">
        <v>27</v>
      </c>
      <c r="G87" s="137"/>
      <c r="H87" s="137"/>
      <c r="I87" s="137">
        <f>'SO 01 01 Pol'!G380</f>
        <v>385977.87</v>
      </c>
      <c r="J87" s="134">
        <f>IF(I94=0,"",I87/I94*100)</f>
        <v>6.5226509505703429</v>
      </c>
    </row>
    <row r="88" spans="1:10" ht="36.75" customHeight="1" x14ac:dyDescent="0.2">
      <c r="A88" s="125"/>
      <c r="B88" s="130" t="s">
        <v>134</v>
      </c>
      <c r="C88" s="192" t="s">
        <v>135</v>
      </c>
      <c r="D88" s="193"/>
      <c r="E88" s="193"/>
      <c r="F88" s="136" t="s">
        <v>27</v>
      </c>
      <c r="G88" s="137"/>
      <c r="H88" s="137"/>
      <c r="I88" s="137">
        <f>'SO 01 01 Pol'!G394</f>
        <v>72019.709999999992</v>
      </c>
      <c r="J88" s="134">
        <f>IF(I94=0,"",I88/I94*100)</f>
        <v>1.2170631178707223</v>
      </c>
    </row>
    <row r="89" spans="1:10" ht="36.75" customHeight="1" x14ac:dyDescent="0.2">
      <c r="A89" s="125"/>
      <c r="B89" s="130" t="s">
        <v>136</v>
      </c>
      <c r="C89" s="192" t="s">
        <v>137</v>
      </c>
      <c r="D89" s="193"/>
      <c r="E89" s="193"/>
      <c r="F89" s="136" t="s">
        <v>28</v>
      </c>
      <c r="G89" s="137"/>
      <c r="H89" s="137"/>
      <c r="I89" s="137">
        <f>'SO 01 01 Pol'!G399</f>
        <v>443304</v>
      </c>
      <c r="J89" s="134">
        <f>IF(I94=0,"",I89/I94*100)</f>
        <v>7.4914068441064643</v>
      </c>
    </row>
    <row r="90" spans="1:10" ht="36.75" customHeight="1" x14ac:dyDescent="0.2">
      <c r="A90" s="125"/>
      <c r="B90" s="130" t="s">
        <v>138</v>
      </c>
      <c r="C90" s="192" t="s">
        <v>139</v>
      </c>
      <c r="D90" s="193"/>
      <c r="E90" s="193"/>
      <c r="F90" s="136" t="s">
        <v>28</v>
      </c>
      <c r="G90" s="137"/>
      <c r="H90" s="137"/>
      <c r="I90" s="137">
        <f>'SO 01 01 Pol'!G402</f>
        <v>1760</v>
      </c>
      <c r="J90" s="134">
        <f>IF(I94=0,"",I90/I94*100)</f>
        <v>2.9742289818335446E-2</v>
      </c>
    </row>
    <row r="91" spans="1:10" ht="36.75" customHeight="1" x14ac:dyDescent="0.2">
      <c r="A91" s="125"/>
      <c r="B91" s="130" t="s">
        <v>140</v>
      </c>
      <c r="C91" s="192" t="s">
        <v>141</v>
      </c>
      <c r="D91" s="193"/>
      <c r="E91" s="193"/>
      <c r="F91" s="136" t="s">
        <v>142</v>
      </c>
      <c r="G91" s="137"/>
      <c r="H91" s="137"/>
      <c r="I91" s="137">
        <f>'SO 01 01 Pol'!G405</f>
        <v>78394.180000000008</v>
      </c>
      <c r="J91" s="134">
        <f>IF(I94=0,"",I91/I94*100)</f>
        <v>1.3247854668356571</v>
      </c>
    </row>
    <row r="92" spans="1:10" ht="36.75" customHeight="1" x14ac:dyDescent="0.2">
      <c r="A92" s="125"/>
      <c r="B92" s="130" t="s">
        <v>143</v>
      </c>
      <c r="C92" s="192" t="s">
        <v>29</v>
      </c>
      <c r="D92" s="193"/>
      <c r="E92" s="193"/>
      <c r="F92" s="136" t="s">
        <v>143</v>
      </c>
      <c r="G92" s="137"/>
      <c r="H92" s="137"/>
      <c r="I92" s="137">
        <f>'SO 01 04 Pol'!G13</f>
        <v>10000</v>
      </c>
      <c r="J92" s="134">
        <f>IF(I94=0,"",I92/I94*100)</f>
        <v>0.16899028305872413</v>
      </c>
    </row>
    <row r="93" spans="1:10" ht="36.75" customHeight="1" x14ac:dyDescent="0.2">
      <c r="A93" s="125"/>
      <c r="B93" s="130" t="s">
        <v>144</v>
      </c>
      <c r="C93" s="192" t="s">
        <v>30</v>
      </c>
      <c r="D93" s="193"/>
      <c r="E93" s="193"/>
      <c r="F93" s="136" t="s">
        <v>144</v>
      </c>
      <c r="G93" s="137"/>
      <c r="H93" s="137"/>
      <c r="I93" s="137">
        <f>'SO 01 04 Pol'!G16</f>
        <v>13800</v>
      </c>
      <c r="J93" s="134">
        <f>IF(I94=0,"",I93/I94*100)</f>
        <v>0.23320659062103932</v>
      </c>
    </row>
    <row r="94" spans="1:10" ht="25.5" customHeight="1" x14ac:dyDescent="0.2">
      <c r="A94" s="126"/>
      <c r="B94" s="131" t="s">
        <v>1</v>
      </c>
      <c r="C94" s="132"/>
      <c r="D94" s="133"/>
      <c r="E94" s="133"/>
      <c r="F94" s="138"/>
      <c r="G94" s="139"/>
      <c r="H94" s="139"/>
      <c r="I94" s="139">
        <f>SUM(I54:I93)</f>
        <v>5917500</v>
      </c>
      <c r="J94" s="135">
        <f>SUM(J54:J93)</f>
        <v>99.999999999999972</v>
      </c>
    </row>
    <row r="95" spans="1:10" x14ac:dyDescent="0.2">
      <c r="F95" s="88"/>
      <c r="G95" s="88"/>
      <c r="H95" s="88"/>
      <c r="I95" s="88"/>
      <c r="J95" s="89"/>
    </row>
    <row r="96" spans="1:10" x14ac:dyDescent="0.2">
      <c r="F96" s="88"/>
      <c r="G96" s="88"/>
      <c r="H96" s="88"/>
      <c r="I96" s="88"/>
      <c r="J96" s="89"/>
    </row>
    <row r="97" spans="6:10" x14ac:dyDescent="0.2">
      <c r="F97" s="88"/>
      <c r="G97" s="88"/>
      <c r="H97" s="88"/>
      <c r="I97" s="88"/>
      <c r="J97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B47:E47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90:E90"/>
    <mergeCell ref="C91:E91"/>
    <mergeCell ref="C92:E92"/>
    <mergeCell ref="C93:E93"/>
    <mergeCell ref="C85:E85"/>
    <mergeCell ref="C86:E86"/>
    <mergeCell ref="C87:E87"/>
    <mergeCell ref="C88:E88"/>
    <mergeCell ref="C89:E8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3" t="s">
        <v>7</v>
      </c>
      <c r="B1" s="243"/>
      <c r="C1" s="244"/>
      <c r="D1" s="243"/>
      <c r="E1" s="243"/>
      <c r="F1" s="243"/>
      <c r="G1" s="243"/>
    </row>
    <row r="2" spans="1:7" ht="24.95" customHeight="1" x14ac:dyDescent="0.2">
      <c r="A2" s="50" t="s">
        <v>8</v>
      </c>
      <c r="B2" s="49"/>
      <c r="C2" s="245"/>
      <c r="D2" s="245"/>
      <c r="E2" s="245"/>
      <c r="F2" s="245"/>
      <c r="G2" s="246"/>
    </row>
    <row r="3" spans="1:7" ht="24.95" customHeight="1" x14ac:dyDescent="0.2">
      <c r="A3" s="50" t="s">
        <v>9</v>
      </c>
      <c r="B3" s="49"/>
      <c r="C3" s="245"/>
      <c r="D3" s="245"/>
      <c r="E3" s="245"/>
      <c r="F3" s="245"/>
      <c r="G3" s="246"/>
    </row>
    <row r="4" spans="1:7" ht="24.95" customHeight="1" x14ac:dyDescent="0.2">
      <c r="A4" s="50" t="s">
        <v>10</v>
      </c>
      <c r="B4" s="49"/>
      <c r="C4" s="245"/>
      <c r="D4" s="245"/>
      <c r="E4" s="245"/>
      <c r="F4" s="245"/>
      <c r="G4" s="24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6022-D3A1-46BD-BA6C-036A0A3E556B}">
  <sheetPr>
    <outlinePr summaryBelow="0"/>
  </sheetPr>
  <dimension ref="A1:BH5000"/>
  <sheetViews>
    <sheetView workbookViewId="0">
      <pane ySplit="7" topLeftCell="A58" activePane="bottomLeft" state="frozen"/>
      <selection pane="bottomLeft" activeCell="AD69" sqref="AD69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7" t="s">
        <v>7</v>
      </c>
      <c r="B1" s="247"/>
      <c r="C1" s="247"/>
      <c r="D1" s="247"/>
      <c r="E1" s="247"/>
      <c r="F1" s="247"/>
      <c r="G1" s="247"/>
      <c r="AG1" t="s">
        <v>145</v>
      </c>
    </row>
    <row r="2" spans="1:60" ht="24.95" customHeight="1" x14ac:dyDescent="0.2">
      <c r="A2" s="141" t="s">
        <v>8</v>
      </c>
      <c r="B2" s="49" t="s">
        <v>41</v>
      </c>
      <c r="C2" s="248" t="s">
        <v>42</v>
      </c>
      <c r="D2" s="249"/>
      <c r="E2" s="249"/>
      <c r="F2" s="249"/>
      <c r="G2" s="250"/>
      <c r="AG2" t="s">
        <v>146</v>
      </c>
    </row>
    <row r="3" spans="1:60" ht="24.95" customHeight="1" x14ac:dyDescent="0.2">
      <c r="A3" s="141" t="s">
        <v>9</v>
      </c>
      <c r="B3" s="49" t="s">
        <v>50</v>
      </c>
      <c r="C3" s="248" t="s">
        <v>51</v>
      </c>
      <c r="D3" s="249"/>
      <c r="E3" s="249"/>
      <c r="F3" s="249"/>
      <c r="G3" s="250"/>
      <c r="AC3" s="123" t="s">
        <v>146</v>
      </c>
      <c r="AG3" t="s">
        <v>147</v>
      </c>
    </row>
    <row r="4" spans="1:60" ht="24.95" customHeight="1" x14ac:dyDescent="0.2">
      <c r="A4" s="142" t="s">
        <v>10</v>
      </c>
      <c r="B4" s="143" t="s">
        <v>52</v>
      </c>
      <c r="C4" s="251" t="s">
        <v>53</v>
      </c>
      <c r="D4" s="252"/>
      <c r="E4" s="252"/>
      <c r="F4" s="252"/>
      <c r="G4" s="253"/>
      <c r="AG4" t="s">
        <v>148</v>
      </c>
    </row>
    <row r="5" spans="1:60" x14ac:dyDescent="0.2">
      <c r="D5" s="10"/>
    </row>
    <row r="6" spans="1:60" ht="38.25" x14ac:dyDescent="0.2">
      <c r="A6" s="145" t="s">
        <v>149</v>
      </c>
      <c r="B6" s="147" t="s">
        <v>150</v>
      </c>
      <c r="C6" s="147" t="s">
        <v>151</v>
      </c>
      <c r="D6" s="146" t="s">
        <v>152</v>
      </c>
      <c r="E6" s="145" t="s">
        <v>153</v>
      </c>
      <c r="F6" s="144" t="s">
        <v>154</v>
      </c>
      <c r="G6" s="145" t="s">
        <v>31</v>
      </c>
      <c r="H6" s="148" t="s">
        <v>32</v>
      </c>
      <c r="I6" s="148" t="s">
        <v>155</v>
      </c>
      <c r="J6" s="148" t="s">
        <v>33</v>
      </c>
      <c r="K6" s="148" t="s">
        <v>156</v>
      </c>
      <c r="L6" s="148" t="s">
        <v>157</v>
      </c>
      <c r="M6" s="148" t="s">
        <v>158</v>
      </c>
      <c r="N6" s="148" t="s">
        <v>159</v>
      </c>
      <c r="O6" s="148" t="s">
        <v>160</v>
      </c>
      <c r="P6" s="148" t="s">
        <v>161</v>
      </c>
      <c r="Q6" s="148" t="s">
        <v>162</v>
      </c>
      <c r="R6" s="148" t="s">
        <v>163</v>
      </c>
      <c r="S6" s="148" t="s">
        <v>164</v>
      </c>
      <c r="T6" s="148" t="s">
        <v>165</v>
      </c>
      <c r="U6" s="148" t="s">
        <v>166</v>
      </c>
      <c r="V6" s="148" t="s">
        <v>167</v>
      </c>
      <c r="W6" s="148" t="s">
        <v>168</v>
      </c>
      <c r="X6" s="148" t="s">
        <v>169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170</v>
      </c>
      <c r="B8" s="165" t="s">
        <v>68</v>
      </c>
      <c r="C8" s="184" t="s">
        <v>69</v>
      </c>
      <c r="D8" s="166"/>
      <c r="E8" s="167"/>
      <c r="F8" s="168"/>
      <c r="G8" s="169">
        <f>SUMIF(AG9:AG41,"&lt;&gt;NOR",G9:G41)</f>
        <v>86264.109999999986</v>
      </c>
      <c r="H8" s="163"/>
      <c r="I8" s="163">
        <f>SUM(I9:I41)</f>
        <v>0</v>
      </c>
      <c r="J8" s="163"/>
      <c r="K8" s="163">
        <f>SUM(K9:K41)</f>
        <v>0</v>
      </c>
      <c r="L8" s="163"/>
      <c r="M8" s="163">
        <f>SUM(M9:M41)</f>
        <v>104379.57310000002</v>
      </c>
      <c r="N8" s="163"/>
      <c r="O8" s="163">
        <f>SUM(O9:O41)</f>
        <v>0</v>
      </c>
      <c r="P8" s="163"/>
      <c r="Q8" s="163">
        <f>SUM(Q9:Q41)</f>
        <v>8.2199999999999989</v>
      </c>
      <c r="R8" s="163"/>
      <c r="S8" s="163"/>
      <c r="T8" s="163"/>
      <c r="U8" s="163"/>
      <c r="V8" s="163">
        <f>SUM(V9:V41)</f>
        <v>114.49000000000001</v>
      </c>
      <c r="W8" s="163"/>
      <c r="X8" s="163"/>
      <c r="AG8" t="s">
        <v>171</v>
      </c>
    </row>
    <row r="9" spans="1:60" outlineLevel="1" x14ac:dyDescent="0.2">
      <c r="A9" s="170">
        <v>1</v>
      </c>
      <c r="B9" s="171" t="s">
        <v>172</v>
      </c>
      <c r="C9" s="185" t="s">
        <v>173</v>
      </c>
      <c r="D9" s="172" t="s">
        <v>174</v>
      </c>
      <c r="E9" s="173">
        <v>11</v>
      </c>
      <c r="F9" s="174">
        <v>60.8</v>
      </c>
      <c r="G9" s="175">
        <f>ROUND(E9*F9,2)</f>
        <v>668.8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809.24799999999993</v>
      </c>
      <c r="N9" s="159">
        <v>0</v>
      </c>
      <c r="O9" s="159">
        <f>ROUND(E9*N9,2)</f>
        <v>0</v>
      </c>
      <c r="P9" s="159">
        <v>0.13800000000000001</v>
      </c>
      <c r="Q9" s="159">
        <f>ROUND(E9*P9,2)</f>
        <v>1.52</v>
      </c>
      <c r="R9" s="159"/>
      <c r="S9" s="159" t="s">
        <v>175</v>
      </c>
      <c r="T9" s="159" t="s">
        <v>175</v>
      </c>
      <c r="U9" s="159">
        <v>0.16</v>
      </c>
      <c r="V9" s="159">
        <f>ROUND(E9*U9,2)</f>
        <v>1.76</v>
      </c>
      <c r="W9" s="159"/>
      <c r="X9" s="159" t="s">
        <v>176</v>
      </c>
      <c r="Y9" s="149"/>
      <c r="Z9" s="149"/>
      <c r="AA9" s="149"/>
      <c r="AB9" s="149"/>
      <c r="AC9" s="149"/>
      <c r="AD9" s="149"/>
      <c r="AE9" s="149"/>
      <c r="AF9" s="149"/>
      <c r="AG9" s="149" t="s">
        <v>177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6" t="s">
        <v>178</v>
      </c>
      <c r="D10" s="161"/>
      <c r="E10" s="162">
        <v>11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179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6">
        <v>2</v>
      </c>
      <c r="B11" s="177" t="s">
        <v>180</v>
      </c>
      <c r="C11" s="187" t="s">
        <v>181</v>
      </c>
      <c r="D11" s="178" t="s">
        <v>174</v>
      </c>
      <c r="E11" s="179">
        <v>11</v>
      </c>
      <c r="F11" s="180">
        <v>344.5</v>
      </c>
      <c r="G11" s="181">
        <f>ROUND(E11*F11,2)</f>
        <v>3789.5</v>
      </c>
      <c r="H11" s="160"/>
      <c r="I11" s="159">
        <f>ROUND(E11*H11,2)</f>
        <v>0</v>
      </c>
      <c r="J11" s="160"/>
      <c r="K11" s="159">
        <f>ROUND(E11*J11,2)</f>
        <v>0</v>
      </c>
      <c r="L11" s="159">
        <v>21</v>
      </c>
      <c r="M11" s="159">
        <f>G11*(1+L11/100)</f>
        <v>4585.2950000000001</v>
      </c>
      <c r="N11" s="159">
        <v>0</v>
      </c>
      <c r="O11" s="159">
        <f>ROUND(E11*N11,2)</f>
        <v>0</v>
      </c>
      <c r="P11" s="159">
        <v>0.44</v>
      </c>
      <c r="Q11" s="159">
        <f>ROUND(E11*P11,2)</f>
        <v>4.84</v>
      </c>
      <c r="R11" s="159"/>
      <c r="S11" s="159" t="s">
        <v>175</v>
      </c>
      <c r="T11" s="159" t="s">
        <v>175</v>
      </c>
      <c r="U11" s="159">
        <v>0.63200000000000001</v>
      </c>
      <c r="V11" s="159">
        <f>ROUND(E11*U11,2)</f>
        <v>6.95</v>
      </c>
      <c r="W11" s="159"/>
      <c r="X11" s="159" t="s">
        <v>176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0">
        <v>3</v>
      </c>
      <c r="B12" s="171" t="s">
        <v>182</v>
      </c>
      <c r="C12" s="185" t="s">
        <v>183</v>
      </c>
      <c r="D12" s="172" t="s">
        <v>184</v>
      </c>
      <c r="E12" s="173">
        <v>6.9</v>
      </c>
      <c r="F12" s="174">
        <v>91.9</v>
      </c>
      <c r="G12" s="175">
        <f>ROUND(E12*F12,2)</f>
        <v>634.11</v>
      </c>
      <c r="H12" s="160"/>
      <c r="I12" s="159">
        <f>ROUND(E12*H12,2)</f>
        <v>0</v>
      </c>
      <c r="J12" s="160"/>
      <c r="K12" s="159">
        <f>ROUND(E12*J12,2)</f>
        <v>0</v>
      </c>
      <c r="L12" s="159">
        <v>21</v>
      </c>
      <c r="M12" s="159">
        <f>G12*(1+L12/100)</f>
        <v>767.2731</v>
      </c>
      <c r="N12" s="159">
        <v>0</v>
      </c>
      <c r="O12" s="159">
        <f>ROUND(E12*N12,2)</f>
        <v>0</v>
      </c>
      <c r="P12" s="159">
        <v>0.27</v>
      </c>
      <c r="Q12" s="159">
        <f>ROUND(E12*P12,2)</f>
        <v>1.86</v>
      </c>
      <c r="R12" s="159"/>
      <c r="S12" s="159" t="s">
        <v>175</v>
      </c>
      <c r="T12" s="159" t="s">
        <v>175</v>
      </c>
      <c r="U12" s="159">
        <v>0.123</v>
      </c>
      <c r="V12" s="159">
        <f>ROUND(E12*U12,2)</f>
        <v>0.85</v>
      </c>
      <c r="W12" s="159"/>
      <c r="X12" s="159" t="s">
        <v>176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177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186" t="s">
        <v>185</v>
      </c>
      <c r="D13" s="161"/>
      <c r="E13" s="162">
        <v>6.9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49"/>
      <c r="Z13" s="149"/>
      <c r="AA13" s="149"/>
      <c r="AB13" s="149"/>
      <c r="AC13" s="149"/>
      <c r="AD13" s="149"/>
      <c r="AE13" s="149"/>
      <c r="AF13" s="149"/>
      <c r="AG13" s="149" t="s">
        <v>179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0">
        <v>4</v>
      </c>
      <c r="B14" s="171" t="s">
        <v>186</v>
      </c>
      <c r="C14" s="185" t="s">
        <v>187</v>
      </c>
      <c r="D14" s="172" t="s">
        <v>188</v>
      </c>
      <c r="E14" s="173">
        <v>45</v>
      </c>
      <c r="F14" s="174">
        <v>74.7</v>
      </c>
      <c r="G14" s="175">
        <f>ROUND(E14*F14,2)</f>
        <v>3361.5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4067.415</v>
      </c>
      <c r="N14" s="159">
        <v>0</v>
      </c>
      <c r="O14" s="159">
        <f>ROUND(E14*N14,2)</f>
        <v>0</v>
      </c>
      <c r="P14" s="159">
        <v>0</v>
      </c>
      <c r="Q14" s="159">
        <f>ROUND(E14*P14,2)</f>
        <v>0</v>
      </c>
      <c r="R14" s="159"/>
      <c r="S14" s="159" t="s">
        <v>175</v>
      </c>
      <c r="T14" s="159" t="s">
        <v>175</v>
      </c>
      <c r="U14" s="159">
        <v>9.7000000000000003E-2</v>
      </c>
      <c r="V14" s="159">
        <f>ROUND(E14*U14,2)</f>
        <v>4.37</v>
      </c>
      <c r="W14" s="159"/>
      <c r="X14" s="159" t="s">
        <v>176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177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6" t="s">
        <v>189</v>
      </c>
      <c r="D15" s="161"/>
      <c r="E15" s="162">
        <v>45</v>
      </c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49"/>
      <c r="Z15" s="149"/>
      <c r="AA15" s="149"/>
      <c r="AB15" s="149"/>
      <c r="AC15" s="149"/>
      <c r="AD15" s="149"/>
      <c r="AE15" s="149"/>
      <c r="AF15" s="149"/>
      <c r="AG15" s="149" t="s">
        <v>179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0">
        <v>5</v>
      </c>
      <c r="B16" s="171" t="s">
        <v>190</v>
      </c>
      <c r="C16" s="185" t="s">
        <v>191</v>
      </c>
      <c r="D16" s="172" t="s">
        <v>188</v>
      </c>
      <c r="E16" s="173">
        <v>35.008960000000002</v>
      </c>
      <c r="F16" s="174">
        <v>189.5</v>
      </c>
      <c r="G16" s="175">
        <f>ROUND(E16*F16,2)</f>
        <v>6634.2</v>
      </c>
      <c r="H16" s="160"/>
      <c r="I16" s="159">
        <f>ROUND(E16*H16,2)</f>
        <v>0</v>
      </c>
      <c r="J16" s="160"/>
      <c r="K16" s="159">
        <f>ROUND(E16*J16,2)</f>
        <v>0</v>
      </c>
      <c r="L16" s="159">
        <v>21</v>
      </c>
      <c r="M16" s="159">
        <f>G16*(1+L16/100)</f>
        <v>8027.3819999999996</v>
      </c>
      <c r="N16" s="159">
        <v>0</v>
      </c>
      <c r="O16" s="159">
        <f>ROUND(E16*N16,2)</f>
        <v>0</v>
      </c>
      <c r="P16" s="159">
        <v>0</v>
      </c>
      <c r="Q16" s="159">
        <f>ROUND(E16*P16,2)</f>
        <v>0</v>
      </c>
      <c r="R16" s="159"/>
      <c r="S16" s="159" t="s">
        <v>175</v>
      </c>
      <c r="T16" s="159" t="s">
        <v>175</v>
      </c>
      <c r="U16" s="159">
        <v>0.36799999999999999</v>
      </c>
      <c r="V16" s="159">
        <f>ROUND(E16*U16,2)</f>
        <v>12.88</v>
      </c>
      <c r="W16" s="159"/>
      <c r="X16" s="159" t="s">
        <v>176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177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6" t="s">
        <v>192</v>
      </c>
      <c r="D17" s="161"/>
      <c r="E17" s="162">
        <v>28.152000000000001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49"/>
      <c r="Z17" s="149"/>
      <c r="AA17" s="149"/>
      <c r="AB17" s="149"/>
      <c r="AC17" s="149"/>
      <c r="AD17" s="149"/>
      <c r="AE17" s="149"/>
      <c r="AF17" s="149"/>
      <c r="AG17" s="149" t="s">
        <v>179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6"/>
      <c r="B18" s="157"/>
      <c r="C18" s="186" t="s">
        <v>193</v>
      </c>
      <c r="D18" s="161"/>
      <c r="E18" s="162">
        <v>3.2489599999999998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49"/>
      <c r="Z18" s="149"/>
      <c r="AA18" s="149"/>
      <c r="AB18" s="149"/>
      <c r="AC18" s="149"/>
      <c r="AD18" s="149"/>
      <c r="AE18" s="149"/>
      <c r="AF18" s="149"/>
      <c r="AG18" s="149" t="s">
        <v>179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6"/>
      <c r="B19" s="157"/>
      <c r="C19" s="186" t="s">
        <v>194</v>
      </c>
      <c r="D19" s="161"/>
      <c r="E19" s="162">
        <v>2.64</v>
      </c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49"/>
      <c r="Z19" s="149"/>
      <c r="AA19" s="149"/>
      <c r="AB19" s="149"/>
      <c r="AC19" s="149"/>
      <c r="AD19" s="149"/>
      <c r="AE19" s="149"/>
      <c r="AF19" s="149"/>
      <c r="AG19" s="149" t="s">
        <v>179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6"/>
      <c r="B20" s="157"/>
      <c r="C20" s="186" t="s">
        <v>195</v>
      </c>
      <c r="D20" s="161"/>
      <c r="E20" s="162">
        <v>0.96799999999999997</v>
      </c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49"/>
      <c r="Z20" s="149"/>
      <c r="AA20" s="149"/>
      <c r="AB20" s="149"/>
      <c r="AC20" s="149"/>
      <c r="AD20" s="149"/>
      <c r="AE20" s="149"/>
      <c r="AF20" s="149"/>
      <c r="AG20" s="149" t="s">
        <v>179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6">
        <v>6</v>
      </c>
      <c r="B21" s="177" t="s">
        <v>196</v>
      </c>
      <c r="C21" s="187" t="s">
        <v>197</v>
      </c>
      <c r="D21" s="178" t="s">
        <v>188</v>
      </c>
      <c r="E21" s="179">
        <v>35.008960000000002</v>
      </c>
      <c r="F21" s="180">
        <v>37.700000000000003</v>
      </c>
      <c r="G21" s="181">
        <f>ROUND(E21*F21,2)</f>
        <v>1319.84</v>
      </c>
      <c r="H21" s="160"/>
      <c r="I21" s="159">
        <f>ROUND(E21*H21,2)</f>
        <v>0</v>
      </c>
      <c r="J21" s="160"/>
      <c r="K21" s="159">
        <f>ROUND(E21*J21,2)</f>
        <v>0</v>
      </c>
      <c r="L21" s="159">
        <v>21</v>
      </c>
      <c r="M21" s="159">
        <f>G21*(1+L21/100)</f>
        <v>1597.0063999999998</v>
      </c>
      <c r="N21" s="159">
        <v>0</v>
      </c>
      <c r="O21" s="159">
        <f>ROUND(E21*N21,2)</f>
        <v>0</v>
      </c>
      <c r="P21" s="159">
        <v>0</v>
      </c>
      <c r="Q21" s="159">
        <f>ROUND(E21*P21,2)</f>
        <v>0</v>
      </c>
      <c r="R21" s="159"/>
      <c r="S21" s="159" t="s">
        <v>175</v>
      </c>
      <c r="T21" s="159" t="s">
        <v>175</v>
      </c>
      <c r="U21" s="159">
        <v>5.8000000000000003E-2</v>
      </c>
      <c r="V21" s="159">
        <f>ROUND(E21*U21,2)</f>
        <v>2.0299999999999998</v>
      </c>
      <c r="W21" s="159"/>
      <c r="X21" s="159" t="s">
        <v>176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177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0">
        <v>7</v>
      </c>
      <c r="B22" s="171" t="s">
        <v>198</v>
      </c>
      <c r="C22" s="185" t="s">
        <v>199</v>
      </c>
      <c r="D22" s="172" t="s">
        <v>188</v>
      </c>
      <c r="E22" s="173">
        <v>78.227999999999994</v>
      </c>
      <c r="F22" s="174">
        <v>211.5</v>
      </c>
      <c r="G22" s="175">
        <f>ROUND(E22*F22,2)</f>
        <v>16545.22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20019.716200000003</v>
      </c>
      <c r="N22" s="159">
        <v>0</v>
      </c>
      <c r="O22" s="159">
        <f>ROUND(E22*N22,2)</f>
        <v>0</v>
      </c>
      <c r="P22" s="159">
        <v>0</v>
      </c>
      <c r="Q22" s="159">
        <f>ROUND(E22*P22,2)</f>
        <v>0</v>
      </c>
      <c r="R22" s="159"/>
      <c r="S22" s="159" t="s">
        <v>175</v>
      </c>
      <c r="T22" s="159" t="s">
        <v>175</v>
      </c>
      <c r="U22" s="159">
        <v>0.2</v>
      </c>
      <c r="V22" s="159">
        <f>ROUND(E22*U22,2)</f>
        <v>15.65</v>
      </c>
      <c r="W22" s="159"/>
      <c r="X22" s="159" t="s">
        <v>176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6" t="s">
        <v>200</v>
      </c>
      <c r="D23" s="161"/>
      <c r="E23" s="162">
        <v>78.227999999999994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179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6">
        <v>8</v>
      </c>
      <c r="B24" s="177" t="s">
        <v>201</v>
      </c>
      <c r="C24" s="187" t="s">
        <v>202</v>
      </c>
      <c r="D24" s="178" t="s">
        <v>188</v>
      </c>
      <c r="E24" s="179">
        <v>78.227999999999994</v>
      </c>
      <c r="F24" s="180">
        <v>36.700000000000003</v>
      </c>
      <c r="G24" s="181">
        <f>ROUND(E24*F24,2)</f>
        <v>2870.97</v>
      </c>
      <c r="H24" s="160"/>
      <c r="I24" s="159">
        <f>ROUND(E24*H24,2)</f>
        <v>0</v>
      </c>
      <c r="J24" s="160"/>
      <c r="K24" s="159">
        <f>ROUND(E24*J24,2)</f>
        <v>0</v>
      </c>
      <c r="L24" s="159">
        <v>21</v>
      </c>
      <c r="M24" s="159">
        <f>G24*(1+L24/100)</f>
        <v>3473.8736999999996</v>
      </c>
      <c r="N24" s="159">
        <v>0</v>
      </c>
      <c r="O24" s="159">
        <f>ROUND(E24*N24,2)</f>
        <v>0</v>
      </c>
      <c r="P24" s="159">
        <v>0</v>
      </c>
      <c r="Q24" s="159">
        <f>ROUND(E24*P24,2)</f>
        <v>0</v>
      </c>
      <c r="R24" s="159"/>
      <c r="S24" s="159" t="s">
        <v>175</v>
      </c>
      <c r="T24" s="159" t="s">
        <v>175</v>
      </c>
      <c r="U24" s="159">
        <v>8.4000000000000005E-2</v>
      </c>
      <c r="V24" s="159">
        <f>ROUND(E24*U24,2)</f>
        <v>6.57</v>
      </c>
      <c r="W24" s="159"/>
      <c r="X24" s="159" t="s">
        <v>176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177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70">
        <v>9</v>
      </c>
      <c r="B25" s="171" t="s">
        <v>203</v>
      </c>
      <c r="C25" s="185" t="s">
        <v>204</v>
      </c>
      <c r="D25" s="172" t="s">
        <v>188</v>
      </c>
      <c r="E25" s="173">
        <v>113.23696</v>
      </c>
      <c r="F25" s="174">
        <v>127</v>
      </c>
      <c r="G25" s="175">
        <f>ROUND(E25*F25,2)</f>
        <v>14381.09</v>
      </c>
      <c r="H25" s="160"/>
      <c r="I25" s="159">
        <f>ROUND(E25*H25,2)</f>
        <v>0</v>
      </c>
      <c r="J25" s="160"/>
      <c r="K25" s="159">
        <f>ROUND(E25*J25,2)</f>
        <v>0</v>
      </c>
      <c r="L25" s="159">
        <v>21</v>
      </c>
      <c r="M25" s="159">
        <f>G25*(1+L25/100)</f>
        <v>17401.118900000001</v>
      </c>
      <c r="N25" s="159">
        <v>0</v>
      </c>
      <c r="O25" s="159">
        <f>ROUND(E25*N25,2)</f>
        <v>0</v>
      </c>
      <c r="P25" s="159">
        <v>0</v>
      </c>
      <c r="Q25" s="159">
        <f>ROUND(E25*P25,2)</f>
        <v>0</v>
      </c>
      <c r="R25" s="159"/>
      <c r="S25" s="159" t="s">
        <v>175</v>
      </c>
      <c r="T25" s="159" t="s">
        <v>175</v>
      </c>
      <c r="U25" s="159">
        <v>0.34499999999999997</v>
      </c>
      <c r="V25" s="159">
        <f>ROUND(E25*U25,2)</f>
        <v>39.07</v>
      </c>
      <c r="W25" s="159"/>
      <c r="X25" s="159" t="s">
        <v>176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177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6"/>
      <c r="B26" s="157"/>
      <c r="C26" s="186" t="s">
        <v>205</v>
      </c>
      <c r="D26" s="161"/>
      <c r="E26" s="162">
        <v>113.23696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49"/>
      <c r="Z26" s="149"/>
      <c r="AA26" s="149"/>
      <c r="AB26" s="149"/>
      <c r="AC26" s="149"/>
      <c r="AD26" s="149"/>
      <c r="AE26" s="149"/>
      <c r="AF26" s="149"/>
      <c r="AG26" s="149" t="s">
        <v>179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ht="22.5" outlineLevel="1" x14ac:dyDescent="0.2">
      <c r="A27" s="170">
        <v>10</v>
      </c>
      <c r="B27" s="171" t="s">
        <v>206</v>
      </c>
      <c r="C27" s="185" t="s">
        <v>207</v>
      </c>
      <c r="D27" s="172" t="s">
        <v>188</v>
      </c>
      <c r="E27" s="173">
        <v>61.084960000000002</v>
      </c>
      <c r="F27" s="174">
        <v>264.5</v>
      </c>
      <c r="G27" s="175">
        <f>ROUND(E27*F27,2)</f>
        <v>16156.97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19549.933699999998</v>
      </c>
      <c r="N27" s="159">
        <v>0</v>
      </c>
      <c r="O27" s="159">
        <f>ROUND(E27*N27,2)</f>
        <v>0</v>
      </c>
      <c r="P27" s="159">
        <v>0</v>
      </c>
      <c r="Q27" s="159">
        <f>ROUND(E27*P27,2)</f>
        <v>0</v>
      </c>
      <c r="R27" s="159"/>
      <c r="S27" s="159" t="s">
        <v>175</v>
      </c>
      <c r="T27" s="159" t="s">
        <v>175</v>
      </c>
      <c r="U27" s="159">
        <v>1.0999999999999999E-2</v>
      </c>
      <c r="V27" s="159">
        <f>ROUND(E27*U27,2)</f>
        <v>0.67</v>
      </c>
      <c r="W27" s="159"/>
      <c r="X27" s="159" t="s">
        <v>176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177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186" t="s">
        <v>208</v>
      </c>
      <c r="D28" s="161"/>
      <c r="E28" s="162">
        <v>61.084960000000002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179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0">
        <v>11</v>
      </c>
      <c r="B29" s="171" t="s">
        <v>209</v>
      </c>
      <c r="C29" s="185" t="s">
        <v>210</v>
      </c>
      <c r="D29" s="172" t="s">
        <v>188</v>
      </c>
      <c r="E29" s="173">
        <v>52.152000000000001</v>
      </c>
      <c r="F29" s="174">
        <v>122.5</v>
      </c>
      <c r="G29" s="175">
        <f>ROUND(E29*F29,2)</f>
        <v>6388.62</v>
      </c>
      <c r="H29" s="160"/>
      <c r="I29" s="159">
        <f>ROUND(E29*H29,2)</f>
        <v>0</v>
      </c>
      <c r="J29" s="160"/>
      <c r="K29" s="159">
        <f>ROUND(E29*J29,2)</f>
        <v>0</v>
      </c>
      <c r="L29" s="159">
        <v>21</v>
      </c>
      <c r="M29" s="159">
        <f>G29*(1+L29/100)</f>
        <v>7730.2302</v>
      </c>
      <c r="N29" s="159">
        <v>0</v>
      </c>
      <c r="O29" s="159">
        <f>ROUND(E29*N29,2)</f>
        <v>0</v>
      </c>
      <c r="P29" s="159">
        <v>0</v>
      </c>
      <c r="Q29" s="159">
        <f>ROUND(E29*P29,2)</f>
        <v>0</v>
      </c>
      <c r="R29" s="159"/>
      <c r="S29" s="159" t="s">
        <v>175</v>
      </c>
      <c r="T29" s="159" t="s">
        <v>175</v>
      </c>
      <c r="U29" s="159">
        <v>0.20200000000000001</v>
      </c>
      <c r="V29" s="159">
        <f>ROUND(E29*U29,2)</f>
        <v>10.53</v>
      </c>
      <c r="W29" s="159"/>
      <c r="X29" s="159" t="s">
        <v>176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6"/>
      <c r="B30" s="157"/>
      <c r="C30" s="186" t="s">
        <v>211</v>
      </c>
      <c r="D30" s="161"/>
      <c r="E30" s="162">
        <v>78.227999999999994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49"/>
      <c r="Z30" s="149"/>
      <c r="AA30" s="149"/>
      <c r="AB30" s="149"/>
      <c r="AC30" s="149"/>
      <c r="AD30" s="149"/>
      <c r="AE30" s="149"/>
      <c r="AF30" s="149"/>
      <c r="AG30" s="149" t="s">
        <v>179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186" t="s">
        <v>212</v>
      </c>
      <c r="D31" s="161"/>
      <c r="E31" s="162">
        <v>-26.076000000000001</v>
      </c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49"/>
      <c r="Z31" s="149"/>
      <c r="AA31" s="149"/>
      <c r="AB31" s="149"/>
      <c r="AC31" s="149"/>
      <c r="AD31" s="149"/>
      <c r="AE31" s="149"/>
      <c r="AF31" s="149"/>
      <c r="AG31" s="149" t="s">
        <v>179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76">
        <v>12</v>
      </c>
      <c r="B32" s="177" t="s">
        <v>213</v>
      </c>
      <c r="C32" s="187" t="s">
        <v>214</v>
      </c>
      <c r="D32" s="178" t="s">
        <v>174</v>
      </c>
      <c r="E32" s="179">
        <v>34.299999999999997</v>
      </c>
      <c r="F32" s="180">
        <v>23.9</v>
      </c>
      <c r="G32" s="181">
        <f>ROUND(E32*F32,2)</f>
        <v>819.77</v>
      </c>
      <c r="H32" s="160"/>
      <c r="I32" s="159">
        <f>ROUND(E32*H32,2)</f>
        <v>0</v>
      </c>
      <c r="J32" s="160"/>
      <c r="K32" s="159">
        <f>ROUND(E32*J32,2)</f>
        <v>0</v>
      </c>
      <c r="L32" s="159">
        <v>21</v>
      </c>
      <c r="M32" s="159">
        <f>G32*(1+L32/100)</f>
        <v>991.92169999999999</v>
      </c>
      <c r="N32" s="159">
        <v>0</v>
      </c>
      <c r="O32" s="159">
        <f>ROUND(E32*N32,2)</f>
        <v>0</v>
      </c>
      <c r="P32" s="159">
        <v>0</v>
      </c>
      <c r="Q32" s="159">
        <f>ROUND(E32*P32,2)</f>
        <v>0</v>
      </c>
      <c r="R32" s="159"/>
      <c r="S32" s="159" t="s">
        <v>175</v>
      </c>
      <c r="T32" s="159" t="s">
        <v>175</v>
      </c>
      <c r="U32" s="159">
        <v>0.06</v>
      </c>
      <c r="V32" s="159">
        <f>ROUND(E32*U32,2)</f>
        <v>2.06</v>
      </c>
      <c r="W32" s="159"/>
      <c r="X32" s="159" t="s">
        <v>176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0">
        <v>13</v>
      </c>
      <c r="B33" s="171" t="s">
        <v>215</v>
      </c>
      <c r="C33" s="185" t="s">
        <v>216</v>
      </c>
      <c r="D33" s="172" t="s">
        <v>174</v>
      </c>
      <c r="E33" s="173">
        <v>132.88399999999999</v>
      </c>
      <c r="F33" s="174">
        <v>13.1</v>
      </c>
      <c r="G33" s="175">
        <f>ROUND(E33*F33,2)</f>
        <v>1740.78</v>
      </c>
      <c r="H33" s="160"/>
      <c r="I33" s="159">
        <f>ROUND(E33*H33,2)</f>
        <v>0</v>
      </c>
      <c r="J33" s="160"/>
      <c r="K33" s="159">
        <f>ROUND(E33*J33,2)</f>
        <v>0</v>
      </c>
      <c r="L33" s="159">
        <v>21</v>
      </c>
      <c r="M33" s="159">
        <f>G33*(1+L33/100)</f>
        <v>2106.3438000000001</v>
      </c>
      <c r="N33" s="159">
        <v>0</v>
      </c>
      <c r="O33" s="159">
        <f>ROUND(E33*N33,2)</f>
        <v>0</v>
      </c>
      <c r="P33" s="159">
        <v>0</v>
      </c>
      <c r="Q33" s="159">
        <f>ROUND(E33*P33,2)</f>
        <v>0</v>
      </c>
      <c r="R33" s="159"/>
      <c r="S33" s="159" t="s">
        <v>175</v>
      </c>
      <c r="T33" s="159" t="s">
        <v>175</v>
      </c>
      <c r="U33" s="159">
        <v>1.7999999999999999E-2</v>
      </c>
      <c r="V33" s="159">
        <f>ROUND(E33*U33,2)</f>
        <v>2.39</v>
      </c>
      <c r="W33" s="159"/>
      <c r="X33" s="159" t="s">
        <v>176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6" t="s">
        <v>217</v>
      </c>
      <c r="D34" s="161"/>
      <c r="E34" s="162">
        <v>117.3</v>
      </c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49"/>
      <c r="Z34" s="149"/>
      <c r="AA34" s="149"/>
      <c r="AB34" s="149"/>
      <c r="AC34" s="149"/>
      <c r="AD34" s="149"/>
      <c r="AE34" s="149"/>
      <c r="AF34" s="149"/>
      <c r="AG34" s="149" t="s">
        <v>179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6" t="s">
        <v>218</v>
      </c>
      <c r="D35" s="161"/>
      <c r="E35" s="162">
        <v>7.3840000000000003</v>
      </c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49"/>
      <c r="Z35" s="149"/>
      <c r="AA35" s="149"/>
      <c r="AB35" s="149"/>
      <c r="AC35" s="149"/>
      <c r="AD35" s="149"/>
      <c r="AE35" s="149"/>
      <c r="AF35" s="149"/>
      <c r="AG35" s="149" t="s">
        <v>179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6" t="s">
        <v>219</v>
      </c>
      <c r="D36" s="161"/>
      <c r="E36" s="162">
        <v>6</v>
      </c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49"/>
      <c r="Z36" s="149"/>
      <c r="AA36" s="149"/>
      <c r="AB36" s="149"/>
      <c r="AC36" s="149"/>
      <c r="AD36" s="149"/>
      <c r="AE36" s="149"/>
      <c r="AF36" s="149"/>
      <c r="AG36" s="149" t="s">
        <v>179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6" t="s">
        <v>220</v>
      </c>
      <c r="D37" s="161"/>
      <c r="E37" s="162">
        <v>2.2000000000000002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49"/>
      <c r="Z37" s="149"/>
      <c r="AA37" s="149"/>
      <c r="AB37" s="149"/>
      <c r="AC37" s="149"/>
      <c r="AD37" s="149"/>
      <c r="AE37" s="149"/>
      <c r="AF37" s="149"/>
      <c r="AG37" s="149" t="s">
        <v>179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0">
        <v>14</v>
      </c>
      <c r="B38" s="171" t="s">
        <v>221</v>
      </c>
      <c r="C38" s="185" t="s">
        <v>222</v>
      </c>
      <c r="D38" s="172" t="s">
        <v>174</v>
      </c>
      <c r="E38" s="173">
        <v>34.299999999999997</v>
      </c>
      <c r="F38" s="174">
        <v>93.4</v>
      </c>
      <c r="G38" s="175">
        <f>ROUND(E38*F38,2)</f>
        <v>3203.62</v>
      </c>
      <c r="H38" s="160"/>
      <c r="I38" s="159">
        <f>ROUND(E38*H38,2)</f>
        <v>0</v>
      </c>
      <c r="J38" s="160"/>
      <c r="K38" s="159">
        <f>ROUND(E38*J38,2)</f>
        <v>0</v>
      </c>
      <c r="L38" s="159">
        <v>21</v>
      </c>
      <c r="M38" s="159">
        <f>G38*(1+L38/100)</f>
        <v>3876.3801999999996</v>
      </c>
      <c r="N38" s="159">
        <v>0</v>
      </c>
      <c r="O38" s="159">
        <f>ROUND(E38*N38,2)</f>
        <v>0</v>
      </c>
      <c r="P38" s="159">
        <v>0</v>
      </c>
      <c r="Q38" s="159">
        <f>ROUND(E38*P38,2)</f>
        <v>0</v>
      </c>
      <c r="R38" s="159"/>
      <c r="S38" s="159" t="s">
        <v>175</v>
      </c>
      <c r="T38" s="159" t="s">
        <v>175</v>
      </c>
      <c r="U38" s="159">
        <v>0.254</v>
      </c>
      <c r="V38" s="159">
        <f>ROUND(E38*U38,2)</f>
        <v>8.7100000000000009</v>
      </c>
      <c r="W38" s="159"/>
      <c r="X38" s="159" t="s">
        <v>176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177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56"/>
      <c r="B39" s="157"/>
      <c r="C39" s="186" t="s">
        <v>223</v>
      </c>
      <c r="D39" s="161"/>
      <c r="E39" s="162">
        <v>34.299999999999997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49"/>
      <c r="Z39" s="149"/>
      <c r="AA39" s="149"/>
      <c r="AB39" s="149"/>
      <c r="AC39" s="149"/>
      <c r="AD39" s="149"/>
      <c r="AE39" s="149"/>
      <c r="AF39" s="149"/>
      <c r="AG39" s="149" t="s">
        <v>179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76">
        <v>15</v>
      </c>
      <c r="B40" s="177" t="s">
        <v>224</v>
      </c>
      <c r="C40" s="187" t="s">
        <v>225</v>
      </c>
      <c r="D40" s="178" t="s">
        <v>188</v>
      </c>
      <c r="E40" s="179">
        <v>61.084960000000002</v>
      </c>
      <c r="F40" s="180">
        <v>125</v>
      </c>
      <c r="G40" s="181">
        <f>ROUND(E40*F40,2)</f>
        <v>7635.62</v>
      </c>
      <c r="H40" s="160"/>
      <c r="I40" s="159">
        <f>ROUND(E40*H40,2)</f>
        <v>0</v>
      </c>
      <c r="J40" s="160"/>
      <c r="K40" s="159">
        <f>ROUND(E40*J40,2)</f>
        <v>0</v>
      </c>
      <c r="L40" s="159">
        <v>21</v>
      </c>
      <c r="M40" s="159">
        <f>G40*(1+L40/100)</f>
        <v>9239.1001999999989</v>
      </c>
      <c r="N40" s="159">
        <v>0</v>
      </c>
      <c r="O40" s="159">
        <f>ROUND(E40*N40,2)</f>
        <v>0</v>
      </c>
      <c r="P40" s="159">
        <v>0</v>
      </c>
      <c r="Q40" s="159">
        <f>ROUND(E40*P40,2)</f>
        <v>0</v>
      </c>
      <c r="R40" s="159"/>
      <c r="S40" s="159" t="s">
        <v>175</v>
      </c>
      <c r="T40" s="159" t="s">
        <v>175</v>
      </c>
      <c r="U40" s="159">
        <v>0</v>
      </c>
      <c r="V40" s="159">
        <f>ROUND(E40*U40,2)</f>
        <v>0</v>
      </c>
      <c r="W40" s="159"/>
      <c r="X40" s="159" t="s">
        <v>176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177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76">
        <v>16</v>
      </c>
      <c r="B41" s="177" t="s">
        <v>226</v>
      </c>
      <c r="C41" s="187" t="s">
        <v>227</v>
      </c>
      <c r="D41" s="178" t="s">
        <v>228</v>
      </c>
      <c r="E41" s="179">
        <v>1</v>
      </c>
      <c r="F41" s="180">
        <v>113.5</v>
      </c>
      <c r="G41" s="181">
        <f>ROUND(E41*F41,2)</f>
        <v>113.5</v>
      </c>
      <c r="H41" s="160"/>
      <c r="I41" s="159">
        <f>ROUND(E41*H41,2)</f>
        <v>0</v>
      </c>
      <c r="J41" s="160"/>
      <c r="K41" s="159">
        <f>ROUND(E41*J41,2)</f>
        <v>0</v>
      </c>
      <c r="L41" s="159">
        <v>21</v>
      </c>
      <c r="M41" s="159">
        <f>G41*(1+L41/100)</f>
        <v>137.33500000000001</v>
      </c>
      <c r="N41" s="159">
        <v>1E-3</v>
      </c>
      <c r="O41" s="159">
        <f>ROUND(E41*N41,2)</f>
        <v>0</v>
      </c>
      <c r="P41" s="159">
        <v>0</v>
      </c>
      <c r="Q41" s="159">
        <f>ROUND(E41*P41,2)</f>
        <v>0</v>
      </c>
      <c r="R41" s="159" t="s">
        <v>229</v>
      </c>
      <c r="S41" s="159" t="s">
        <v>175</v>
      </c>
      <c r="T41" s="159" t="s">
        <v>175</v>
      </c>
      <c r="U41" s="159">
        <v>0</v>
      </c>
      <c r="V41" s="159">
        <f>ROUND(E41*U41,2)</f>
        <v>0</v>
      </c>
      <c r="W41" s="159"/>
      <c r="X41" s="159" t="s">
        <v>230</v>
      </c>
      <c r="Y41" s="149"/>
      <c r="Z41" s="149"/>
      <c r="AA41" s="149"/>
      <c r="AB41" s="149"/>
      <c r="AC41" s="149"/>
      <c r="AD41" s="149"/>
      <c r="AE41" s="149"/>
      <c r="AF41" s="149"/>
      <c r="AG41" s="149" t="s">
        <v>231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x14ac:dyDescent="0.2">
      <c r="A42" s="164" t="s">
        <v>170</v>
      </c>
      <c r="B42" s="165" t="s">
        <v>70</v>
      </c>
      <c r="C42" s="184" t="s">
        <v>71</v>
      </c>
      <c r="D42" s="166"/>
      <c r="E42" s="167"/>
      <c r="F42" s="168"/>
      <c r="G42" s="169">
        <f>SUMIF(AG43:AG59,"&lt;&gt;NOR",G43:G59)</f>
        <v>380269.09</v>
      </c>
      <c r="H42" s="163"/>
      <c r="I42" s="163">
        <f>SUM(I43:I59)</f>
        <v>0</v>
      </c>
      <c r="J42" s="163"/>
      <c r="K42" s="163">
        <f>SUM(K43:K59)</f>
        <v>0</v>
      </c>
      <c r="L42" s="163"/>
      <c r="M42" s="163">
        <f>SUM(M43:M59)</f>
        <v>460125.59890000004</v>
      </c>
      <c r="N42" s="163"/>
      <c r="O42" s="163">
        <f>SUM(O43:O59)</f>
        <v>164.73</v>
      </c>
      <c r="P42" s="163"/>
      <c r="Q42" s="163">
        <f>SUM(Q43:Q59)</f>
        <v>0</v>
      </c>
      <c r="R42" s="163"/>
      <c r="S42" s="163"/>
      <c r="T42" s="163"/>
      <c r="U42" s="163"/>
      <c r="V42" s="163">
        <f>SUM(V43:V59)</f>
        <v>265.60000000000002</v>
      </c>
      <c r="W42" s="163"/>
      <c r="X42" s="163"/>
      <c r="AG42" t="s">
        <v>171</v>
      </c>
    </row>
    <row r="43" spans="1:60" ht="22.5" outlineLevel="1" x14ac:dyDescent="0.2">
      <c r="A43" s="170">
        <v>17</v>
      </c>
      <c r="B43" s="171" t="s">
        <v>232</v>
      </c>
      <c r="C43" s="185" t="s">
        <v>233</v>
      </c>
      <c r="D43" s="172" t="s">
        <v>174</v>
      </c>
      <c r="E43" s="173">
        <v>92.664000000000001</v>
      </c>
      <c r="F43" s="174">
        <v>91.1</v>
      </c>
      <c r="G43" s="175">
        <f>ROUND(E43*F43,2)</f>
        <v>8441.69</v>
      </c>
      <c r="H43" s="160"/>
      <c r="I43" s="159">
        <f>ROUND(E43*H43,2)</f>
        <v>0</v>
      </c>
      <c r="J43" s="160"/>
      <c r="K43" s="159">
        <f>ROUND(E43*J43,2)</f>
        <v>0</v>
      </c>
      <c r="L43" s="159">
        <v>21</v>
      </c>
      <c r="M43" s="159">
        <f>G43*(1+L43/100)</f>
        <v>10214.4449</v>
      </c>
      <c r="N43" s="159">
        <v>0</v>
      </c>
      <c r="O43" s="159">
        <f>ROUND(E43*N43,2)</f>
        <v>0</v>
      </c>
      <c r="P43" s="159">
        <v>0</v>
      </c>
      <c r="Q43" s="159">
        <f>ROUND(E43*P43,2)</f>
        <v>0</v>
      </c>
      <c r="R43" s="159"/>
      <c r="S43" s="159" t="s">
        <v>175</v>
      </c>
      <c r="T43" s="159" t="s">
        <v>175</v>
      </c>
      <c r="U43" s="159">
        <v>0.15</v>
      </c>
      <c r="V43" s="159">
        <f>ROUND(E43*U43,2)</f>
        <v>13.9</v>
      </c>
      <c r="W43" s="159"/>
      <c r="X43" s="159" t="s">
        <v>176</v>
      </c>
      <c r="Y43" s="149"/>
      <c r="Z43" s="149"/>
      <c r="AA43" s="149"/>
      <c r="AB43" s="149"/>
      <c r="AC43" s="149"/>
      <c r="AD43" s="149"/>
      <c r="AE43" s="149"/>
      <c r="AF43" s="149"/>
      <c r="AG43" s="149" t="s">
        <v>177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6"/>
      <c r="B44" s="157"/>
      <c r="C44" s="186" t="s">
        <v>234</v>
      </c>
      <c r="D44" s="161"/>
      <c r="E44" s="162">
        <v>92.664000000000001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49"/>
      <c r="Z44" s="149"/>
      <c r="AA44" s="149"/>
      <c r="AB44" s="149"/>
      <c r="AC44" s="149"/>
      <c r="AD44" s="149"/>
      <c r="AE44" s="149"/>
      <c r="AF44" s="149"/>
      <c r="AG44" s="149" t="s">
        <v>179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0">
        <v>18</v>
      </c>
      <c r="B45" s="171" t="s">
        <v>235</v>
      </c>
      <c r="C45" s="185" t="s">
        <v>236</v>
      </c>
      <c r="D45" s="172" t="s">
        <v>188</v>
      </c>
      <c r="E45" s="173">
        <v>13.8996</v>
      </c>
      <c r="F45" s="174">
        <v>1466</v>
      </c>
      <c r="G45" s="175">
        <f>ROUND(E45*F45,2)</f>
        <v>20376.810000000001</v>
      </c>
      <c r="H45" s="160"/>
      <c r="I45" s="159">
        <f>ROUND(E45*H45,2)</f>
        <v>0</v>
      </c>
      <c r="J45" s="160"/>
      <c r="K45" s="159">
        <f>ROUND(E45*J45,2)</f>
        <v>0</v>
      </c>
      <c r="L45" s="159">
        <v>21</v>
      </c>
      <c r="M45" s="159">
        <f>G45*(1+L45/100)</f>
        <v>24655.9401</v>
      </c>
      <c r="N45" s="159">
        <v>2.16</v>
      </c>
      <c r="O45" s="159">
        <f>ROUND(E45*N45,2)</f>
        <v>30.02</v>
      </c>
      <c r="P45" s="159">
        <v>0</v>
      </c>
      <c r="Q45" s="159">
        <f>ROUND(E45*P45,2)</f>
        <v>0</v>
      </c>
      <c r="R45" s="159"/>
      <c r="S45" s="159" t="s">
        <v>175</v>
      </c>
      <c r="T45" s="159" t="s">
        <v>175</v>
      </c>
      <c r="U45" s="159">
        <v>1.085</v>
      </c>
      <c r="V45" s="159">
        <f>ROUND(E45*U45,2)</f>
        <v>15.08</v>
      </c>
      <c r="W45" s="159"/>
      <c r="X45" s="159" t="s">
        <v>176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177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6" t="s">
        <v>237</v>
      </c>
      <c r="D46" s="161"/>
      <c r="E46" s="162">
        <v>13.8996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49"/>
      <c r="Z46" s="149"/>
      <c r="AA46" s="149"/>
      <c r="AB46" s="149"/>
      <c r="AC46" s="149"/>
      <c r="AD46" s="149"/>
      <c r="AE46" s="149"/>
      <c r="AF46" s="149"/>
      <c r="AG46" s="149" t="s">
        <v>179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70">
        <v>19</v>
      </c>
      <c r="B47" s="171" t="s">
        <v>238</v>
      </c>
      <c r="C47" s="185" t="s">
        <v>239</v>
      </c>
      <c r="D47" s="172" t="s">
        <v>188</v>
      </c>
      <c r="E47" s="173">
        <v>17.594999999999999</v>
      </c>
      <c r="F47" s="174">
        <v>2865</v>
      </c>
      <c r="G47" s="175">
        <f>ROUND(E47*F47,2)</f>
        <v>50409.68</v>
      </c>
      <c r="H47" s="160"/>
      <c r="I47" s="159">
        <f>ROUND(E47*H47,2)</f>
        <v>0</v>
      </c>
      <c r="J47" s="160"/>
      <c r="K47" s="159">
        <f>ROUND(E47*J47,2)</f>
        <v>0</v>
      </c>
      <c r="L47" s="159">
        <v>21</v>
      </c>
      <c r="M47" s="159">
        <f>G47*(1+L47/100)</f>
        <v>60995.712800000001</v>
      </c>
      <c r="N47" s="159">
        <v>2.5249999999999999</v>
      </c>
      <c r="O47" s="159">
        <f>ROUND(E47*N47,2)</f>
        <v>44.43</v>
      </c>
      <c r="P47" s="159">
        <v>0</v>
      </c>
      <c r="Q47" s="159">
        <f>ROUND(E47*P47,2)</f>
        <v>0</v>
      </c>
      <c r="R47" s="159"/>
      <c r="S47" s="159" t="s">
        <v>175</v>
      </c>
      <c r="T47" s="159" t="s">
        <v>175</v>
      </c>
      <c r="U47" s="159">
        <v>0.48</v>
      </c>
      <c r="V47" s="159">
        <f>ROUND(E47*U47,2)</f>
        <v>8.4499999999999993</v>
      </c>
      <c r="W47" s="159"/>
      <c r="X47" s="159" t="s">
        <v>176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177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6"/>
      <c r="B48" s="157"/>
      <c r="C48" s="186" t="s">
        <v>240</v>
      </c>
      <c r="D48" s="161"/>
      <c r="E48" s="162">
        <v>17.594999999999999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179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ht="22.5" outlineLevel="1" x14ac:dyDescent="0.2">
      <c r="A49" s="170">
        <v>20</v>
      </c>
      <c r="B49" s="171" t="s">
        <v>241</v>
      </c>
      <c r="C49" s="185" t="s">
        <v>242</v>
      </c>
      <c r="D49" s="172" t="s">
        <v>243</v>
      </c>
      <c r="E49" s="173">
        <v>1.30203</v>
      </c>
      <c r="F49" s="174">
        <v>31410</v>
      </c>
      <c r="G49" s="175">
        <f>ROUND(E49*F49,2)</f>
        <v>40896.76</v>
      </c>
      <c r="H49" s="160"/>
      <c r="I49" s="159">
        <f>ROUND(E49*H49,2)</f>
        <v>0</v>
      </c>
      <c r="J49" s="160"/>
      <c r="K49" s="159">
        <f>ROUND(E49*J49,2)</f>
        <v>0</v>
      </c>
      <c r="L49" s="159">
        <v>21</v>
      </c>
      <c r="M49" s="159">
        <f>G49*(1+L49/100)</f>
        <v>49485.079600000005</v>
      </c>
      <c r="N49" s="159">
        <v>1.0570200000000001</v>
      </c>
      <c r="O49" s="159">
        <f>ROUND(E49*N49,2)</f>
        <v>1.38</v>
      </c>
      <c r="P49" s="159">
        <v>0</v>
      </c>
      <c r="Q49" s="159">
        <f>ROUND(E49*P49,2)</f>
        <v>0</v>
      </c>
      <c r="R49" s="159"/>
      <c r="S49" s="159" t="s">
        <v>175</v>
      </c>
      <c r="T49" s="159" t="s">
        <v>175</v>
      </c>
      <c r="U49" s="159">
        <v>15.231</v>
      </c>
      <c r="V49" s="159">
        <f>ROUND(E49*U49,2)</f>
        <v>19.829999999999998</v>
      </c>
      <c r="W49" s="159"/>
      <c r="X49" s="159" t="s">
        <v>176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177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6"/>
      <c r="B50" s="157"/>
      <c r="C50" s="186" t="s">
        <v>244</v>
      </c>
      <c r="D50" s="161"/>
      <c r="E50" s="162">
        <v>1.30203</v>
      </c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49"/>
      <c r="Z50" s="149"/>
      <c r="AA50" s="149"/>
      <c r="AB50" s="149"/>
      <c r="AC50" s="149"/>
      <c r="AD50" s="149"/>
      <c r="AE50" s="149"/>
      <c r="AF50" s="149"/>
      <c r="AG50" s="149" t="s">
        <v>179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70">
        <v>21</v>
      </c>
      <c r="B51" s="171" t="s">
        <v>245</v>
      </c>
      <c r="C51" s="185" t="s">
        <v>246</v>
      </c>
      <c r="D51" s="172" t="s">
        <v>188</v>
      </c>
      <c r="E51" s="173">
        <v>6.5190000000000001</v>
      </c>
      <c r="F51" s="174">
        <v>2730</v>
      </c>
      <c r="G51" s="175">
        <f>ROUND(E51*F51,2)</f>
        <v>17796.87</v>
      </c>
      <c r="H51" s="160"/>
      <c r="I51" s="159">
        <f>ROUND(E51*H51,2)</f>
        <v>0</v>
      </c>
      <c r="J51" s="160"/>
      <c r="K51" s="159">
        <f>ROUND(E51*J51,2)</f>
        <v>0</v>
      </c>
      <c r="L51" s="159">
        <v>21</v>
      </c>
      <c r="M51" s="159">
        <f>G51*(1+L51/100)</f>
        <v>21534.212699999996</v>
      </c>
      <c r="N51" s="159">
        <v>2.5249999999999999</v>
      </c>
      <c r="O51" s="159">
        <f>ROUND(E51*N51,2)</f>
        <v>16.46</v>
      </c>
      <c r="P51" s="159">
        <v>0</v>
      </c>
      <c r="Q51" s="159">
        <f>ROUND(E51*P51,2)</f>
        <v>0</v>
      </c>
      <c r="R51" s="159"/>
      <c r="S51" s="159" t="s">
        <v>175</v>
      </c>
      <c r="T51" s="159" t="s">
        <v>175</v>
      </c>
      <c r="U51" s="159">
        <v>0.47699999999999998</v>
      </c>
      <c r="V51" s="159">
        <f>ROUND(E51*U51,2)</f>
        <v>3.11</v>
      </c>
      <c r="W51" s="159"/>
      <c r="X51" s="159" t="s">
        <v>176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177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56"/>
      <c r="B52" s="157"/>
      <c r="C52" s="186" t="s">
        <v>247</v>
      </c>
      <c r="D52" s="161"/>
      <c r="E52" s="162">
        <v>6.5190000000000001</v>
      </c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49"/>
      <c r="Z52" s="149"/>
      <c r="AA52" s="149"/>
      <c r="AB52" s="149"/>
      <c r="AC52" s="149"/>
      <c r="AD52" s="149"/>
      <c r="AE52" s="149"/>
      <c r="AF52" s="149"/>
      <c r="AG52" s="149" t="s">
        <v>179</v>
      </c>
      <c r="AH52" s="149">
        <v>0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0">
        <v>22</v>
      </c>
      <c r="B53" s="171" t="s">
        <v>248</v>
      </c>
      <c r="C53" s="185" t="s">
        <v>249</v>
      </c>
      <c r="D53" s="172" t="s">
        <v>188</v>
      </c>
      <c r="E53" s="173">
        <v>26.076000000000001</v>
      </c>
      <c r="F53" s="174">
        <v>2865</v>
      </c>
      <c r="G53" s="175">
        <f>ROUND(E53*F53,2)</f>
        <v>74707.740000000005</v>
      </c>
      <c r="H53" s="160"/>
      <c r="I53" s="159">
        <f>ROUND(E53*H53,2)</f>
        <v>0</v>
      </c>
      <c r="J53" s="160"/>
      <c r="K53" s="159">
        <f>ROUND(E53*J53,2)</f>
        <v>0</v>
      </c>
      <c r="L53" s="159">
        <v>21</v>
      </c>
      <c r="M53" s="159">
        <f>G53*(1+L53/100)</f>
        <v>90396.36540000001</v>
      </c>
      <c r="N53" s="159">
        <v>2.5249999999999999</v>
      </c>
      <c r="O53" s="159">
        <f>ROUND(E53*N53,2)</f>
        <v>65.84</v>
      </c>
      <c r="P53" s="159">
        <v>0</v>
      </c>
      <c r="Q53" s="159">
        <f>ROUND(E53*P53,2)</f>
        <v>0</v>
      </c>
      <c r="R53" s="159"/>
      <c r="S53" s="159" t="s">
        <v>175</v>
      </c>
      <c r="T53" s="159" t="s">
        <v>175</v>
      </c>
      <c r="U53" s="159">
        <v>0.48</v>
      </c>
      <c r="V53" s="159">
        <f>ROUND(E53*U53,2)</f>
        <v>12.52</v>
      </c>
      <c r="W53" s="159"/>
      <c r="X53" s="159" t="s">
        <v>176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177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56"/>
      <c r="B54" s="157"/>
      <c r="C54" s="186" t="s">
        <v>250</v>
      </c>
      <c r="D54" s="161"/>
      <c r="E54" s="162">
        <v>26.076000000000001</v>
      </c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49"/>
      <c r="Z54" s="149"/>
      <c r="AA54" s="149"/>
      <c r="AB54" s="149"/>
      <c r="AC54" s="149"/>
      <c r="AD54" s="149"/>
      <c r="AE54" s="149"/>
      <c r="AF54" s="149"/>
      <c r="AG54" s="149" t="s">
        <v>179</v>
      </c>
      <c r="AH54" s="149">
        <v>0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0">
        <v>23</v>
      </c>
      <c r="B55" s="171" t="s">
        <v>251</v>
      </c>
      <c r="C55" s="185" t="s">
        <v>252</v>
      </c>
      <c r="D55" s="172" t="s">
        <v>174</v>
      </c>
      <c r="E55" s="173">
        <v>86.92</v>
      </c>
      <c r="F55" s="174">
        <v>574</v>
      </c>
      <c r="G55" s="175">
        <f>ROUND(E55*F55,2)</f>
        <v>49892.08</v>
      </c>
      <c r="H55" s="160"/>
      <c r="I55" s="159">
        <f>ROUND(E55*H55,2)</f>
        <v>0</v>
      </c>
      <c r="J55" s="160"/>
      <c r="K55" s="159">
        <f>ROUND(E55*J55,2)</f>
        <v>0</v>
      </c>
      <c r="L55" s="159">
        <v>21</v>
      </c>
      <c r="M55" s="159">
        <f>G55*(1+L55/100)</f>
        <v>60369.416799999999</v>
      </c>
      <c r="N55" s="159">
        <v>3.916E-2</v>
      </c>
      <c r="O55" s="159">
        <f>ROUND(E55*N55,2)</f>
        <v>3.4</v>
      </c>
      <c r="P55" s="159">
        <v>0</v>
      </c>
      <c r="Q55" s="159">
        <f>ROUND(E55*P55,2)</f>
        <v>0</v>
      </c>
      <c r="R55" s="159"/>
      <c r="S55" s="159" t="s">
        <v>175</v>
      </c>
      <c r="T55" s="159" t="s">
        <v>175</v>
      </c>
      <c r="U55" s="159">
        <v>1.05</v>
      </c>
      <c r="V55" s="159">
        <f>ROUND(E55*U55,2)</f>
        <v>91.27</v>
      </c>
      <c r="W55" s="159"/>
      <c r="X55" s="159" t="s">
        <v>176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177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6"/>
      <c r="B56" s="157"/>
      <c r="C56" s="186" t="s">
        <v>253</v>
      </c>
      <c r="D56" s="161"/>
      <c r="E56" s="162">
        <v>86.92</v>
      </c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49"/>
      <c r="Z56" s="149"/>
      <c r="AA56" s="149"/>
      <c r="AB56" s="149"/>
      <c r="AC56" s="149"/>
      <c r="AD56" s="149"/>
      <c r="AE56" s="149"/>
      <c r="AF56" s="149"/>
      <c r="AG56" s="149" t="s">
        <v>179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6">
        <v>24</v>
      </c>
      <c r="B57" s="177" t="s">
        <v>254</v>
      </c>
      <c r="C57" s="187" t="s">
        <v>255</v>
      </c>
      <c r="D57" s="178" t="s">
        <v>174</v>
      </c>
      <c r="E57" s="179">
        <v>86.92</v>
      </c>
      <c r="F57" s="180">
        <v>127</v>
      </c>
      <c r="G57" s="181">
        <f>ROUND(E57*F57,2)</f>
        <v>11038.84</v>
      </c>
      <c r="H57" s="160"/>
      <c r="I57" s="159">
        <f>ROUND(E57*H57,2)</f>
        <v>0</v>
      </c>
      <c r="J57" s="160"/>
      <c r="K57" s="159">
        <f>ROUND(E57*J57,2)</f>
        <v>0</v>
      </c>
      <c r="L57" s="159">
        <v>21</v>
      </c>
      <c r="M57" s="159">
        <f>G57*(1+L57/100)</f>
        <v>13356.9964</v>
      </c>
      <c r="N57" s="159">
        <v>0</v>
      </c>
      <c r="O57" s="159">
        <f>ROUND(E57*N57,2)</f>
        <v>0</v>
      </c>
      <c r="P57" s="159">
        <v>0</v>
      </c>
      <c r="Q57" s="159">
        <f>ROUND(E57*P57,2)</f>
        <v>0</v>
      </c>
      <c r="R57" s="159"/>
      <c r="S57" s="159" t="s">
        <v>175</v>
      </c>
      <c r="T57" s="159" t="s">
        <v>175</v>
      </c>
      <c r="U57" s="159">
        <v>0.32</v>
      </c>
      <c r="V57" s="159">
        <f>ROUND(E57*U57,2)</f>
        <v>27.81</v>
      </c>
      <c r="W57" s="159"/>
      <c r="X57" s="159" t="s">
        <v>176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177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0">
        <v>25</v>
      </c>
      <c r="B58" s="171" t="s">
        <v>256</v>
      </c>
      <c r="C58" s="185" t="s">
        <v>257</v>
      </c>
      <c r="D58" s="172" t="s">
        <v>243</v>
      </c>
      <c r="E58" s="173">
        <v>3.1291199999999999</v>
      </c>
      <c r="F58" s="174">
        <v>34101.800000000003</v>
      </c>
      <c r="G58" s="175">
        <f>ROUND(E58*F58,2)</f>
        <v>106708.62</v>
      </c>
      <c r="H58" s="160"/>
      <c r="I58" s="159">
        <f>ROUND(E58*H58,2)</f>
        <v>0</v>
      </c>
      <c r="J58" s="160"/>
      <c r="K58" s="159">
        <f>ROUND(E58*J58,2)</f>
        <v>0</v>
      </c>
      <c r="L58" s="159">
        <v>21</v>
      </c>
      <c r="M58" s="159">
        <f>G58*(1+L58/100)</f>
        <v>129117.43019999999</v>
      </c>
      <c r="N58" s="159">
        <v>1.0211600000000001</v>
      </c>
      <c r="O58" s="159">
        <f>ROUND(E58*N58,2)</f>
        <v>3.2</v>
      </c>
      <c r="P58" s="159">
        <v>0</v>
      </c>
      <c r="Q58" s="159">
        <f>ROUND(E58*P58,2)</f>
        <v>0</v>
      </c>
      <c r="R58" s="159"/>
      <c r="S58" s="159" t="s">
        <v>175</v>
      </c>
      <c r="T58" s="159" t="s">
        <v>175</v>
      </c>
      <c r="U58" s="159">
        <v>23.530999999999999</v>
      </c>
      <c r="V58" s="159">
        <f>ROUND(E58*U58,2)</f>
        <v>73.63</v>
      </c>
      <c r="W58" s="159"/>
      <c r="X58" s="159" t="s">
        <v>176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177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56"/>
      <c r="B59" s="157"/>
      <c r="C59" s="186" t="s">
        <v>258</v>
      </c>
      <c r="D59" s="161"/>
      <c r="E59" s="162">
        <v>3.1291199999999999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49"/>
      <c r="Z59" s="149"/>
      <c r="AA59" s="149"/>
      <c r="AB59" s="149"/>
      <c r="AC59" s="149"/>
      <c r="AD59" s="149"/>
      <c r="AE59" s="149"/>
      <c r="AF59" s="149"/>
      <c r="AG59" s="149" t="s">
        <v>179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x14ac:dyDescent="0.2">
      <c r="A60" s="164" t="s">
        <v>170</v>
      </c>
      <c r="B60" s="165" t="s">
        <v>72</v>
      </c>
      <c r="C60" s="184" t="s">
        <v>73</v>
      </c>
      <c r="D60" s="166"/>
      <c r="E60" s="167"/>
      <c r="F60" s="168"/>
      <c r="G60" s="169">
        <f>SUMIF(AG61:AG93,"&lt;&gt;NOR",G61:G93)</f>
        <v>500111.64999999997</v>
      </c>
      <c r="H60" s="163"/>
      <c r="I60" s="163">
        <f>SUM(I61:I93)</f>
        <v>0</v>
      </c>
      <c r="J60" s="163"/>
      <c r="K60" s="163">
        <f>SUM(K61:K93)</f>
        <v>0</v>
      </c>
      <c r="L60" s="163"/>
      <c r="M60" s="163">
        <f>SUM(M61:M93)</f>
        <v>605135.0965000001</v>
      </c>
      <c r="N60" s="163"/>
      <c r="O60" s="163">
        <f>SUM(O61:O93)</f>
        <v>63.20000000000001</v>
      </c>
      <c r="P60" s="163"/>
      <c r="Q60" s="163">
        <f>SUM(Q61:Q93)</f>
        <v>0</v>
      </c>
      <c r="R60" s="163"/>
      <c r="S60" s="163"/>
      <c r="T60" s="163"/>
      <c r="U60" s="163"/>
      <c r="V60" s="163">
        <f>SUM(V61:V93)</f>
        <v>282.66999999999996</v>
      </c>
      <c r="W60" s="163"/>
      <c r="X60" s="163"/>
      <c r="AG60" t="s">
        <v>171</v>
      </c>
    </row>
    <row r="61" spans="1:60" ht="22.5" outlineLevel="1" x14ac:dyDescent="0.2">
      <c r="A61" s="170">
        <v>26</v>
      </c>
      <c r="B61" s="171" t="s">
        <v>259</v>
      </c>
      <c r="C61" s="185" t="s">
        <v>260</v>
      </c>
      <c r="D61" s="172" t="s">
        <v>174</v>
      </c>
      <c r="E61" s="173">
        <v>32.04</v>
      </c>
      <c r="F61" s="174">
        <v>1260</v>
      </c>
      <c r="G61" s="175">
        <f>ROUND(E61*F61,2)</f>
        <v>40370.400000000001</v>
      </c>
      <c r="H61" s="160"/>
      <c r="I61" s="159">
        <f>ROUND(E61*H61,2)</f>
        <v>0</v>
      </c>
      <c r="J61" s="160"/>
      <c r="K61" s="159">
        <f>ROUND(E61*J61,2)</f>
        <v>0</v>
      </c>
      <c r="L61" s="159">
        <v>21</v>
      </c>
      <c r="M61" s="159">
        <f>G61*(1+L61/100)</f>
        <v>48848.184000000001</v>
      </c>
      <c r="N61" s="159">
        <v>0.25968999999999998</v>
      </c>
      <c r="O61" s="159">
        <f>ROUND(E61*N61,2)</f>
        <v>8.32</v>
      </c>
      <c r="P61" s="159">
        <v>0</v>
      </c>
      <c r="Q61" s="159">
        <f>ROUND(E61*P61,2)</f>
        <v>0</v>
      </c>
      <c r="R61" s="159"/>
      <c r="S61" s="159" t="s">
        <v>175</v>
      </c>
      <c r="T61" s="159" t="s">
        <v>175</v>
      </c>
      <c r="U61" s="159">
        <v>0.7</v>
      </c>
      <c r="V61" s="159">
        <f>ROUND(E61*U61,2)</f>
        <v>22.43</v>
      </c>
      <c r="W61" s="159"/>
      <c r="X61" s="159" t="s">
        <v>176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177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6" t="s">
        <v>261</v>
      </c>
      <c r="D62" s="161"/>
      <c r="E62" s="162">
        <v>32.04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49"/>
      <c r="Z62" s="149"/>
      <c r="AA62" s="149"/>
      <c r="AB62" s="149"/>
      <c r="AC62" s="149"/>
      <c r="AD62" s="149"/>
      <c r="AE62" s="149"/>
      <c r="AF62" s="149"/>
      <c r="AG62" s="149" t="s">
        <v>179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ht="33.75" outlineLevel="1" x14ac:dyDescent="0.2">
      <c r="A63" s="170">
        <v>27</v>
      </c>
      <c r="B63" s="171" t="s">
        <v>262</v>
      </c>
      <c r="C63" s="185" t="s">
        <v>263</v>
      </c>
      <c r="D63" s="172" t="s">
        <v>174</v>
      </c>
      <c r="E63" s="173">
        <v>100.95</v>
      </c>
      <c r="F63" s="174">
        <v>2940</v>
      </c>
      <c r="G63" s="175">
        <f>ROUND(E63*F63,2)</f>
        <v>296793</v>
      </c>
      <c r="H63" s="160"/>
      <c r="I63" s="159">
        <f>ROUND(E63*H63,2)</f>
        <v>0</v>
      </c>
      <c r="J63" s="160"/>
      <c r="K63" s="159">
        <f>ROUND(E63*J63,2)</f>
        <v>0</v>
      </c>
      <c r="L63" s="159">
        <v>21</v>
      </c>
      <c r="M63" s="159">
        <f>G63*(1+L63/100)</f>
        <v>359119.52999999997</v>
      </c>
      <c r="N63" s="159">
        <v>0.35193999999999998</v>
      </c>
      <c r="O63" s="159">
        <f>ROUND(E63*N63,2)</f>
        <v>35.53</v>
      </c>
      <c r="P63" s="159">
        <v>0</v>
      </c>
      <c r="Q63" s="159">
        <f>ROUND(E63*P63,2)</f>
        <v>0</v>
      </c>
      <c r="R63" s="159"/>
      <c r="S63" s="159" t="s">
        <v>175</v>
      </c>
      <c r="T63" s="159" t="s">
        <v>175</v>
      </c>
      <c r="U63" s="159">
        <v>1.1763999999999999</v>
      </c>
      <c r="V63" s="159">
        <f>ROUND(E63*U63,2)</f>
        <v>118.76</v>
      </c>
      <c r="W63" s="159"/>
      <c r="X63" s="159" t="s">
        <v>176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177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6" t="s">
        <v>264</v>
      </c>
      <c r="D64" s="161"/>
      <c r="E64" s="162">
        <v>100.95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49"/>
      <c r="Z64" s="149"/>
      <c r="AA64" s="149"/>
      <c r="AB64" s="149"/>
      <c r="AC64" s="149"/>
      <c r="AD64" s="149"/>
      <c r="AE64" s="149"/>
      <c r="AF64" s="149"/>
      <c r="AG64" s="149" t="s">
        <v>179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76">
        <v>28</v>
      </c>
      <c r="B65" s="177" t="s">
        <v>265</v>
      </c>
      <c r="C65" s="187" t="s">
        <v>266</v>
      </c>
      <c r="D65" s="178" t="s">
        <v>267</v>
      </c>
      <c r="E65" s="179">
        <v>6</v>
      </c>
      <c r="F65" s="180">
        <v>328</v>
      </c>
      <c r="G65" s="181">
        <f t="shared" ref="G65:G71" si="0">ROUND(E65*F65,2)</f>
        <v>1968</v>
      </c>
      <c r="H65" s="160"/>
      <c r="I65" s="159">
        <f t="shared" ref="I65:I71" si="1">ROUND(E65*H65,2)</f>
        <v>0</v>
      </c>
      <c r="J65" s="160"/>
      <c r="K65" s="159">
        <f t="shared" ref="K65:K71" si="2">ROUND(E65*J65,2)</f>
        <v>0</v>
      </c>
      <c r="L65" s="159">
        <v>21</v>
      </c>
      <c r="M65" s="159">
        <f t="shared" ref="M65:M71" si="3">G65*(1+L65/100)</f>
        <v>2381.2799999999997</v>
      </c>
      <c r="N65" s="159">
        <v>2.2880000000000001E-2</v>
      </c>
      <c r="O65" s="159">
        <f t="shared" ref="O65:O71" si="4">ROUND(E65*N65,2)</f>
        <v>0.14000000000000001</v>
      </c>
      <c r="P65" s="159">
        <v>0</v>
      </c>
      <c r="Q65" s="159">
        <f t="shared" ref="Q65:Q71" si="5">ROUND(E65*P65,2)</f>
        <v>0</v>
      </c>
      <c r="R65" s="159"/>
      <c r="S65" s="159" t="s">
        <v>175</v>
      </c>
      <c r="T65" s="159" t="s">
        <v>175</v>
      </c>
      <c r="U65" s="159">
        <v>0.3175</v>
      </c>
      <c r="V65" s="159">
        <f t="shared" ref="V65:V71" si="6">ROUND(E65*U65,2)</f>
        <v>1.91</v>
      </c>
      <c r="W65" s="159"/>
      <c r="X65" s="159" t="s">
        <v>176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177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76">
        <v>29</v>
      </c>
      <c r="B66" s="177" t="s">
        <v>268</v>
      </c>
      <c r="C66" s="187" t="s">
        <v>269</v>
      </c>
      <c r="D66" s="178" t="s">
        <v>267</v>
      </c>
      <c r="E66" s="179">
        <v>1</v>
      </c>
      <c r="F66" s="180">
        <v>449.5</v>
      </c>
      <c r="G66" s="181">
        <f t="shared" si="0"/>
        <v>449.5</v>
      </c>
      <c r="H66" s="160"/>
      <c r="I66" s="159">
        <f t="shared" si="1"/>
        <v>0</v>
      </c>
      <c r="J66" s="160"/>
      <c r="K66" s="159">
        <f t="shared" si="2"/>
        <v>0</v>
      </c>
      <c r="L66" s="159">
        <v>21</v>
      </c>
      <c r="M66" s="159">
        <f t="shared" si="3"/>
        <v>543.89499999999998</v>
      </c>
      <c r="N66" s="159">
        <v>3.5119999999999998E-2</v>
      </c>
      <c r="O66" s="159">
        <f t="shared" si="4"/>
        <v>0.04</v>
      </c>
      <c r="P66" s="159">
        <v>0</v>
      </c>
      <c r="Q66" s="159">
        <f t="shared" si="5"/>
        <v>0</v>
      </c>
      <c r="R66" s="159"/>
      <c r="S66" s="159" t="s">
        <v>175</v>
      </c>
      <c r="T66" s="159" t="s">
        <v>175</v>
      </c>
      <c r="U66" s="159">
        <v>0.34749999999999998</v>
      </c>
      <c r="V66" s="159">
        <f t="shared" si="6"/>
        <v>0.35</v>
      </c>
      <c r="W66" s="159"/>
      <c r="X66" s="159" t="s">
        <v>176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177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76">
        <v>30</v>
      </c>
      <c r="B67" s="177" t="s">
        <v>270</v>
      </c>
      <c r="C67" s="187" t="s">
        <v>271</v>
      </c>
      <c r="D67" s="178" t="s">
        <v>267</v>
      </c>
      <c r="E67" s="179">
        <v>5</v>
      </c>
      <c r="F67" s="180">
        <v>485.5</v>
      </c>
      <c r="G67" s="181">
        <f t="shared" si="0"/>
        <v>2427.5</v>
      </c>
      <c r="H67" s="160"/>
      <c r="I67" s="159">
        <f t="shared" si="1"/>
        <v>0</v>
      </c>
      <c r="J67" s="160"/>
      <c r="K67" s="159">
        <f t="shared" si="2"/>
        <v>0</v>
      </c>
      <c r="L67" s="159">
        <v>21</v>
      </c>
      <c r="M67" s="159">
        <f t="shared" si="3"/>
        <v>2937.2750000000001</v>
      </c>
      <c r="N67" s="159">
        <v>5.4219999999999997E-2</v>
      </c>
      <c r="O67" s="159">
        <f t="shared" si="4"/>
        <v>0.27</v>
      </c>
      <c r="P67" s="159">
        <v>0</v>
      </c>
      <c r="Q67" s="159">
        <f t="shared" si="5"/>
        <v>0</v>
      </c>
      <c r="R67" s="159"/>
      <c r="S67" s="159" t="s">
        <v>175</v>
      </c>
      <c r="T67" s="159" t="s">
        <v>175</v>
      </c>
      <c r="U67" s="159">
        <v>0.26</v>
      </c>
      <c r="V67" s="159">
        <f t="shared" si="6"/>
        <v>1.3</v>
      </c>
      <c r="W67" s="159"/>
      <c r="X67" s="159" t="s">
        <v>176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177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76">
        <v>31</v>
      </c>
      <c r="B68" s="177" t="s">
        <v>272</v>
      </c>
      <c r="C68" s="187" t="s">
        <v>273</v>
      </c>
      <c r="D68" s="178" t="s">
        <v>267</v>
      </c>
      <c r="E68" s="179">
        <v>15</v>
      </c>
      <c r="F68" s="180">
        <v>588</v>
      </c>
      <c r="G68" s="181">
        <f t="shared" si="0"/>
        <v>8820</v>
      </c>
      <c r="H68" s="160"/>
      <c r="I68" s="159">
        <f t="shared" si="1"/>
        <v>0</v>
      </c>
      <c r="J68" s="160"/>
      <c r="K68" s="159">
        <f t="shared" si="2"/>
        <v>0</v>
      </c>
      <c r="L68" s="159">
        <v>21</v>
      </c>
      <c r="M68" s="159">
        <f t="shared" si="3"/>
        <v>10672.199999999999</v>
      </c>
      <c r="N68" s="159">
        <v>6.3140000000000002E-2</v>
      </c>
      <c r="O68" s="159">
        <f t="shared" si="4"/>
        <v>0.95</v>
      </c>
      <c r="P68" s="159">
        <v>0</v>
      </c>
      <c r="Q68" s="159">
        <f t="shared" si="5"/>
        <v>0</v>
      </c>
      <c r="R68" s="159"/>
      <c r="S68" s="159" t="s">
        <v>175</v>
      </c>
      <c r="T68" s="159" t="s">
        <v>175</v>
      </c>
      <c r="U68" s="159">
        <v>0.26750000000000002</v>
      </c>
      <c r="V68" s="159">
        <f t="shared" si="6"/>
        <v>4.01</v>
      </c>
      <c r="W68" s="159"/>
      <c r="X68" s="159" t="s">
        <v>176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177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76">
        <v>32</v>
      </c>
      <c r="B69" s="177" t="s">
        <v>274</v>
      </c>
      <c r="C69" s="187" t="s">
        <v>275</v>
      </c>
      <c r="D69" s="178" t="s">
        <v>267</v>
      </c>
      <c r="E69" s="179">
        <v>5</v>
      </c>
      <c r="F69" s="180">
        <v>1381</v>
      </c>
      <c r="G69" s="181">
        <f t="shared" si="0"/>
        <v>6905</v>
      </c>
      <c r="H69" s="160"/>
      <c r="I69" s="159">
        <f t="shared" si="1"/>
        <v>0</v>
      </c>
      <c r="J69" s="160"/>
      <c r="K69" s="159">
        <f t="shared" si="2"/>
        <v>0</v>
      </c>
      <c r="L69" s="159">
        <v>21</v>
      </c>
      <c r="M69" s="159">
        <f t="shared" si="3"/>
        <v>8355.0499999999993</v>
      </c>
      <c r="N69" s="159">
        <v>0.12569</v>
      </c>
      <c r="O69" s="159">
        <f t="shared" si="4"/>
        <v>0.63</v>
      </c>
      <c r="P69" s="159">
        <v>0</v>
      </c>
      <c r="Q69" s="159">
        <f t="shared" si="5"/>
        <v>0</v>
      </c>
      <c r="R69" s="159"/>
      <c r="S69" s="159" t="s">
        <v>175</v>
      </c>
      <c r="T69" s="159" t="s">
        <v>175</v>
      </c>
      <c r="U69" s="159">
        <v>0.48</v>
      </c>
      <c r="V69" s="159">
        <f t="shared" si="6"/>
        <v>2.4</v>
      </c>
      <c r="W69" s="159"/>
      <c r="X69" s="159" t="s">
        <v>176</v>
      </c>
      <c r="Y69" s="149"/>
      <c r="Z69" s="149"/>
      <c r="AA69" s="149"/>
      <c r="AB69" s="149"/>
      <c r="AC69" s="149"/>
      <c r="AD69" s="149"/>
      <c r="AE69" s="149"/>
      <c r="AF69" s="149"/>
      <c r="AG69" s="149" t="s">
        <v>177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76">
        <v>33</v>
      </c>
      <c r="B70" s="177" t="s">
        <v>276</v>
      </c>
      <c r="C70" s="187" t="s">
        <v>277</v>
      </c>
      <c r="D70" s="178" t="s">
        <v>184</v>
      </c>
      <c r="E70" s="179">
        <v>1.75</v>
      </c>
      <c r="F70" s="180">
        <v>112.5</v>
      </c>
      <c r="G70" s="181">
        <f t="shared" si="0"/>
        <v>196.88</v>
      </c>
      <c r="H70" s="160"/>
      <c r="I70" s="159">
        <f t="shared" si="1"/>
        <v>0</v>
      </c>
      <c r="J70" s="160"/>
      <c r="K70" s="159">
        <f t="shared" si="2"/>
        <v>0</v>
      </c>
      <c r="L70" s="159">
        <v>21</v>
      </c>
      <c r="M70" s="159">
        <f t="shared" si="3"/>
        <v>238.22479999999999</v>
      </c>
      <c r="N70" s="159">
        <v>5.5000000000000003E-4</v>
      </c>
      <c r="O70" s="159">
        <f t="shared" si="4"/>
        <v>0</v>
      </c>
      <c r="P70" s="159">
        <v>0</v>
      </c>
      <c r="Q70" s="159">
        <f t="shared" si="5"/>
        <v>0</v>
      </c>
      <c r="R70" s="159"/>
      <c r="S70" s="159" t="s">
        <v>175</v>
      </c>
      <c r="T70" s="159" t="s">
        <v>175</v>
      </c>
      <c r="U70" s="159">
        <v>0.15</v>
      </c>
      <c r="V70" s="159">
        <f t="shared" si="6"/>
        <v>0.26</v>
      </c>
      <c r="W70" s="159"/>
      <c r="X70" s="159" t="s">
        <v>176</v>
      </c>
      <c r="Y70" s="149"/>
      <c r="Z70" s="149"/>
      <c r="AA70" s="149"/>
      <c r="AB70" s="149"/>
      <c r="AC70" s="149"/>
      <c r="AD70" s="149"/>
      <c r="AE70" s="149"/>
      <c r="AF70" s="149"/>
      <c r="AG70" s="149" t="s">
        <v>177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70">
        <v>34</v>
      </c>
      <c r="B71" s="171" t="s">
        <v>278</v>
      </c>
      <c r="C71" s="185" t="s">
        <v>279</v>
      </c>
      <c r="D71" s="172" t="s">
        <v>184</v>
      </c>
      <c r="E71" s="173">
        <v>8.5</v>
      </c>
      <c r="F71" s="174">
        <v>136.5</v>
      </c>
      <c r="G71" s="175">
        <f t="shared" si="0"/>
        <v>1160.25</v>
      </c>
      <c r="H71" s="160"/>
      <c r="I71" s="159">
        <f t="shared" si="1"/>
        <v>0</v>
      </c>
      <c r="J71" s="160"/>
      <c r="K71" s="159">
        <f t="shared" si="2"/>
        <v>0</v>
      </c>
      <c r="L71" s="159">
        <v>21</v>
      </c>
      <c r="M71" s="159">
        <f t="shared" si="3"/>
        <v>1403.9024999999999</v>
      </c>
      <c r="N71" s="159">
        <v>8.3000000000000001E-4</v>
      </c>
      <c r="O71" s="159">
        <f t="shared" si="4"/>
        <v>0.01</v>
      </c>
      <c r="P71" s="159">
        <v>0</v>
      </c>
      <c r="Q71" s="159">
        <f t="shared" si="5"/>
        <v>0</v>
      </c>
      <c r="R71" s="159"/>
      <c r="S71" s="159" t="s">
        <v>175</v>
      </c>
      <c r="T71" s="159" t="s">
        <v>175</v>
      </c>
      <c r="U71" s="159">
        <v>0.15</v>
      </c>
      <c r="V71" s="159">
        <f t="shared" si="6"/>
        <v>1.28</v>
      </c>
      <c r="W71" s="159"/>
      <c r="X71" s="159" t="s">
        <v>176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177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6"/>
      <c r="B72" s="157"/>
      <c r="C72" s="186" t="s">
        <v>280</v>
      </c>
      <c r="D72" s="161"/>
      <c r="E72" s="162">
        <v>8.5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49"/>
      <c r="Z72" s="149"/>
      <c r="AA72" s="149"/>
      <c r="AB72" s="149"/>
      <c r="AC72" s="149"/>
      <c r="AD72" s="149"/>
      <c r="AE72" s="149"/>
      <c r="AF72" s="149"/>
      <c r="AG72" s="149" t="s">
        <v>179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76">
        <v>35</v>
      </c>
      <c r="B73" s="177" t="s">
        <v>281</v>
      </c>
      <c r="C73" s="187" t="s">
        <v>282</v>
      </c>
      <c r="D73" s="178" t="s">
        <v>267</v>
      </c>
      <c r="E73" s="179">
        <v>6</v>
      </c>
      <c r="F73" s="180">
        <v>156</v>
      </c>
      <c r="G73" s="181">
        <f>ROUND(E73*F73,2)</f>
        <v>936</v>
      </c>
      <c r="H73" s="160"/>
      <c r="I73" s="159">
        <f>ROUND(E73*H73,2)</f>
        <v>0</v>
      </c>
      <c r="J73" s="160"/>
      <c r="K73" s="159">
        <f>ROUND(E73*J73,2)</f>
        <v>0</v>
      </c>
      <c r="L73" s="159">
        <v>21</v>
      </c>
      <c r="M73" s="159">
        <f>G73*(1+L73/100)</f>
        <v>1132.56</v>
      </c>
      <c r="N73" s="159">
        <v>7.1300000000000001E-3</v>
      </c>
      <c r="O73" s="159">
        <f>ROUND(E73*N73,2)</f>
        <v>0.04</v>
      </c>
      <c r="P73" s="159">
        <v>0</v>
      </c>
      <c r="Q73" s="159">
        <f>ROUND(E73*P73,2)</f>
        <v>0</v>
      </c>
      <c r="R73" s="159"/>
      <c r="S73" s="159" t="s">
        <v>175</v>
      </c>
      <c r="T73" s="159" t="s">
        <v>175</v>
      </c>
      <c r="U73" s="159">
        <v>0.3175</v>
      </c>
      <c r="V73" s="159">
        <f>ROUND(E73*U73,2)</f>
        <v>1.91</v>
      </c>
      <c r="W73" s="159"/>
      <c r="X73" s="159" t="s">
        <v>176</v>
      </c>
      <c r="Y73" s="149"/>
      <c r="Z73" s="149"/>
      <c r="AA73" s="149"/>
      <c r="AB73" s="149"/>
      <c r="AC73" s="149"/>
      <c r="AD73" s="149"/>
      <c r="AE73" s="149"/>
      <c r="AF73" s="149"/>
      <c r="AG73" s="149" t="s">
        <v>177</v>
      </c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6">
        <v>36</v>
      </c>
      <c r="B74" s="177" t="s">
        <v>283</v>
      </c>
      <c r="C74" s="187" t="s">
        <v>284</v>
      </c>
      <c r="D74" s="178" t="s">
        <v>267</v>
      </c>
      <c r="E74" s="179">
        <v>1</v>
      </c>
      <c r="F74" s="180">
        <v>293</v>
      </c>
      <c r="G74" s="181">
        <f>ROUND(E74*F74,2)</f>
        <v>293</v>
      </c>
      <c r="H74" s="160"/>
      <c r="I74" s="159">
        <f>ROUND(E74*H74,2)</f>
        <v>0</v>
      </c>
      <c r="J74" s="160"/>
      <c r="K74" s="159">
        <f>ROUND(E74*J74,2)</f>
        <v>0</v>
      </c>
      <c r="L74" s="159">
        <v>21</v>
      </c>
      <c r="M74" s="159">
        <f>G74*(1+L74/100)</f>
        <v>354.53</v>
      </c>
      <c r="N74" s="159">
        <v>1.562E-2</v>
      </c>
      <c r="O74" s="159">
        <f>ROUND(E74*N74,2)</f>
        <v>0.02</v>
      </c>
      <c r="P74" s="159">
        <v>0</v>
      </c>
      <c r="Q74" s="159">
        <f>ROUND(E74*P74,2)</f>
        <v>0</v>
      </c>
      <c r="R74" s="159"/>
      <c r="S74" s="159" t="s">
        <v>175</v>
      </c>
      <c r="T74" s="159" t="s">
        <v>175</v>
      </c>
      <c r="U74" s="159">
        <v>0.50600000000000001</v>
      </c>
      <c r="V74" s="159">
        <f>ROUND(E74*U74,2)</f>
        <v>0.51</v>
      </c>
      <c r="W74" s="159"/>
      <c r="X74" s="159" t="s">
        <v>176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177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76">
        <v>37</v>
      </c>
      <c r="B75" s="177" t="s">
        <v>285</v>
      </c>
      <c r="C75" s="187" t="s">
        <v>286</v>
      </c>
      <c r="D75" s="178" t="s">
        <v>267</v>
      </c>
      <c r="E75" s="179">
        <v>20</v>
      </c>
      <c r="F75" s="180">
        <v>142.5</v>
      </c>
      <c r="G75" s="181">
        <f>ROUND(E75*F75,2)</f>
        <v>2850</v>
      </c>
      <c r="H75" s="160"/>
      <c r="I75" s="159">
        <f>ROUND(E75*H75,2)</f>
        <v>0</v>
      </c>
      <c r="J75" s="160"/>
      <c r="K75" s="159">
        <f>ROUND(E75*J75,2)</f>
        <v>0</v>
      </c>
      <c r="L75" s="159">
        <v>21</v>
      </c>
      <c r="M75" s="159">
        <f>G75*(1+L75/100)</f>
        <v>3448.5</v>
      </c>
      <c r="N75" s="159">
        <v>3.5599999999999998E-3</v>
      </c>
      <c r="O75" s="159">
        <f>ROUND(E75*N75,2)</f>
        <v>7.0000000000000007E-2</v>
      </c>
      <c r="P75" s="159">
        <v>0</v>
      </c>
      <c r="Q75" s="159">
        <f>ROUND(E75*P75,2)</f>
        <v>0</v>
      </c>
      <c r="R75" s="159"/>
      <c r="S75" s="159" t="s">
        <v>175</v>
      </c>
      <c r="T75" s="159" t="s">
        <v>175</v>
      </c>
      <c r="U75" s="159">
        <v>0.3</v>
      </c>
      <c r="V75" s="159">
        <f>ROUND(E75*U75,2)</f>
        <v>6</v>
      </c>
      <c r="W75" s="159"/>
      <c r="X75" s="159" t="s">
        <v>176</v>
      </c>
      <c r="Y75" s="149"/>
      <c r="Z75" s="149"/>
      <c r="AA75" s="149"/>
      <c r="AB75" s="149"/>
      <c r="AC75" s="149"/>
      <c r="AD75" s="149"/>
      <c r="AE75" s="149"/>
      <c r="AF75" s="149"/>
      <c r="AG75" s="149" t="s">
        <v>177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76">
        <v>38</v>
      </c>
      <c r="B76" s="177" t="s">
        <v>287</v>
      </c>
      <c r="C76" s="187" t="s">
        <v>288</v>
      </c>
      <c r="D76" s="178" t="s">
        <v>267</v>
      </c>
      <c r="E76" s="179">
        <v>5</v>
      </c>
      <c r="F76" s="180">
        <v>227.5</v>
      </c>
      <c r="G76" s="181">
        <f>ROUND(E76*F76,2)</f>
        <v>1137.5</v>
      </c>
      <c r="H76" s="160"/>
      <c r="I76" s="159">
        <f>ROUND(E76*H76,2)</f>
        <v>0</v>
      </c>
      <c r="J76" s="160"/>
      <c r="K76" s="159">
        <f>ROUND(E76*J76,2)</f>
        <v>0</v>
      </c>
      <c r="L76" s="159">
        <v>21</v>
      </c>
      <c r="M76" s="159">
        <f>G76*(1+L76/100)</f>
        <v>1376.375</v>
      </c>
      <c r="N76" s="159">
        <v>4.7499999999999999E-3</v>
      </c>
      <c r="O76" s="159">
        <f>ROUND(E76*N76,2)</f>
        <v>0.02</v>
      </c>
      <c r="P76" s="159">
        <v>0</v>
      </c>
      <c r="Q76" s="159">
        <f>ROUND(E76*P76,2)</f>
        <v>0</v>
      </c>
      <c r="R76" s="159"/>
      <c r="S76" s="159" t="s">
        <v>175</v>
      </c>
      <c r="T76" s="159" t="s">
        <v>175</v>
      </c>
      <c r="U76" s="159">
        <v>0.48</v>
      </c>
      <c r="V76" s="159">
        <f>ROUND(E76*U76,2)</f>
        <v>2.4</v>
      </c>
      <c r="W76" s="159"/>
      <c r="X76" s="159" t="s">
        <v>176</v>
      </c>
      <c r="Y76" s="149"/>
      <c r="Z76" s="149"/>
      <c r="AA76" s="149"/>
      <c r="AB76" s="149"/>
      <c r="AC76" s="149"/>
      <c r="AD76" s="149"/>
      <c r="AE76" s="149"/>
      <c r="AF76" s="149"/>
      <c r="AG76" s="149" t="s">
        <v>177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ht="22.5" outlineLevel="1" x14ac:dyDescent="0.2">
      <c r="A77" s="170">
        <v>39</v>
      </c>
      <c r="B77" s="171" t="s">
        <v>289</v>
      </c>
      <c r="C77" s="185" t="s">
        <v>290</v>
      </c>
      <c r="D77" s="172" t="s">
        <v>188</v>
      </c>
      <c r="E77" s="173">
        <v>1.2330000000000001</v>
      </c>
      <c r="F77" s="174">
        <v>5770</v>
      </c>
      <c r="G77" s="175">
        <f>ROUND(E77*F77,2)</f>
        <v>7114.41</v>
      </c>
      <c r="H77" s="160"/>
      <c r="I77" s="159">
        <f>ROUND(E77*H77,2)</f>
        <v>0</v>
      </c>
      <c r="J77" s="160"/>
      <c r="K77" s="159">
        <f>ROUND(E77*J77,2)</f>
        <v>0</v>
      </c>
      <c r="L77" s="159">
        <v>21</v>
      </c>
      <c r="M77" s="159">
        <f>G77*(1+L77/100)</f>
        <v>8608.436099999999</v>
      </c>
      <c r="N77" s="159">
        <v>1.6823999999999999</v>
      </c>
      <c r="O77" s="159">
        <f>ROUND(E77*N77,2)</f>
        <v>2.0699999999999998</v>
      </c>
      <c r="P77" s="159">
        <v>0</v>
      </c>
      <c r="Q77" s="159">
        <f>ROUND(E77*P77,2)</f>
        <v>0</v>
      </c>
      <c r="R77" s="159"/>
      <c r="S77" s="159" t="s">
        <v>175</v>
      </c>
      <c r="T77" s="159" t="s">
        <v>175</v>
      </c>
      <c r="U77" s="159">
        <v>6.8680000000000003</v>
      </c>
      <c r="V77" s="159">
        <f>ROUND(E77*U77,2)</f>
        <v>8.4700000000000006</v>
      </c>
      <c r="W77" s="159"/>
      <c r="X77" s="159" t="s">
        <v>176</v>
      </c>
      <c r="Y77" s="149"/>
      <c r="Z77" s="149"/>
      <c r="AA77" s="149"/>
      <c r="AB77" s="149"/>
      <c r="AC77" s="149"/>
      <c r="AD77" s="149"/>
      <c r="AE77" s="149"/>
      <c r="AF77" s="149"/>
      <c r="AG77" s="149" t="s">
        <v>177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56"/>
      <c r="B78" s="157"/>
      <c r="C78" s="186" t="s">
        <v>291</v>
      </c>
      <c r="D78" s="161"/>
      <c r="E78" s="162">
        <v>0.23400000000000001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49"/>
      <c r="Z78" s="149"/>
      <c r="AA78" s="149"/>
      <c r="AB78" s="149"/>
      <c r="AC78" s="149"/>
      <c r="AD78" s="149"/>
      <c r="AE78" s="149"/>
      <c r="AF78" s="149"/>
      <c r="AG78" s="149" t="s">
        <v>179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6" t="s">
        <v>292</v>
      </c>
      <c r="D79" s="161"/>
      <c r="E79" s="162">
        <v>0.999</v>
      </c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49"/>
      <c r="Z79" s="149"/>
      <c r="AA79" s="149"/>
      <c r="AB79" s="149"/>
      <c r="AC79" s="149"/>
      <c r="AD79" s="149"/>
      <c r="AE79" s="149"/>
      <c r="AF79" s="149"/>
      <c r="AG79" s="149" t="s">
        <v>179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70">
        <v>40</v>
      </c>
      <c r="B80" s="171" t="s">
        <v>293</v>
      </c>
      <c r="C80" s="185" t="s">
        <v>294</v>
      </c>
      <c r="D80" s="172" t="s">
        <v>243</v>
      </c>
      <c r="E80" s="173">
        <v>0.99919000000000002</v>
      </c>
      <c r="F80" s="174">
        <v>9935</v>
      </c>
      <c r="G80" s="175">
        <f>ROUND(E80*F80,2)</f>
        <v>9926.9500000000007</v>
      </c>
      <c r="H80" s="160"/>
      <c r="I80" s="159">
        <f>ROUND(E80*H80,2)</f>
        <v>0</v>
      </c>
      <c r="J80" s="160"/>
      <c r="K80" s="159">
        <f>ROUND(E80*J80,2)</f>
        <v>0</v>
      </c>
      <c r="L80" s="159">
        <v>21</v>
      </c>
      <c r="M80" s="159">
        <f>G80*(1+L80/100)</f>
        <v>12011.6095</v>
      </c>
      <c r="N80" s="159">
        <v>1.7090000000000001E-2</v>
      </c>
      <c r="O80" s="159">
        <f>ROUND(E80*N80,2)</f>
        <v>0.02</v>
      </c>
      <c r="P80" s="159">
        <v>0</v>
      </c>
      <c r="Q80" s="159">
        <f>ROUND(E80*P80,2)</f>
        <v>0</v>
      </c>
      <c r="R80" s="159"/>
      <c r="S80" s="159" t="s">
        <v>175</v>
      </c>
      <c r="T80" s="159" t="s">
        <v>175</v>
      </c>
      <c r="U80" s="159">
        <v>16.582999999999998</v>
      </c>
      <c r="V80" s="159">
        <f>ROUND(E80*U80,2)</f>
        <v>16.57</v>
      </c>
      <c r="W80" s="159"/>
      <c r="X80" s="159" t="s">
        <v>176</v>
      </c>
      <c r="Y80" s="149"/>
      <c r="Z80" s="149"/>
      <c r="AA80" s="149"/>
      <c r="AB80" s="149"/>
      <c r="AC80" s="149"/>
      <c r="AD80" s="149"/>
      <c r="AE80" s="149"/>
      <c r="AF80" s="149"/>
      <c r="AG80" s="149" t="s">
        <v>177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56"/>
      <c r="B81" s="157"/>
      <c r="C81" s="186" t="s">
        <v>295</v>
      </c>
      <c r="D81" s="161"/>
      <c r="E81" s="162">
        <v>0.99919000000000002</v>
      </c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49"/>
      <c r="Z81" s="149"/>
      <c r="AA81" s="149"/>
      <c r="AB81" s="149"/>
      <c r="AC81" s="149"/>
      <c r="AD81" s="149"/>
      <c r="AE81" s="149"/>
      <c r="AF81" s="149"/>
      <c r="AG81" s="149" t="s">
        <v>179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70">
        <v>41</v>
      </c>
      <c r="B82" s="171" t="s">
        <v>296</v>
      </c>
      <c r="C82" s="185" t="s">
        <v>297</v>
      </c>
      <c r="D82" s="172" t="s">
        <v>174</v>
      </c>
      <c r="E82" s="173">
        <v>67.5</v>
      </c>
      <c r="F82" s="174">
        <v>212</v>
      </c>
      <c r="G82" s="175">
        <f>ROUND(E82*F82,2)</f>
        <v>14310</v>
      </c>
      <c r="H82" s="160"/>
      <c r="I82" s="159">
        <f>ROUND(E82*H82,2)</f>
        <v>0</v>
      </c>
      <c r="J82" s="160"/>
      <c r="K82" s="159">
        <f>ROUND(E82*J82,2)</f>
        <v>0</v>
      </c>
      <c r="L82" s="159">
        <v>21</v>
      </c>
      <c r="M82" s="159">
        <f>G82*(1+L82/100)</f>
        <v>17315.099999999999</v>
      </c>
      <c r="N82" s="159">
        <v>3.7670000000000002E-2</v>
      </c>
      <c r="O82" s="159">
        <f>ROUND(E82*N82,2)</f>
        <v>2.54</v>
      </c>
      <c r="P82" s="159">
        <v>0</v>
      </c>
      <c r="Q82" s="159">
        <f>ROUND(E82*P82,2)</f>
        <v>0</v>
      </c>
      <c r="R82" s="159"/>
      <c r="S82" s="159" t="s">
        <v>175</v>
      </c>
      <c r="T82" s="159" t="s">
        <v>175</v>
      </c>
      <c r="U82" s="159">
        <v>0.41</v>
      </c>
      <c r="V82" s="159">
        <f>ROUND(E82*U82,2)</f>
        <v>27.68</v>
      </c>
      <c r="W82" s="159"/>
      <c r="X82" s="159" t="s">
        <v>176</v>
      </c>
      <c r="Y82" s="149"/>
      <c r="Z82" s="149"/>
      <c r="AA82" s="149"/>
      <c r="AB82" s="149"/>
      <c r="AC82" s="149"/>
      <c r="AD82" s="149"/>
      <c r="AE82" s="149"/>
      <c r="AF82" s="149"/>
      <c r="AG82" s="149" t="s">
        <v>177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6" t="s">
        <v>298</v>
      </c>
      <c r="D83" s="161"/>
      <c r="E83" s="162">
        <v>67.5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49"/>
      <c r="Z83" s="149"/>
      <c r="AA83" s="149"/>
      <c r="AB83" s="149"/>
      <c r="AC83" s="149"/>
      <c r="AD83" s="149"/>
      <c r="AE83" s="149"/>
      <c r="AF83" s="149"/>
      <c r="AG83" s="149" t="s">
        <v>179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70">
        <v>42</v>
      </c>
      <c r="B84" s="171" t="s">
        <v>299</v>
      </c>
      <c r="C84" s="185" t="s">
        <v>300</v>
      </c>
      <c r="D84" s="172" t="s">
        <v>174</v>
      </c>
      <c r="E84" s="173">
        <v>13.34</v>
      </c>
      <c r="F84" s="174">
        <v>683</v>
      </c>
      <c r="G84" s="175">
        <f>ROUND(E84*F84,2)</f>
        <v>9111.2199999999993</v>
      </c>
      <c r="H84" s="160"/>
      <c r="I84" s="159">
        <f>ROUND(E84*H84,2)</f>
        <v>0</v>
      </c>
      <c r="J84" s="160"/>
      <c r="K84" s="159">
        <f>ROUND(E84*J84,2)</f>
        <v>0</v>
      </c>
      <c r="L84" s="159">
        <v>21</v>
      </c>
      <c r="M84" s="159">
        <f>G84*(1+L84/100)</f>
        <v>11024.5762</v>
      </c>
      <c r="N84" s="159">
        <v>7.8880000000000006E-2</v>
      </c>
      <c r="O84" s="159">
        <f>ROUND(E84*N84,2)</f>
        <v>1.05</v>
      </c>
      <c r="P84" s="159">
        <v>0</v>
      </c>
      <c r="Q84" s="159">
        <f>ROUND(E84*P84,2)</f>
        <v>0</v>
      </c>
      <c r="R84" s="159"/>
      <c r="S84" s="159" t="s">
        <v>175</v>
      </c>
      <c r="T84" s="159" t="s">
        <v>175</v>
      </c>
      <c r="U84" s="159">
        <v>0.47927999999999998</v>
      </c>
      <c r="V84" s="159">
        <f>ROUND(E84*U84,2)</f>
        <v>6.39</v>
      </c>
      <c r="W84" s="159"/>
      <c r="X84" s="159" t="s">
        <v>176</v>
      </c>
      <c r="Y84" s="149"/>
      <c r="Z84" s="149"/>
      <c r="AA84" s="149"/>
      <c r="AB84" s="149"/>
      <c r="AC84" s="149"/>
      <c r="AD84" s="149"/>
      <c r="AE84" s="149"/>
      <c r="AF84" s="149"/>
      <c r="AG84" s="149" t="s">
        <v>177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6" t="s">
        <v>301</v>
      </c>
      <c r="D85" s="161"/>
      <c r="E85" s="162">
        <v>13.34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49"/>
      <c r="Z85" s="149"/>
      <c r="AA85" s="149"/>
      <c r="AB85" s="149"/>
      <c r="AC85" s="149"/>
      <c r="AD85" s="149"/>
      <c r="AE85" s="149"/>
      <c r="AF85" s="149"/>
      <c r="AG85" s="149" t="s">
        <v>179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0">
        <v>43</v>
      </c>
      <c r="B86" s="171" t="s">
        <v>302</v>
      </c>
      <c r="C86" s="185" t="s">
        <v>303</v>
      </c>
      <c r="D86" s="172" t="s">
        <v>174</v>
      </c>
      <c r="E86" s="173">
        <v>84.68</v>
      </c>
      <c r="F86" s="174">
        <v>663</v>
      </c>
      <c r="G86" s="175">
        <f>ROUND(E86*F86,2)</f>
        <v>56142.84</v>
      </c>
      <c r="H86" s="160"/>
      <c r="I86" s="159">
        <f>ROUND(E86*H86,2)</f>
        <v>0</v>
      </c>
      <c r="J86" s="160"/>
      <c r="K86" s="159">
        <f>ROUND(E86*J86,2)</f>
        <v>0</v>
      </c>
      <c r="L86" s="159">
        <v>21</v>
      </c>
      <c r="M86" s="159">
        <f>G86*(1+L86/100)</f>
        <v>67932.8364</v>
      </c>
      <c r="N86" s="159">
        <v>0.10091</v>
      </c>
      <c r="O86" s="159">
        <f>ROUND(E86*N86,2)</f>
        <v>8.5500000000000007</v>
      </c>
      <c r="P86" s="159">
        <v>0</v>
      </c>
      <c r="Q86" s="159">
        <f>ROUND(E86*P86,2)</f>
        <v>0</v>
      </c>
      <c r="R86" s="159"/>
      <c r="S86" s="159" t="s">
        <v>175</v>
      </c>
      <c r="T86" s="159" t="s">
        <v>175</v>
      </c>
      <c r="U86" s="159">
        <v>0.50627999999999995</v>
      </c>
      <c r="V86" s="159">
        <f>ROUND(E86*U86,2)</f>
        <v>42.87</v>
      </c>
      <c r="W86" s="159"/>
      <c r="X86" s="159" t="s">
        <v>176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177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56"/>
      <c r="B87" s="157"/>
      <c r="C87" s="186" t="s">
        <v>304</v>
      </c>
      <c r="D87" s="161"/>
      <c r="E87" s="162">
        <v>84.68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49"/>
      <c r="Z87" s="149"/>
      <c r="AA87" s="149"/>
      <c r="AB87" s="149"/>
      <c r="AC87" s="149"/>
      <c r="AD87" s="149"/>
      <c r="AE87" s="149"/>
      <c r="AF87" s="149"/>
      <c r="AG87" s="149" t="s">
        <v>179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76">
        <v>44</v>
      </c>
      <c r="B88" s="177" t="s">
        <v>305</v>
      </c>
      <c r="C88" s="187" t="s">
        <v>306</v>
      </c>
      <c r="D88" s="178" t="s">
        <v>184</v>
      </c>
      <c r="E88" s="179">
        <v>45</v>
      </c>
      <c r="F88" s="180">
        <v>57.9</v>
      </c>
      <c r="G88" s="181">
        <f>ROUND(E88*F88,2)</f>
        <v>2605.5</v>
      </c>
      <c r="H88" s="160"/>
      <c r="I88" s="159">
        <f>ROUND(E88*H88,2)</f>
        <v>0</v>
      </c>
      <c r="J88" s="160"/>
      <c r="K88" s="159">
        <f>ROUND(E88*J88,2)</f>
        <v>0</v>
      </c>
      <c r="L88" s="159">
        <v>21</v>
      </c>
      <c r="M88" s="159">
        <f>G88*(1+L88/100)</f>
        <v>3152.6549999999997</v>
      </c>
      <c r="N88" s="159">
        <v>1E-3</v>
      </c>
      <c r="O88" s="159">
        <f>ROUND(E88*N88,2)</f>
        <v>0.05</v>
      </c>
      <c r="P88" s="159">
        <v>0</v>
      </c>
      <c r="Q88" s="159">
        <f>ROUND(E88*P88,2)</f>
        <v>0</v>
      </c>
      <c r="R88" s="159"/>
      <c r="S88" s="159" t="s">
        <v>175</v>
      </c>
      <c r="T88" s="159" t="s">
        <v>175</v>
      </c>
      <c r="U88" s="159">
        <v>8.5999999999999993E-2</v>
      </c>
      <c r="V88" s="159">
        <f>ROUND(E88*U88,2)</f>
        <v>3.87</v>
      </c>
      <c r="W88" s="159"/>
      <c r="X88" s="159" t="s">
        <v>176</v>
      </c>
      <c r="Y88" s="149"/>
      <c r="Z88" s="149"/>
      <c r="AA88" s="149"/>
      <c r="AB88" s="149"/>
      <c r="AC88" s="149"/>
      <c r="AD88" s="149"/>
      <c r="AE88" s="149"/>
      <c r="AF88" s="149"/>
      <c r="AG88" s="149" t="s">
        <v>177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ht="22.5" outlineLevel="1" x14ac:dyDescent="0.2">
      <c r="A89" s="170">
        <v>45</v>
      </c>
      <c r="B89" s="171" t="s">
        <v>307</v>
      </c>
      <c r="C89" s="185" t="s">
        <v>308</v>
      </c>
      <c r="D89" s="172" t="s">
        <v>174</v>
      </c>
      <c r="E89" s="173">
        <v>11.645</v>
      </c>
      <c r="F89" s="174">
        <v>763</v>
      </c>
      <c r="G89" s="175">
        <f>ROUND(E89*F89,2)</f>
        <v>8885.14</v>
      </c>
      <c r="H89" s="160"/>
      <c r="I89" s="159">
        <f>ROUND(E89*H89,2)</f>
        <v>0</v>
      </c>
      <c r="J89" s="160"/>
      <c r="K89" s="159">
        <f>ROUND(E89*J89,2)</f>
        <v>0</v>
      </c>
      <c r="L89" s="159">
        <v>21</v>
      </c>
      <c r="M89" s="159">
        <f>G89*(1+L89/100)</f>
        <v>10751.019399999999</v>
      </c>
      <c r="N89" s="159">
        <v>0.15310000000000001</v>
      </c>
      <c r="O89" s="159">
        <f>ROUND(E89*N89,2)</f>
        <v>1.78</v>
      </c>
      <c r="P89" s="159">
        <v>0</v>
      </c>
      <c r="Q89" s="159">
        <f>ROUND(E89*P89,2)</f>
        <v>0</v>
      </c>
      <c r="R89" s="159"/>
      <c r="S89" s="159" t="s">
        <v>175</v>
      </c>
      <c r="T89" s="159" t="s">
        <v>175</v>
      </c>
      <c r="U89" s="159">
        <v>1.1419999999999999</v>
      </c>
      <c r="V89" s="159">
        <f>ROUND(E89*U89,2)</f>
        <v>13.3</v>
      </c>
      <c r="W89" s="159"/>
      <c r="X89" s="159" t="s">
        <v>176</v>
      </c>
      <c r="Y89" s="149"/>
      <c r="Z89" s="149"/>
      <c r="AA89" s="149"/>
      <c r="AB89" s="149"/>
      <c r="AC89" s="149"/>
      <c r="AD89" s="149"/>
      <c r="AE89" s="149"/>
      <c r="AF89" s="149"/>
      <c r="AG89" s="149" t="s">
        <v>177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186" t="s">
        <v>309</v>
      </c>
      <c r="D90" s="161"/>
      <c r="E90" s="162">
        <v>2.21</v>
      </c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49"/>
      <c r="Z90" s="149"/>
      <c r="AA90" s="149"/>
      <c r="AB90" s="149"/>
      <c r="AC90" s="149"/>
      <c r="AD90" s="149"/>
      <c r="AE90" s="149"/>
      <c r="AF90" s="149"/>
      <c r="AG90" s="149" t="s">
        <v>179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56"/>
      <c r="B91" s="157"/>
      <c r="C91" s="186" t="s">
        <v>310</v>
      </c>
      <c r="D91" s="161"/>
      <c r="E91" s="162">
        <v>9.4350000000000005</v>
      </c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49"/>
      <c r="Z91" s="149"/>
      <c r="AA91" s="149"/>
      <c r="AB91" s="149"/>
      <c r="AC91" s="149"/>
      <c r="AD91" s="149"/>
      <c r="AE91" s="149"/>
      <c r="AF91" s="149"/>
      <c r="AG91" s="149" t="s">
        <v>179</v>
      </c>
      <c r="AH91" s="149">
        <v>0</v>
      </c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ht="22.5" outlineLevel="1" x14ac:dyDescent="0.2">
      <c r="A92" s="170">
        <v>46</v>
      </c>
      <c r="B92" s="171" t="s">
        <v>311</v>
      </c>
      <c r="C92" s="185" t="s">
        <v>312</v>
      </c>
      <c r="D92" s="172" t="s">
        <v>243</v>
      </c>
      <c r="E92" s="173">
        <v>1.09911</v>
      </c>
      <c r="F92" s="174">
        <v>25210</v>
      </c>
      <c r="G92" s="175">
        <f>ROUND(E92*F92,2)</f>
        <v>27708.560000000001</v>
      </c>
      <c r="H92" s="160"/>
      <c r="I92" s="159">
        <f>ROUND(E92*H92,2)</f>
        <v>0</v>
      </c>
      <c r="J92" s="160"/>
      <c r="K92" s="159">
        <f>ROUND(E92*J92,2)</f>
        <v>0</v>
      </c>
      <c r="L92" s="159">
        <v>21</v>
      </c>
      <c r="M92" s="159">
        <f>G92*(1+L92/100)</f>
        <v>33527.357600000003</v>
      </c>
      <c r="N92" s="159">
        <v>1</v>
      </c>
      <c r="O92" s="159">
        <f>ROUND(E92*N92,2)</f>
        <v>1.1000000000000001</v>
      </c>
      <c r="P92" s="159">
        <v>0</v>
      </c>
      <c r="Q92" s="159">
        <f>ROUND(E92*P92,2)</f>
        <v>0</v>
      </c>
      <c r="R92" s="159" t="s">
        <v>229</v>
      </c>
      <c r="S92" s="159" t="s">
        <v>175</v>
      </c>
      <c r="T92" s="159" t="s">
        <v>175</v>
      </c>
      <c r="U92" s="159">
        <v>0</v>
      </c>
      <c r="V92" s="159">
        <f>ROUND(E92*U92,2)</f>
        <v>0</v>
      </c>
      <c r="W92" s="159"/>
      <c r="X92" s="159" t="s">
        <v>230</v>
      </c>
      <c r="Y92" s="149"/>
      <c r="Z92" s="149"/>
      <c r="AA92" s="149"/>
      <c r="AB92" s="149"/>
      <c r="AC92" s="149"/>
      <c r="AD92" s="149"/>
      <c r="AE92" s="149"/>
      <c r="AF92" s="149"/>
      <c r="AG92" s="149" t="s">
        <v>231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6" t="s">
        <v>313</v>
      </c>
      <c r="D93" s="161"/>
      <c r="E93" s="162">
        <v>1.09911</v>
      </c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49"/>
      <c r="Z93" s="149"/>
      <c r="AA93" s="149"/>
      <c r="AB93" s="149"/>
      <c r="AC93" s="149"/>
      <c r="AD93" s="149"/>
      <c r="AE93" s="149"/>
      <c r="AF93" s="149"/>
      <c r="AG93" s="149" t="s">
        <v>179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x14ac:dyDescent="0.2">
      <c r="A94" s="164" t="s">
        <v>170</v>
      </c>
      <c r="B94" s="165" t="s">
        <v>74</v>
      </c>
      <c r="C94" s="184" t="s">
        <v>75</v>
      </c>
      <c r="D94" s="166"/>
      <c r="E94" s="167"/>
      <c r="F94" s="168"/>
      <c r="G94" s="169">
        <f>SUMIF(AG95:AG118,"&lt;&gt;NOR",G95:G118)</f>
        <v>262550.13</v>
      </c>
      <c r="H94" s="163"/>
      <c r="I94" s="163">
        <f>SUM(I95:I118)</f>
        <v>0</v>
      </c>
      <c r="J94" s="163"/>
      <c r="K94" s="163">
        <f>SUM(K95:K118)</f>
        <v>0</v>
      </c>
      <c r="L94" s="163"/>
      <c r="M94" s="163">
        <f>SUM(M95:M118)</f>
        <v>317685.65730000002</v>
      </c>
      <c r="N94" s="163"/>
      <c r="O94" s="163">
        <f>SUM(O95:O118)</f>
        <v>52</v>
      </c>
      <c r="P94" s="163"/>
      <c r="Q94" s="163">
        <f>SUM(Q95:Q118)</f>
        <v>0</v>
      </c>
      <c r="R94" s="163"/>
      <c r="S94" s="163"/>
      <c r="T94" s="163"/>
      <c r="U94" s="163"/>
      <c r="V94" s="163">
        <f>SUM(V95:V118)</f>
        <v>137.89999999999998</v>
      </c>
      <c r="W94" s="163"/>
      <c r="X94" s="163"/>
      <c r="AG94" t="s">
        <v>171</v>
      </c>
    </row>
    <row r="95" spans="1:60" outlineLevel="1" x14ac:dyDescent="0.2">
      <c r="A95" s="176">
        <v>47</v>
      </c>
      <c r="B95" s="177" t="s">
        <v>314</v>
      </c>
      <c r="C95" s="187" t="s">
        <v>315</v>
      </c>
      <c r="D95" s="178" t="s">
        <v>267</v>
      </c>
      <c r="E95" s="179">
        <v>7</v>
      </c>
      <c r="F95" s="180">
        <v>2575</v>
      </c>
      <c r="G95" s="181">
        <f>ROUND(E95*F95,2)</f>
        <v>18025</v>
      </c>
      <c r="H95" s="160"/>
      <c r="I95" s="159">
        <f>ROUND(E95*H95,2)</f>
        <v>0</v>
      </c>
      <c r="J95" s="160"/>
      <c r="K95" s="159">
        <f>ROUND(E95*J95,2)</f>
        <v>0</v>
      </c>
      <c r="L95" s="159">
        <v>21</v>
      </c>
      <c r="M95" s="159">
        <f>G95*(1+L95/100)</f>
        <v>21810.25</v>
      </c>
      <c r="N95" s="159">
        <v>0.44896000000000003</v>
      </c>
      <c r="O95" s="159">
        <f>ROUND(E95*N95,2)</f>
        <v>3.14</v>
      </c>
      <c r="P95" s="159">
        <v>0</v>
      </c>
      <c r="Q95" s="159">
        <f>ROUND(E95*P95,2)</f>
        <v>0</v>
      </c>
      <c r="R95" s="159"/>
      <c r="S95" s="159" t="s">
        <v>175</v>
      </c>
      <c r="T95" s="159" t="s">
        <v>175</v>
      </c>
      <c r="U95" s="159">
        <v>2.4620000000000002</v>
      </c>
      <c r="V95" s="159">
        <f>ROUND(E95*U95,2)</f>
        <v>17.23</v>
      </c>
      <c r="W95" s="159"/>
      <c r="X95" s="159" t="s">
        <v>176</v>
      </c>
      <c r="Y95" s="149"/>
      <c r="Z95" s="149"/>
      <c r="AA95" s="149"/>
      <c r="AB95" s="149"/>
      <c r="AC95" s="149"/>
      <c r="AD95" s="149"/>
      <c r="AE95" s="149"/>
      <c r="AF95" s="149"/>
      <c r="AG95" s="149" t="s">
        <v>177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ht="22.5" outlineLevel="1" x14ac:dyDescent="0.2">
      <c r="A96" s="170">
        <v>48</v>
      </c>
      <c r="B96" s="171" t="s">
        <v>316</v>
      </c>
      <c r="C96" s="185" t="s">
        <v>317</v>
      </c>
      <c r="D96" s="172" t="s">
        <v>174</v>
      </c>
      <c r="E96" s="173">
        <v>3.4</v>
      </c>
      <c r="F96" s="174">
        <v>529</v>
      </c>
      <c r="G96" s="175">
        <f>ROUND(E96*F96,2)</f>
        <v>1798.6</v>
      </c>
      <c r="H96" s="160"/>
      <c r="I96" s="159">
        <f>ROUND(E96*H96,2)</f>
        <v>0</v>
      </c>
      <c r="J96" s="160"/>
      <c r="K96" s="159">
        <f>ROUND(E96*J96,2)</f>
        <v>0</v>
      </c>
      <c r="L96" s="159">
        <v>21</v>
      </c>
      <c r="M96" s="159">
        <f>G96*(1+L96/100)</f>
        <v>2176.306</v>
      </c>
      <c r="N96" s="159">
        <v>3.637E-2</v>
      </c>
      <c r="O96" s="159">
        <f>ROUND(E96*N96,2)</f>
        <v>0.12</v>
      </c>
      <c r="P96" s="159">
        <v>0</v>
      </c>
      <c r="Q96" s="159">
        <f>ROUND(E96*P96,2)</f>
        <v>0</v>
      </c>
      <c r="R96" s="159"/>
      <c r="S96" s="159" t="s">
        <v>175</v>
      </c>
      <c r="T96" s="159" t="s">
        <v>175</v>
      </c>
      <c r="U96" s="159">
        <v>0.73399999999999999</v>
      </c>
      <c r="V96" s="159">
        <f>ROUND(E96*U96,2)</f>
        <v>2.5</v>
      </c>
      <c r="W96" s="159"/>
      <c r="X96" s="159" t="s">
        <v>176</v>
      </c>
      <c r="Y96" s="149"/>
      <c r="Z96" s="149"/>
      <c r="AA96" s="149"/>
      <c r="AB96" s="149"/>
      <c r="AC96" s="149"/>
      <c r="AD96" s="149"/>
      <c r="AE96" s="149"/>
      <c r="AF96" s="149"/>
      <c r="AG96" s="149" t="s">
        <v>177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56"/>
      <c r="B97" s="157"/>
      <c r="C97" s="186" t="s">
        <v>318</v>
      </c>
      <c r="D97" s="161"/>
      <c r="E97" s="162">
        <v>3.4</v>
      </c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49"/>
      <c r="Z97" s="149"/>
      <c r="AA97" s="149"/>
      <c r="AB97" s="149"/>
      <c r="AC97" s="149"/>
      <c r="AD97" s="149"/>
      <c r="AE97" s="149"/>
      <c r="AF97" s="149"/>
      <c r="AG97" s="149" t="s">
        <v>179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76">
        <v>49</v>
      </c>
      <c r="B98" s="177" t="s">
        <v>319</v>
      </c>
      <c r="C98" s="187" t="s">
        <v>320</v>
      </c>
      <c r="D98" s="178" t="s">
        <v>174</v>
      </c>
      <c r="E98" s="179">
        <v>3.4</v>
      </c>
      <c r="F98" s="180">
        <v>120</v>
      </c>
      <c r="G98" s="181">
        <f>ROUND(E98*F98,2)</f>
        <v>408</v>
      </c>
      <c r="H98" s="160"/>
      <c r="I98" s="159">
        <f>ROUND(E98*H98,2)</f>
        <v>0</v>
      </c>
      <c r="J98" s="160"/>
      <c r="K98" s="159">
        <f>ROUND(E98*J98,2)</f>
        <v>0</v>
      </c>
      <c r="L98" s="159">
        <v>21</v>
      </c>
      <c r="M98" s="159">
        <f>G98*(1+L98/100)</f>
        <v>493.68</v>
      </c>
      <c r="N98" s="159">
        <v>0</v>
      </c>
      <c r="O98" s="159">
        <f>ROUND(E98*N98,2)</f>
        <v>0</v>
      </c>
      <c r="P98" s="159">
        <v>0</v>
      </c>
      <c r="Q98" s="159">
        <f>ROUND(E98*P98,2)</f>
        <v>0</v>
      </c>
      <c r="R98" s="159"/>
      <c r="S98" s="159" t="s">
        <v>175</v>
      </c>
      <c r="T98" s="159" t="s">
        <v>175</v>
      </c>
      <c r="U98" s="159">
        <v>0.17299999999999999</v>
      </c>
      <c r="V98" s="159">
        <f>ROUND(E98*U98,2)</f>
        <v>0.59</v>
      </c>
      <c r="W98" s="159"/>
      <c r="X98" s="159" t="s">
        <v>176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177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76">
        <v>50</v>
      </c>
      <c r="B99" s="177" t="s">
        <v>321</v>
      </c>
      <c r="C99" s="187" t="s">
        <v>322</v>
      </c>
      <c r="D99" s="178" t="s">
        <v>267</v>
      </c>
      <c r="E99" s="179">
        <v>2</v>
      </c>
      <c r="F99" s="180">
        <v>972</v>
      </c>
      <c r="G99" s="181">
        <f>ROUND(E99*F99,2)</f>
        <v>1944</v>
      </c>
      <c r="H99" s="160"/>
      <c r="I99" s="159">
        <f>ROUND(E99*H99,2)</f>
        <v>0</v>
      </c>
      <c r="J99" s="160"/>
      <c r="K99" s="159">
        <f>ROUND(E99*J99,2)</f>
        <v>0</v>
      </c>
      <c r="L99" s="159">
        <v>21</v>
      </c>
      <c r="M99" s="159">
        <f>G99*(1+L99/100)</f>
        <v>2352.2399999999998</v>
      </c>
      <c r="N99" s="159">
        <v>1.2999999999999999E-2</v>
      </c>
      <c r="O99" s="159">
        <f>ROUND(E99*N99,2)</f>
        <v>0.03</v>
      </c>
      <c r="P99" s="159">
        <v>0</v>
      </c>
      <c r="Q99" s="159">
        <f>ROUND(E99*P99,2)</f>
        <v>0</v>
      </c>
      <c r="R99" s="159"/>
      <c r="S99" s="159" t="s">
        <v>175</v>
      </c>
      <c r="T99" s="159" t="s">
        <v>175</v>
      </c>
      <c r="U99" s="159">
        <v>1.282</v>
      </c>
      <c r="V99" s="159">
        <f>ROUND(E99*U99,2)</f>
        <v>2.56</v>
      </c>
      <c r="W99" s="159"/>
      <c r="X99" s="159" t="s">
        <v>176</v>
      </c>
      <c r="Y99" s="149"/>
      <c r="Z99" s="149"/>
      <c r="AA99" s="149"/>
      <c r="AB99" s="149"/>
      <c r="AC99" s="149"/>
      <c r="AD99" s="149"/>
      <c r="AE99" s="149"/>
      <c r="AF99" s="149"/>
      <c r="AG99" s="149" t="s">
        <v>177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70">
        <v>51</v>
      </c>
      <c r="B100" s="171" t="s">
        <v>323</v>
      </c>
      <c r="C100" s="185" t="s">
        <v>324</v>
      </c>
      <c r="D100" s="172" t="s">
        <v>174</v>
      </c>
      <c r="E100" s="173">
        <v>96.3</v>
      </c>
      <c r="F100" s="174">
        <v>200.5</v>
      </c>
      <c r="G100" s="175">
        <f>ROUND(E100*F100,2)</f>
        <v>19308.150000000001</v>
      </c>
      <c r="H100" s="160"/>
      <c r="I100" s="159">
        <f>ROUND(E100*H100,2)</f>
        <v>0</v>
      </c>
      <c r="J100" s="160"/>
      <c r="K100" s="159">
        <f>ROUND(E100*J100,2)</f>
        <v>0</v>
      </c>
      <c r="L100" s="159">
        <v>21</v>
      </c>
      <c r="M100" s="159">
        <f>G100*(1+L100/100)</f>
        <v>23362.861500000003</v>
      </c>
      <c r="N100" s="159">
        <v>2.2699999999999999E-3</v>
      </c>
      <c r="O100" s="159">
        <f>ROUND(E100*N100,2)</f>
        <v>0.22</v>
      </c>
      <c r="P100" s="159">
        <v>0</v>
      </c>
      <c r="Q100" s="159">
        <f>ROUND(E100*P100,2)</f>
        <v>0</v>
      </c>
      <c r="R100" s="159"/>
      <c r="S100" s="159" t="s">
        <v>175</v>
      </c>
      <c r="T100" s="159" t="s">
        <v>175</v>
      </c>
      <c r="U100" s="159">
        <v>0.38600000000000001</v>
      </c>
      <c r="V100" s="159">
        <f>ROUND(E100*U100,2)</f>
        <v>37.17</v>
      </c>
      <c r="W100" s="159"/>
      <c r="X100" s="159" t="s">
        <v>176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177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186" t="s">
        <v>325</v>
      </c>
      <c r="D101" s="161"/>
      <c r="E101" s="162">
        <v>96.3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179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76">
        <v>52</v>
      </c>
      <c r="B102" s="177" t="s">
        <v>326</v>
      </c>
      <c r="C102" s="187" t="s">
        <v>327</v>
      </c>
      <c r="D102" s="178" t="s">
        <v>174</v>
      </c>
      <c r="E102" s="179">
        <v>96.3</v>
      </c>
      <c r="F102" s="180">
        <v>55.1</v>
      </c>
      <c r="G102" s="181">
        <f>ROUND(E102*F102,2)</f>
        <v>5306.13</v>
      </c>
      <c r="H102" s="160"/>
      <c r="I102" s="159">
        <f>ROUND(E102*H102,2)</f>
        <v>0</v>
      </c>
      <c r="J102" s="160"/>
      <c r="K102" s="159">
        <f>ROUND(E102*J102,2)</f>
        <v>0</v>
      </c>
      <c r="L102" s="159">
        <v>21</v>
      </c>
      <c r="M102" s="159">
        <f>G102*(1+L102/100)</f>
        <v>6420.4173000000001</v>
      </c>
      <c r="N102" s="159">
        <v>0</v>
      </c>
      <c r="O102" s="159">
        <f>ROUND(E102*N102,2)</f>
        <v>0</v>
      </c>
      <c r="P102" s="159">
        <v>0</v>
      </c>
      <c r="Q102" s="159">
        <f>ROUND(E102*P102,2)</f>
        <v>0</v>
      </c>
      <c r="R102" s="159"/>
      <c r="S102" s="159" t="s">
        <v>175</v>
      </c>
      <c r="T102" s="159" t="s">
        <v>175</v>
      </c>
      <c r="U102" s="159">
        <v>0.13</v>
      </c>
      <c r="V102" s="159">
        <f>ROUND(E102*U102,2)</f>
        <v>12.52</v>
      </c>
      <c r="W102" s="159"/>
      <c r="X102" s="159" t="s">
        <v>176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177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70">
        <v>53</v>
      </c>
      <c r="B103" s="171" t="s">
        <v>328</v>
      </c>
      <c r="C103" s="185" t="s">
        <v>329</v>
      </c>
      <c r="D103" s="172" t="s">
        <v>174</v>
      </c>
      <c r="E103" s="173">
        <v>5.3</v>
      </c>
      <c r="F103" s="174">
        <v>889</v>
      </c>
      <c r="G103" s="175">
        <f>ROUND(E103*F103,2)</f>
        <v>4711.7</v>
      </c>
      <c r="H103" s="160"/>
      <c r="I103" s="159">
        <f>ROUND(E103*H103,2)</f>
        <v>0</v>
      </c>
      <c r="J103" s="160"/>
      <c r="K103" s="159">
        <f>ROUND(E103*J103,2)</f>
        <v>0</v>
      </c>
      <c r="L103" s="159">
        <v>21</v>
      </c>
      <c r="M103" s="159">
        <f>G103*(1+L103/100)</f>
        <v>5701.1569999999992</v>
      </c>
      <c r="N103" s="159">
        <v>1.6049999999999998E-2</v>
      </c>
      <c r="O103" s="159">
        <f>ROUND(E103*N103,2)</f>
        <v>0.09</v>
      </c>
      <c r="P103" s="159">
        <v>0</v>
      </c>
      <c r="Q103" s="159">
        <f>ROUND(E103*P103,2)</f>
        <v>0</v>
      </c>
      <c r="R103" s="159"/>
      <c r="S103" s="159" t="s">
        <v>175</v>
      </c>
      <c r="T103" s="159" t="s">
        <v>175</v>
      </c>
      <c r="U103" s="159">
        <v>1</v>
      </c>
      <c r="V103" s="159">
        <f>ROUND(E103*U103,2)</f>
        <v>5.3</v>
      </c>
      <c r="W103" s="159"/>
      <c r="X103" s="159" t="s">
        <v>176</v>
      </c>
      <c r="Y103" s="149"/>
      <c r="Z103" s="149"/>
      <c r="AA103" s="149"/>
      <c r="AB103" s="149"/>
      <c r="AC103" s="149"/>
      <c r="AD103" s="149"/>
      <c r="AE103" s="149"/>
      <c r="AF103" s="149"/>
      <c r="AG103" s="149" t="s">
        <v>177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56"/>
      <c r="B104" s="157"/>
      <c r="C104" s="186" t="s">
        <v>330</v>
      </c>
      <c r="D104" s="161"/>
      <c r="E104" s="162">
        <v>5.3</v>
      </c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179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ht="22.5" outlineLevel="1" x14ac:dyDescent="0.2">
      <c r="A105" s="170">
        <v>54</v>
      </c>
      <c r="B105" s="171" t="s">
        <v>331</v>
      </c>
      <c r="C105" s="185" t="s">
        <v>332</v>
      </c>
      <c r="D105" s="172" t="s">
        <v>174</v>
      </c>
      <c r="E105" s="173">
        <v>4.5</v>
      </c>
      <c r="F105" s="174">
        <v>752</v>
      </c>
      <c r="G105" s="175">
        <f>ROUND(E105*F105,2)</f>
        <v>3384</v>
      </c>
      <c r="H105" s="160"/>
      <c r="I105" s="159">
        <f>ROUND(E105*H105,2)</f>
        <v>0</v>
      </c>
      <c r="J105" s="160"/>
      <c r="K105" s="159">
        <f>ROUND(E105*J105,2)</f>
        <v>0</v>
      </c>
      <c r="L105" s="159">
        <v>21</v>
      </c>
      <c r="M105" s="159">
        <f>G105*(1+L105/100)</f>
        <v>4094.64</v>
      </c>
      <c r="N105" s="159">
        <v>1.243E-2</v>
      </c>
      <c r="O105" s="159">
        <f>ROUND(E105*N105,2)</f>
        <v>0.06</v>
      </c>
      <c r="P105" s="159">
        <v>0</v>
      </c>
      <c r="Q105" s="159">
        <f>ROUND(E105*P105,2)</f>
        <v>0</v>
      </c>
      <c r="R105" s="159"/>
      <c r="S105" s="159" t="s">
        <v>175</v>
      </c>
      <c r="T105" s="159" t="s">
        <v>175</v>
      </c>
      <c r="U105" s="159">
        <v>0.95</v>
      </c>
      <c r="V105" s="159">
        <f>ROUND(E105*U105,2)</f>
        <v>4.28</v>
      </c>
      <c r="W105" s="159"/>
      <c r="X105" s="159" t="s">
        <v>176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177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56"/>
      <c r="B106" s="157"/>
      <c r="C106" s="186" t="s">
        <v>333</v>
      </c>
      <c r="D106" s="161"/>
      <c r="E106" s="162">
        <v>4.5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49"/>
      <c r="Z106" s="149"/>
      <c r="AA106" s="149"/>
      <c r="AB106" s="149"/>
      <c r="AC106" s="149"/>
      <c r="AD106" s="149"/>
      <c r="AE106" s="149"/>
      <c r="AF106" s="149"/>
      <c r="AG106" s="149" t="s">
        <v>179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6">
        <v>55</v>
      </c>
      <c r="B107" s="177" t="s">
        <v>334</v>
      </c>
      <c r="C107" s="187" t="s">
        <v>335</v>
      </c>
      <c r="D107" s="178" t="s">
        <v>174</v>
      </c>
      <c r="E107" s="179">
        <v>17.399999999999999</v>
      </c>
      <c r="F107" s="180">
        <v>802</v>
      </c>
      <c r="G107" s="181">
        <f>ROUND(E107*F107,2)</f>
        <v>13954.8</v>
      </c>
      <c r="H107" s="160"/>
      <c r="I107" s="159">
        <f>ROUND(E107*H107,2)</f>
        <v>0</v>
      </c>
      <c r="J107" s="160"/>
      <c r="K107" s="159">
        <f>ROUND(E107*J107,2)</f>
        <v>0</v>
      </c>
      <c r="L107" s="159">
        <v>21</v>
      </c>
      <c r="M107" s="159">
        <f>G107*(1+L107/100)</f>
        <v>16885.307999999997</v>
      </c>
      <c r="N107" s="159">
        <v>1.2529999999999999E-2</v>
      </c>
      <c r="O107" s="159">
        <f>ROUND(E107*N107,2)</f>
        <v>0.22</v>
      </c>
      <c r="P107" s="159">
        <v>0</v>
      </c>
      <c r="Q107" s="159">
        <f>ROUND(E107*P107,2)</f>
        <v>0</v>
      </c>
      <c r="R107" s="159"/>
      <c r="S107" s="159" t="s">
        <v>175</v>
      </c>
      <c r="T107" s="159" t="s">
        <v>175</v>
      </c>
      <c r="U107" s="159">
        <v>0.95</v>
      </c>
      <c r="V107" s="159">
        <f>ROUND(E107*U107,2)</f>
        <v>16.53</v>
      </c>
      <c r="W107" s="159"/>
      <c r="X107" s="159" t="s">
        <v>176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177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ht="22.5" outlineLevel="1" x14ac:dyDescent="0.2">
      <c r="A108" s="176">
        <v>56</v>
      </c>
      <c r="B108" s="177" t="s">
        <v>336</v>
      </c>
      <c r="C108" s="187" t="s">
        <v>337</v>
      </c>
      <c r="D108" s="178" t="s">
        <v>174</v>
      </c>
      <c r="E108" s="179">
        <v>4.5</v>
      </c>
      <c r="F108" s="180">
        <v>284.5</v>
      </c>
      <c r="G108" s="181">
        <f>ROUND(E108*F108,2)</f>
        <v>1280.25</v>
      </c>
      <c r="H108" s="160"/>
      <c r="I108" s="159">
        <f>ROUND(E108*H108,2)</f>
        <v>0</v>
      </c>
      <c r="J108" s="160"/>
      <c r="K108" s="159">
        <f>ROUND(E108*J108,2)</f>
        <v>0</v>
      </c>
      <c r="L108" s="159">
        <v>21</v>
      </c>
      <c r="M108" s="159">
        <f>G108*(1+L108/100)</f>
        <v>1549.1025</v>
      </c>
      <c r="N108" s="159">
        <v>0</v>
      </c>
      <c r="O108" s="159">
        <f>ROUND(E108*N108,2)</f>
        <v>0</v>
      </c>
      <c r="P108" s="159">
        <v>0</v>
      </c>
      <c r="Q108" s="159">
        <f>ROUND(E108*P108,2)</f>
        <v>0</v>
      </c>
      <c r="R108" s="159"/>
      <c r="S108" s="159" t="s">
        <v>175</v>
      </c>
      <c r="T108" s="159" t="s">
        <v>175</v>
      </c>
      <c r="U108" s="159">
        <v>0.43</v>
      </c>
      <c r="V108" s="159">
        <f>ROUND(E108*U108,2)</f>
        <v>1.94</v>
      </c>
      <c r="W108" s="159"/>
      <c r="X108" s="159" t="s">
        <v>176</v>
      </c>
      <c r="Y108" s="149"/>
      <c r="Z108" s="149"/>
      <c r="AA108" s="149"/>
      <c r="AB108" s="149"/>
      <c r="AC108" s="149"/>
      <c r="AD108" s="149"/>
      <c r="AE108" s="149"/>
      <c r="AF108" s="149"/>
      <c r="AG108" s="149" t="s">
        <v>177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0">
        <v>57</v>
      </c>
      <c r="B109" s="171" t="s">
        <v>338</v>
      </c>
      <c r="C109" s="185" t="s">
        <v>339</v>
      </c>
      <c r="D109" s="172" t="s">
        <v>188</v>
      </c>
      <c r="E109" s="173">
        <v>4.81149</v>
      </c>
      <c r="F109" s="174">
        <v>3235</v>
      </c>
      <c r="G109" s="175">
        <f>ROUND(E109*F109,2)</f>
        <v>15565.17</v>
      </c>
      <c r="H109" s="160"/>
      <c r="I109" s="159">
        <f>ROUND(E109*H109,2)</f>
        <v>0</v>
      </c>
      <c r="J109" s="160"/>
      <c r="K109" s="159">
        <f>ROUND(E109*J109,2)</f>
        <v>0</v>
      </c>
      <c r="L109" s="159">
        <v>21</v>
      </c>
      <c r="M109" s="159">
        <f>G109*(1+L109/100)</f>
        <v>18833.8557</v>
      </c>
      <c r="N109" s="159">
        <v>2.5251100000000002</v>
      </c>
      <c r="O109" s="159">
        <f>ROUND(E109*N109,2)</f>
        <v>12.15</v>
      </c>
      <c r="P109" s="159">
        <v>0</v>
      </c>
      <c r="Q109" s="159">
        <f>ROUND(E109*P109,2)</f>
        <v>0</v>
      </c>
      <c r="R109" s="159"/>
      <c r="S109" s="159" t="s">
        <v>175</v>
      </c>
      <c r="T109" s="159" t="s">
        <v>175</v>
      </c>
      <c r="U109" s="159">
        <v>1.448</v>
      </c>
      <c r="V109" s="159">
        <f>ROUND(E109*U109,2)</f>
        <v>6.97</v>
      </c>
      <c r="W109" s="159"/>
      <c r="X109" s="159" t="s">
        <v>176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177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56"/>
      <c r="B110" s="157"/>
      <c r="C110" s="186" t="s">
        <v>340</v>
      </c>
      <c r="D110" s="161"/>
      <c r="E110" s="162">
        <v>3.1154899999999999</v>
      </c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179</v>
      </c>
      <c r="AH110" s="149">
        <v>0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56"/>
      <c r="B111" s="157"/>
      <c r="C111" s="186" t="s">
        <v>341</v>
      </c>
      <c r="D111" s="161"/>
      <c r="E111" s="162">
        <v>1.696</v>
      </c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49"/>
      <c r="Z111" s="149"/>
      <c r="AA111" s="149"/>
      <c r="AB111" s="149"/>
      <c r="AC111" s="149"/>
      <c r="AD111" s="149"/>
      <c r="AE111" s="149"/>
      <c r="AF111" s="149"/>
      <c r="AG111" s="149" t="s">
        <v>179</v>
      </c>
      <c r="AH111" s="149">
        <v>0</v>
      </c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70">
        <v>58</v>
      </c>
      <c r="B112" s="171" t="s">
        <v>342</v>
      </c>
      <c r="C112" s="185" t="s">
        <v>343</v>
      </c>
      <c r="D112" s="172" t="s">
        <v>174</v>
      </c>
      <c r="E112" s="173">
        <v>13.9072</v>
      </c>
      <c r="F112" s="174">
        <v>412.5</v>
      </c>
      <c r="G112" s="175">
        <f>ROUND(E112*F112,2)</f>
        <v>5736.72</v>
      </c>
      <c r="H112" s="160"/>
      <c r="I112" s="159">
        <f>ROUND(E112*H112,2)</f>
        <v>0</v>
      </c>
      <c r="J112" s="160"/>
      <c r="K112" s="159">
        <f>ROUND(E112*J112,2)</f>
        <v>0</v>
      </c>
      <c r="L112" s="159">
        <v>21</v>
      </c>
      <c r="M112" s="159">
        <f>G112*(1+L112/100)</f>
        <v>6941.4312</v>
      </c>
      <c r="N112" s="159">
        <v>7.8200000000000006E-3</v>
      </c>
      <c r="O112" s="159">
        <f>ROUND(E112*N112,2)</f>
        <v>0.11</v>
      </c>
      <c r="P112" s="159">
        <v>0</v>
      </c>
      <c r="Q112" s="159">
        <f>ROUND(E112*P112,2)</f>
        <v>0</v>
      </c>
      <c r="R112" s="159"/>
      <c r="S112" s="159" t="s">
        <v>175</v>
      </c>
      <c r="T112" s="159" t="s">
        <v>175</v>
      </c>
      <c r="U112" s="159">
        <v>0.79</v>
      </c>
      <c r="V112" s="159">
        <f>ROUND(E112*U112,2)</f>
        <v>10.99</v>
      </c>
      <c r="W112" s="159"/>
      <c r="X112" s="159" t="s">
        <v>176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177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56"/>
      <c r="B113" s="157"/>
      <c r="C113" s="186" t="s">
        <v>344</v>
      </c>
      <c r="D113" s="161"/>
      <c r="E113" s="162">
        <v>13.9072</v>
      </c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179</v>
      </c>
      <c r="AH113" s="149">
        <v>0</v>
      </c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76">
        <v>59</v>
      </c>
      <c r="B114" s="177" t="s">
        <v>345</v>
      </c>
      <c r="C114" s="187" t="s">
        <v>346</v>
      </c>
      <c r="D114" s="178" t="s">
        <v>174</v>
      </c>
      <c r="E114" s="179">
        <v>13.9072</v>
      </c>
      <c r="F114" s="180">
        <v>98.4</v>
      </c>
      <c r="G114" s="181">
        <f>ROUND(E114*F114,2)</f>
        <v>1368.47</v>
      </c>
      <c r="H114" s="160"/>
      <c r="I114" s="159">
        <f>ROUND(E114*H114,2)</f>
        <v>0</v>
      </c>
      <c r="J114" s="160"/>
      <c r="K114" s="159">
        <f>ROUND(E114*J114,2)</f>
        <v>0</v>
      </c>
      <c r="L114" s="159">
        <v>21</v>
      </c>
      <c r="M114" s="159">
        <f>G114*(1+L114/100)</f>
        <v>1655.8487</v>
      </c>
      <c r="N114" s="159">
        <v>0</v>
      </c>
      <c r="O114" s="159">
        <f>ROUND(E114*N114,2)</f>
        <v>0</v>
      </c>
      <c r="P114" s="159">
        <v>0</v>
      </c>
      <c r="Q114" s="159">
        <f>ROUND(E114*P114,2)</f>
        <v>0</v>
      </c>
      <c r="R114" s="159"/>
      <c r="S114" s="159" t="s">
        <v>175</v>
      </c>
      <c r="T114" s="159" t="s">
        <v>175</v>
      </c>
      <c r="U114" s="159">
        <v>0.24</v>
      </c>
      <c r="V114" s="159">
        <f>ROUND(E114*U114,2)</f>
        <v>3.34</v>
      </c>
      <c r="W114" s="159"/>
      <c r="X114" s="159" t="s">
        <v>176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177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70">
        <v>60</v>
      </c>
      <c r="B115" s="171" t="s">
        <v>347</v>
      </c>
      <c r="C115" s="185" t="s">
        <v>348</v>
      </c>
      <c r="D115" s="172" t="s">
        <v>243</v>
      </c>
      <c r="E115" s="173">
        <v>0.57738</v>
      </c>
      <c r="F115" s="174">
        <v>39030</v>
      </c>
      <c r="G115" s="175">
        <f>ROUND(E115*F115,2)</f>
        <v>22535.14</v>
      </c>
      <c r="H115" s="160"/>
      <c r="I115" s="159">
        <f>ROUND(E115*H115,2)</f>
        <v>0</v>
      </c>
      <c r="J115" s="160"/>
      <c r="K115" s="159">
        <f>ROUND(E115*J115,2)</f>
        <v>0</v>
      </c>
      <c r="L115" s="159">
        <v>21</v>
      </c>
      <c r="M115" s="159">
        <f>G115*(1+L115/100)</f>
        <v>27267.519399999997</v>
      </c>
      <c r="N115" s="159">
        <v>1.0166500000000001</v>
      </c>
      <c r="O115" s="159">
        <f>ROUND(E115*N115,2)</f>
        <v>0.59</v>
      </c>
      <c r="P115" s="159">
        <v>0</v>
      </c>
      <c r="Q115" s="159">
        <f>ROUND(E115*P115,2)</f>
        <v>0</v>
      </c>
      <c r="R115" s="159"/>
      <c r="S115" s="159" t="s">
        <v>175</v>
      </c>
      <c r="T115" s="159" t="s">
        <v>175</v>
      </c>
      <c r="U115" s="159">
        <v>27.672999999999998</v>
      </c>
      <c r="V115" s="159">
        <f>ROUND(E115*U115,2)</f>
        <v>15.98</v>
      </c>
      <c r="W115" s="159"/>
      <c r="X115" s="159" t="s">
        <v>176</v>
      </c>
      <c r="Y115" s="149"/>
      <c r="Z115" s="149"/>
      <c r="AA115" s="149"/>
      <c r="AB115" s="149"/>
      <c r="AC115" s="149"/>
      <c r="AD115" s="149"/>
      <c r="AE115" s="149"/>
      <c r="AF115" s="149"/>
      <c r="AG115" s="149" t="s">
        <v>177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56"/>
      <c r="B116" s="157"/>
      <c r="C116" s="186" t="s">
        <v>349</v>
      </c>
      <c r="D116" s="161"/>
      <c r="E116" s="162">
        <v>0.57738</v>
      </c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49"/>
      <c r="Z116" s="149"/>
      <c r="AA116" s="149"/>
      <c r="AB116" s="149"/>
      <c r="AC116" s="149"/>
      <c r="AD116" s="149"/>
      <c r="AE116" s="149"/>
      <c r="AF116" s="149"/>
      <c r="AG116" s="149" t="s">
        <v>179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70">
        <v>61</v>
      </c>
      <c r="B117" s="171" t="s">
        <v>350</v>
      </c>
      <c r="C117" s="185" t="s">
        <v>351</v>
      </c>
      <c r="D117" s="172" t="s">
        <v>184</v>
      </c>
      <c r="E117" s="173">
        <v>77</v>
      </c>
      <c r="F117" s="174">
        <v>1912</v>
      </c>
      <c r="G117" s="175">
        <f>ROUND(E117*F117,2)</f>
        <v>147224</v>
      </c>
      <c r="H117" s="160"/>
      <c r="I117" s="159">
        <f>ROUND(E117*H117,2)</f>
        <v>0</v>
      </c>
      <c r="J117" s="160"/>
      <c r="K117" s="159">
        <f>ROUND(E117*J117,2)</f>
        <v>0</v>
      </c>
      <c r="L117" s="159">
        <v>21</v>
      </c>
      <c r="M117" s="159">
        <f>G117*(1+L117/100)</f>
        <v>178141.04</v>
      </c>
      <c r="N117" s="159">
        <v>0.45800000000000002</v>
      </c>
      <c r="O117" s="159">
        <f>ROUND(E117*N117,2)</f>
        <v>35.270000000000003</v>
      </c>
      <c r="P117" s="159">
        <v>0</v>
      </c>
      <c r="Q117" s="159">
        <f>ROUND(E117*P117,2)</f>
        <v>0</v>
      </c>
      <c r="R117" s="159" t="s">
        <v>229</v>
      </c>
      <c r="S117" s="159" t="s">
        <v>175</v>
      </c>
      <c r="T117" s="159" t="s">
        <v>175</v>
      </c>
      <c r="U117" s="159">
        <v>0</v>
      </c>
      <c r="V117" s="159">
        <f>ROUND(E117*U117,2)</f>
        <v>0</v>
      </c>
      <c r="W117" s="159"/>
      <c r="X117" s="159" t="s">
        <v>230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231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56"/>
      <c r="B118" s="157"/>
      <c r="C118" s="186" t="s">
        <v>352</v>
      </c>
      <c r="D118" s="161"/>
      <c r="E118" s="162">
        <v>77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49"/>
      <c r="Z118" s="149"/>
      <c r="AA118" s="149"/>
      <c r="AB118" s="149"/>
      <c r="AC118" s="149"/>
      <c r="AD118" s="149"/>
      <c r="AE118" s="149"/>
      <c r="AF118" s="149"/>
      <c r="AG118" s="149" t="s">
        <v>179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x14ac:dyDescent="0.2">
      <c r="A119" s="164" t="s">
        <v>170</v>
      </c>
      <c r="B119" s="165" t="s">
        <v>78</v>
      </c>
      <c r="C119" s="184" t="s">
        <v>79</v>
      </c>
      <c r="D119" s="166"/>
      <c r="E119" s="167"/>
      <c r="F119" s="168"/>
      <c r="G119" s="169">
        <f>SUMIF(AG120:AG121,"&lt;&gt;NOR",G120:G121)</f>
        <v>4376.2299999999996</v>
      </c>
      <c r="H119" s="163"/>
      <c r="I119" s="163">
        <f>SUM(I120:I121)</f>
        <v>0</v>
      </c>
      <c r="J119" s="163"/>
      <c r="K119" s="163">
        <f>SUM(K120:K121)</f>
        <v>0</v>
      </c>
      <c r="L119" s="163"/>
      <c r="M119" s="163">
        <f>SUM(M120:M121)</f>
        <v>5295.2382999999991</v>
      </c>
      <c r="N119" s="163"/>
      <c r="O119" s="163">
        <f>SUM(O120:O121)</f>
        <v>0.18</v>
      </c>
      <c r="P119" s="163"/>
      <c r="Q119" s="163">
        <f>SUM(Q120:Q121)</f>
        <v>0</v>
      </c>
      <c r="R119" s="163"/>
      <c r="S119" s="163"/>
      <c r="T119" s="163"/>
      <c r="U119" s="163"/>
      <c r="V119" s="163">
        <f>SUM(V120:V121)</f>
        <v>4.32</v>
      </c>
      <c r="W119" s="163"/>
      <c r="X119" s="163"/>
      <c r="AG119" t="s">
        <v>171</v>
      </c>
    </row>
    <row r="120" spans="1:60" outlineLevel="1" x14ac:dyDescent="0.2">
      <c r="A120" s="176">
        <v>62</v>
      </c>
      <c r="B120" s="177" t="s">
        <v>353</v>
      </c>
      <c r="C120" s="187" t="s">
        <v>354</v>
      </c>
      <c r="D120" s="178" t="s">
        <v>174</v>
      </c>
      <c r="E120" s="179">
        <v>5.95</v>
      </c>
      <c r="F120" s="180">
        <v>576</v>
      </c>
      <c r="G120" s="181">
        <f>ROUND(E120*F120,2)</f>
        <v>3427.2</v>
      </c>
      <c r="H120" s="160"/>
      <c r="I120" s="159">
        <f>ROUND(E120*H120,2)</f>
        <v>0</v>
      </c>
      <c r="J120" s="160"/>
      <c r="K120" s="159">
        <f>ROUND(E120*J120,2)</f>
        <v>0</v>
      </c>
      <c r="L120" s="159">
        <v>21</v>
      </c>
      <c r="M120" s="159">
        <f>G120*(1+L120/100)</f>
        <v>4146.9119999999994</v>
      </c>
      <c r="N120" s="159">
        <v>2.5999999999999999E-2</v>
      </c>
      <c r="O120" s="159">
        <f>ROUND(E120*N120,2)</f>
        <v>0.15</v>
      </c>
      <c r="P120" s="159">
        <v>0</v>
      </c>
      <c r="Q120" s="159">
        <f>ROUND(E120*P120,2)</f>
        <v>0</v>
      </c>
      <c r="R120" s="159"/>
      <c r="S120" s="159" t="s">
        <v>175</v>
      </c>
      <c r="T120" s="159" t="s">
        <v>175</v>
      </c>
      <c r="U120" s="159">
        <v>0.48</v>
      </c>
      <c r="V120" s="159">
        <f>ROUND(E120*U120,2)</f>
        <v>2.86</v>
      </c>
      <c r="W120" s="159"/>
      <c r="X120" s="159" t="s">
        <v>176</v>
      </c>
      <c r="Y120" s="149"/>
      <c r="Z120" s="149"/>
      <c r="AA120" s="149"/>
      <c r="AB120" s="149"/>
      <c r="AC120" s="149"/>
      <c r="AD120" s="149"/>
      <c r="AE120" s="149"/>
      <c r="AF120" s="149"/>
      <c r="AG120" s="149" t="s">
        <v>177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6">
        <v>63</v>
      </c>
      <c r="B121" s="177" t="s">
        <v>355</v>
      </c>
      <c r="C121" s="187" t="s">
        <v>356</v>
      </c>
      <c r="D121" s="178" t="s">
        <v>174</v>
      </c>
      <c r="E121" s="179">
        <v>5.95</v>
      </c>
      <c r="F121" s="180">
        <v>159.5</v>
      </c>
      <c r="G121" s="181">
        <f>ROUND(E121*F121,2)</f>
        <v>949.03</v>
      </c>
      <c r="H121" s="160"/>
      <c r="I121" s="159">
        <f>ROUND(E121*H121,2)</f>
        <v>0</v>
      </c>
      <c r="J121" s="160"/>
      <c r="K121" s="159">
        <f>ROUND(E121*J121,2)</f>
        <v>0</v>
      </c>
      <c r="L121" s="159">
        <v>21</v>
      </c>
      <c r="M121" s="159">
        <f>G121*(1+L121/100)</f>
        <v>1148.3262999999999</v>
      </c>
      <c r="N121" s="159">
        <v>4.5599999999999998E-3</v>
      </c>
      <c r="O121" s="159">
        <f>ROUND(E121*N121,2)</f>
        <v>0.03</v>
      </c>
      <c r="P121" s="159">
        <v>0</v>
      </c>
      <c r="Q121" s="159">
        <f>ROUND(E121*P121,2)</f>
        <v>0</v>
      </c>
      <c r="R121" s="159"/>
      <c r="S121" s="159" t="s">
        <v>175</v>
      </c>
      <c r="T121" s="159" t="s">
        <v>175</v>
      </c>
      <c r="U121" s="159">
        <v>0.245</v>
      </c>
      <c r="V121" s="159">
        <f>ROUND(E121*U121,2)</f>
        <v>1.46</v>
      </c>
      <c r="W121" s="159"/>
      <c r="X121" s="159" t="s">
        <v>176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177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x14ac:dyDescent="0.2">
      <c r="A122" s="164" t="s">
        <v>170</v>
      </c>
      <c r="B122" s="165" t="s">
        <v>80</v>
      </c>
      <c r="C122" s="184" t="s">
        <v>81</v>
      </c>
      <c r="D122" s="166"/>
      <c r="E122" s="167"/>
      <c r="F122" s="168"/>
      <c r="G122" s="169">
        <f>SUMIF(AG123:AG126,"&lt;&gt;NOR",G123:G126)</f>
        <v>130006.98000000001</v>
      </c>
      <c r="H122" s="163"/>
      <c r="I122" s="163">
        <f>SUM(I123:I126)</f>
        <v>0</v>
      </c>
      <c r="J122" s="163"/>
      <c r="K122" s="163">
        <f>SUM(K123:K126)</f>
        <v>0</v>
      </c>
      <c r="L122" s="163"/>
      <c r="M122" s="163">
        <f>SUM(M123:M126)</f>
        <v>157308.44580000002</v>
      </c>
      <c r="N122" s="163"/>
      <c r="O122" s="163">
        <f>SUM(O123:O126)</f>
        <v>13.899999999999999</v>
      </c>
      <c r="P122" s="163"/>
      <c r="Q122" s="163">
        <f>SUM(Q123:Q126)</f>
        <v>0</v>
      </c>
      <c r="R122" s="163"/>
      <c r="S122" s="163"/>
      <c r="T122" s="163"/>
      <c r="U122" s="163"/>
      <c r="V122" s="163">
        <f>SUM(V123:V126)</f>
        <v>242.02</v>
      </c>
      <c r="W122" s="163"/>
      <c r="X122" s="163"/>
      <c r="AG122" t="s">
        <v>171</v>
      </c>
    </row>
    <row r="123" spans="1:60" outlineLevel="1" x14ac:dyDescent="0.2">
      <c r="A123" s="170">
        <v>64</v>
      </c>
      <c r="B123" s="171" t="s">
        <v>357</v>
      </c>
      <c r="C123" s="185" t="s">
        <v>358</v>
      </c>
      <c r="D123" s="172" t="s">
        <v>174</v>
      </c>
      <c r="E123" s="173">
        <v>269.75</v>
      </c>
      <c r="F123" s="174">
        <v>435.5</v>
      </c>
      <c r="G123" s="175">
        <f>ROUND(E123*F123,2)</f>
        <v>117476.13</v>
      </c>
      <c r="H123" s="160"/>
      <c r="I123" s="159">
        <f>ROUND(E123*H123,2)</f>
        <v>0</v>
      </c>
      <c r="J123" s="160"/>
      <c r="K123" s="159">
        <f>ROUND(E123*J123,2)</f>
        <v>0</v>
      </c>
      <c r="L123" s="159">
        <v>21</v>
      </c>
      <c r="M123" s="159">
        <f>G123*(1+L123/100)</f>
        <v>142146.11730000001</v>
      </c>
      <c r="N123" s="159">
        <v>4.7660000000000001E-2</v>
      </c>
      <c r="O123" s="159">
        <f>ROUND(E123*N123,2)</f>
        <v>12.86</v>
      </c>
      <c r="P123" s="159">
        <v>0</v>
      </c>
      <c r="Q123" s="159">
        <f>ROUND(E123*P123,2)</f>
        <v>0</v>
      </c>
      <c r="R123" s="159"/>
      <c r="S123" s="159" t="s">
        <v>175</v>
      </c>
      <c r="T123" s="159" t="s">
        <v>175</v>
      </c>
      <c r="U123" s="159">
        <v>0.84</v>
      </c>
      <c r="V123" s="159">
        <f>ROUND(E123*U123,2)</f>
        <v>226.59</v>
      </c>
      <c r="W123" s="159"/>
      <c r="X123" s="159" t="s">
        <v>176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177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56"/>
      <c r="B124" s="157"/>
      <c r="C124" s="186" t="s">
        <v>359</v>
      </c>
      <c r="D124" s="161"/>
      <c r="E124" s="162">
        <v>311.45</v>
      </c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179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56"/>
      <c r="B125" s="157"/>
      <c r="C125" s="186" t="s">
        <v>360</v>
      </c>
      <c r="D125" s="161"/>
      <c r="E125" s="162">
        <v>-41.7</v>
      </c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49"/>
      <c r="Z125" s="149"/>
      <c r="AA125" s="149"/>
      <c r="AB125" s="149"/>
      <c r="AC125" s="149"/>
      <c r="AD125" s="149"/>
      <c r="AE125" s="149"/>
      <c r="AF125" s="149"/>
      <c r="AG125" s="149" t="s">
        <v>179</v>
      </c>
      <c r="AH125" s="149">
        <v>0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">
      <c r="A126" s="176">
        <v>65</v>
      </c>
      <c r="B126" s="177" t="s">
        <v>361</v>
      </c>
      <c r="C126" s="187" t="s">
        <v>362</v>
      </c>
      <c r="D126" s="178" t="s">
        <v>174</v>
      </c>
      <c r="E126" s="179">
        <v>41.7</v>
      </c>
      <c r="F126" s="180">
        <v>300.5</v>
      </c>
      <c r="G126" s="181">
        <f>ROUND(E126*F126,2)</f>
        <v>12530.85</v>
      </c>
      <c r="H126" s="160"/>
      <c r="I126" s="159">
        <f>ROUND(E126*H126,2)</f>
        <v>0</v>
      </c>
      <c r="J126" s="160"/>
      <c r="K126" s="159">
        <f>ROUND(E126*J126,2)</f>
        <v>0</v>
      </c>
      <c r="L126" s="159">
        <v>21</v>
      </c>
      <c r="M126" s="159">
        <f>G126*(1+L126/100)</f>
        <v>15162.3285</v>
      </c>
      <c r="N126" s="159">
        <v>2.495E-2</v>
      </c>
      <c r="O126" s="159">
        <f>ROUND(E126*N126,2)</f>
        <v>1.04</v>
      </c>
      <c r="P126" s="159">
        <v>0</v>
      </c>
      <c r="Q126" s="159">
        <f>ROUND(E126*P126,2)</f>
        <v>0</v>
      </c>
      <c r="R126" s="159"/>
      <c r="S126" s="159" t="s">
        <v>175</v>
      </c>
      <c r="T126" s="159" t="s">
        <v>175</v>
      </c>
      <c r="U126" s="159">
        <v>0.37</v>
      </c>
      <c r="V126" s="159">
        <f>ROUND(E126*U126,2)</f>
        <v>15.43</v>
      </c>
      <c r="W126" s="159"/>
      <c r="X126" s="159" t="s">
        <v>176</v>
      </c>
      <c r="Y126" s="149"/>
      <c r="Z126" s="149"/>
      <c r="AA126" s="149"/>
      <c r="AB126" s="149"/>
      <c r="AC126" s="149"/>
      <c r="AD126" s="149"/>
      <c r="AE126" s="149"/>
      <c r="AF126" s="149"/>
      <c r="AG126" s="149" t="s">
        <v>177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x14ac:dyDescent="0.2">
      <c r="A127" s="164" t="s">
        <v>170</v>
      </c>
      <c r="B127" s="165" t="s">
        <v>82</v>
      </c>
      <c r="C127" s="184" t="s">
        <v>83</v>
      </c>
      <c r="D127" s="166"/>
      <c r="E127" s="167"/>
      <c r="F127" s="168"/>
      <c r="G127" s="169">
        <f>SUMIF(AG128:AG137,"&lt;&gt;NOR",G128:G137)</f>
        <v>138510.37</v>
      </c>
      <c r="H127" s="163"/>
      <c r="I127" s="163">
        <f>SUM(I128:I137)</f>
        <v>0</v>
      </c>
      <c r="J127" s="163"/>
      <c r="K127" s="163">
        <f>SUM(K128:K137)</f>
        <v>0</v>
      </c>
      <c r="L127" s="163"/>
      <c r="M127" s="163">
        <f>SUM(M128:M137)</f>
        <v>167597.5477</v>
      </c>
      <c r="N127" s="163"/>
      <c r="O127" s="163">
        <f>SUM(O128:O137)</f>
        <v>5.9799999999999995</v>
      </c>
      <c r="P127" s="163"/>
      <c r="Q127" s="163">
        <f>SUM(Q128:Q137)</f>
        <v>0</v>
      </c>
      <c r="R127" s="163"/>
      <c r="S127" s="163"/>
      <c r="T127" s="163"/>
      <c r="U127" s="163"/>
      <c r="V127" s="163">
        <f>SUM(V128:V137)</f>
        <v>162.84</v>
      </c>
      <c r="W127" s="163"/>
      <c r="X127" s="163"/>
      <c r="AG127" t="s">
        <v>171</v>
      </c>
    </row>
    <row r="128" spans="1:60" outlineLevel="1" x14ac:dyDescent="0.2">
      <c r="A128" s="170">
        <v>66</v>
      </c>
      <c r="B128" s="171" t="s">
        <v>363</v>
      </c>
      <c r="C128" s="185" t="s">
        <v>364</v>
      </c>
      <c r="D128" s="172" t="s">
        <v>174</v>
      </c>
      <c r="E128" s="173">
        <v>31.96</v>
      </c>
      <c r="F128" s="174">
        <v>201.5</v>
      </c>
      <c r="G128" s="175">
        <f>ROUND(E128*F128,2)</f>
        <v>6439.94</v>
      </c>
      <c r="H128" s="160"/>
      <c r="I128" s="159">
        <f>ROUND(E128*H128,2)</f>
        <v>0</v>
      </c>
      <c r="J128" s="160"/>
      <c r="K128" s="159">
        <f>ROUND(E128*J128,2)</f>
        <v>0</v>
      </c>
      <c r="L128" s="159">
        <v>21</v>
      </c>
      <c r="M128" s="159">
        <f>G128*(1+L128/100)</f>
        <v>7792.3273999999992</v>
      </c>
      <c r="N128" s="159">
        <v>0</v>
      </c>
      <c r="O128" s="159">
        <f>ROUND(E128*N128,2)</f>
        <v>0</v>
      </c>
      <c r="P128" s="159">
        <v>0</v>
      </c>
      <c r="Q128" s="159">
        <f>ROUND(E128*P128,2)</f>
        <v>0</v>
      </c>
      <c r="R128" s="159"/>
      <c r="S128" s="159" t="s">
        <v>175</v>
      </c>
      <c r="T128" s="159" t="s">
        <v>175</v>
      </c>
      <c r="U128" s="159">
        <v>0.41699999999999998</v>
      </c>
      <c r="V128" s="159">
        <f>ROUND(E128*U128,2)</f>
        <v>13.33</v>
      </c>
      <c r="W128" s="159"/>
      <c r="X128" s="159" t="s">
        <v>176</v>
      </c>
      <c r="Y128" s="149"/>
      <c r="Z128" s="149"/>
      <c r="AA128" s="149"/>
      <c r="AB128" s="149"/>
      <c r="AC128" s="149"/>
      <c r="AD128" s="149"/>
      <c r="AE128" s="149"/>
      <c r="AF128" s="149"/>
      <c r="AG128" s="149" t="s">
        <v>177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56"/>
      <c r="B129" s="157"/>
      <c r="C129" s="186" t="s">
        <v>365</v>
      </c>
      <c r="D129" s="161"/>
      <c r="E129" s="162">
        <v>1.89</v>
      </c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49"/>
      <c r="Z129" s="149"/>
      <c r="AA129" s="149"/>
      <c r="AB129" s="149"/>
      <c r="AC129" s="149"/>
      <c r="AD129" s="149"/>
      <c r="AE129" s="149"/>
      <c r="AF129" s="149"/>
      <c r="AG129" s="149" t="s">
        <v>179</v>
      </c>
      <c r="AH129" s="149">
        <v>0</v>
      </c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56"/>
      <c r="B130" s="157"/>
      <c r="C130" s="186" t="s">
        <v>366</v>
      </c>
      <c r="D130" s="161"/>
      <c r="E130" s="162">
        <v>24.12</v>
      </c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49"/>
      <c r="Z130" s="149"/>
      <c r="AA130" s="149"/>
      <c r="AB130" s="149"/>
      <c r="AC130" s="149"/>
      <c r="AD130" s="149"/>
      <c r="AE130" s="149"/>
      <c r="AF130" s="149"/>
      <c r="AG130" s="149" t="s">
        <v>179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56"/>
      <c r="B131" s="157"/>
      <c r="C131" s="186" t="s">
        <v>367</v>
      </c>
      <c r="D131" s="161"/>
      <c r="E131" s="162">
        <v>5.95</v>
      </c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49"/>
      <c r="Z131" s="149"/>
      <c r="AA131" s="149"/>
      <c r="AB131" s="149"/>
      <c r="AC131" s="149"/>
      <c r="AD131" s="149"/>
      <c r="AE131" s="149"/>
      <c r="AF131" s="149"/>
      <c r="AG131" s="149" t="s">
        <v>179</v>
      </c>
      <c r="AH131" s="149">
        <v>0</v>
      </c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ht="22.5" outlineLevel="1" x14ac:dyDescent="0.2">
      <c r="A132" s="170">
        <v>67</v>
      </c>
      <c r="B132" s="171" t="s">
        <v>368</v>
      </c>
      <c r="C132" s="185" t="s">
        <v>369</v>
      </c>
      <c r="D132" s="172" t="s">
        <v>174</v>
      </c>
      <c r="E132" s="173">
        <v>43.2</v>
      </c>
      <c r="F132" s="174">
        <v>1189</v>
      </c>
      <c r="G132" s="175">
        <f>ROUND(E132*F132,2)</f>
        <v>51364.800000000003</v>
      </c>
      <c r="H132" s="160"/>
      <c r="I132" s="159">
        <f>ROUND(E132*H132,2)</f>
        <v>0</v>
      </c>
      <c r="J132" s="160"/>
      <c r="K132" s="159">
        <f>ROUND(E132*J132,2)</f>
        <v>0</v>
      </c>
      <c r="L132" s="159">
        <v>21</v>
      </c>
      <c r="M132" s="159">
        <f>G132*(1+L132/100)</f>
        <v>62151.408000000003</v>
      </c>
      <c r="N132" s="159">
        <v>9.6799999999999994E-3</v>
      </c>
      <c r="O132" s="159">
        <f>ROUND(E132*N132,2)</f>
        <v>0.42</v>
      </c>
      <c r="P132" s="159">
        <v>0</v>
      </c>
      <c r="Q132" s="159">
        <f>ROUND(E132*P132,2)</f>
        <v>0</v>
      </c>
      <c r="R132" s="159"/>
      <c r="S132" s="159" t="s">
        <v>175</v>
      </c>
      <c r="T132" s="159" t="s">
        <v>175</v>
      </c>
      <c r="U132" s="159">
        <v>0.85699999999999998</v>
      </c>
      <c r="V132" s="159">
        <f>ROUND(E132*U132,2)</f>
        <v>37.020000000000003</v>
      </c>
      <c r="W132" s="159"/>
      <c r="X132" s="159" t="s">
        <v>176</v>
      </c>
      <c r="Y132" s="149"/>
      <c r="Z132" s="149"/>
      <c r="AA132" s="149"/>
      <c r="AB132" s="149"/>
      <c r="AC132" s="149"/>
      <c r="AD132" s="149"/>
      <c r="AE132" s="149"/>
      <c r="AF132" s="149"/>
      <c r="AG132" s="149" t="s">
        <v>177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56"/>
      <c r="B133" s="157"/>
      <c r="C133" s="186" t="s">
        <v>370</v>
      </c>
      <c r="D133" s="161"/>
      <c r="E133" s="162">
        <v>43.2</v>
      </c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49"/>
      <c r="Z133" s="149"/>
      <c r="AA133" s="149"/>
      <c r="AB133" s="149"/>
      <c r="AC133" s="149"/>
      <c r="AD133" s="149"/>
      <c r="AE133" s="149"/>
      <c r="AF133" s="149"/>
      <c r="AG133" s="149" t="s">
        <v>179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ht="22.5" outlineLevel="1" x14ac:dyDescent="0.2">
      <c r="A134" s="176">
        <v>68</v>
      </c>
      <c r="B134" s="177" t="s">
        <v>371</v>
      </c>
      <c r="C134" s="187" t="s">
        <v>372</v>
      </c>
      <c r="D134" s="178" t="s">
        <v>174</v>
      </c>
      <c r="E134" s="179">
        <v>138.55000000000001</v>
      </c>
      <c r="F134" s="180">
        <v>259.5</v>
      </c>
      <c r="G134" s="181">
        <f>ROUND(E134*F134,2)</f>
        <v>35953.730000000003</v>
      </c>
      <c r="H134" s="160"/>
      <c r="I134" s="159">
        <f>ROUND(E134*H134,2)</f>
        <v>0</v>
      </c>
      <c r="J134" s="160"/>
      <c r="K134" s="159">
        <f>ROUND(E134*J134,2)</f>
        <v>0</v>
      </c>
      <c r="L134" s="159">
        <v>21</v>
      </c>
      <c r="M134" s="159">
        <f>G134*(1+L134/100)</f>
        <v>43504.013300000006</v>
      </c>
      <c r="N134" s="159">
        <v>3.6150000000000002E-2</v>
      </c>
      <c r="O134" s="159">
        <f>ROUND(E134*N134,2)</f>
        <v>5.01</v>
      </c>
      <c r="P134" s="159">
        <v>0</v>
      </c>
      <c r="Q134" s="159">
        <f>ROUND(E134*P134,2)</f>
        <v>0</v>
      </c>
      <c r="R134" s="159"/>
      <c r="S134" s="159" t="s">
        <v>175</v>
      </c>
      <c r="T134" s="159" t="s">
        <v>175</v>
      </c>
      <c r="U134" s="159">
        <v>0.41402</v>
      </c>
      <c r="V134" s="159">
        <f>ROUND(E134*U134,2)</f>
        <v>57.36</v>
      </c>
      <c r="W134" s="159"/>
      <c r="X134" s="159" t="s">
        <v>176</v>
      </c>
      <c r="Y134" s="149"/>
      <c r="Z134" s="149"/>
      <c r="AA134" s="149"/>
      <c r="AB134" s="149"/>
      <c r="AC134" s="149"/>
      <c r="AD134" s="149"/>
      <c r="AE134" s="149"/>
      <c r="AF134" s="149"/>
      <c r="AG134" s="149" t="s">
        <v>177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70">
        <v>69</v>
      </c>
      <c r="B135" s="171" t="s">
        <v>373</v>
      </c>
      <c r="C135" s="185" t="s">
        <v>374</v>
      </c>
      <c r="D135" s="172" t="s">
        <v>174</v>
      </c>
      <c r="E135" s="173">
        <v>10.8</v>
      </c>
      <c r="F135" s="174">
        <v>526</v>
      </c>
      <c r="G135" s="175">
        <f>ROUND(E135*F135,2)</f>
        <v>5680.8</v>
      </c>
      <c r="H135" s="160"/>
      <c r="I135" s="159">
        <f>ROUND(E135*H135,2)</f>
        <v>0</v>
      </c>
      <c r="J135" s="160"/>
      <c r="K135" s="159">
        <f>ROUND(E135*J135,2)</f>
        <v>0</v>
      </c>
      <c r="L135" s="159">
        <v>21</v>
      </c>
      <c r="M135" s="159">
        <f>G135*(1+L135/100)</f>
        <v>6873.768</v>
      </c>
      <c r="N135" s="159">
        <v>3.6800000000000001E-3</v>
      </c>
      <c r="O135" s="159">
        <f>ROUND(E135*N135,2)</f>
        <v>0.04</v>
      </c>
      <c r="P135" s="159">
        <v>0</v>
      </c>
      <c r="Q135" s="159">
        <f>ROUND(E135*P135,2)</f>
        <v>0</v>
      </c>
      <c r="R135" s="159"/>
      <c r="S135" s="159" t="s">
        <v>175</v>
      </c>
      <c r="T135" s="159" t="s">
        <v>175</v>
      </c>
      <c r="U135" s="159">
        <v>0.46</v>
      </c>
      <c r="V135" s="159">
        <f>ROUND(E135*U135,2)</f>
        <v>4.97</v>
      </c>
      <c r="W135" s="159"/>
      <c r="X135" s="159" t="s">
        <v>176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177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">
      <c r="A136" s="156"/>
      <c r="B136" s="157"/>
      <c r="C136" s="186" t="s">
        <v>375</v>
      </c>
      <c r="D136" s="161"/>
      <c r="E136" s="162">
        <v>10.8</v>
      </c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49"/>
      <c r="Z136" s="149"/>
      <c r="AA136" s="149"/>
      <c r="AB136" s="149"/>
      <c r="AC136" s="149"/>
      <c r="AD136" s="149"/>
      <c r="AE136" s="149"/>
      <c r="AF136" s="149"/>
      <c r="AG136" s="149" t="s">
        <v>179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ht="22.5" outlineLevel="1" x14ac:dyDescent="0.2">
      <c r="A137" s="176">
        <v>70</v>
      </c>
      <c r="B137" s="177" t="s">
        <v>376</v>
      </c>
      <c r="C137" s="187" t="s">
        <v>377</v>
      </c>
      <c r="D137" s="178" t="s">
        <v>174</v>
      </c>
      <c r="E137" s="179">
        <v>138.55000000000001</v>
      </c>
      <c r="F137" s="180">
        <v>282</v>
      </c>
      <c r="G137" s="181">
        <f>ROUND(E137*F137,2)</f>
        <v>39071.1</v>
      </c>
      <c r="H137" s="160"/>
      <c r="I137" s="159">
        <f>ROUND(E137*H137,2)</f>
        <v>0</v>
      </c>
      <c r="J137" s="160"/>
      <c r="K137" s="159">
        <f>ROUND(E137*J137,2)</f>
        <v>0</v>
      </c>
      <c r="L137" s="159">
        <v>21</v>
      </c>
      <c r="M137" s="159">
        <f>G137*(1+L137/100)</f>
        <v>47276.030999999995</v>
      </c>
      <c r="N137" s="159">
        <v>3.6700000000000001E-3</v>
      </c>
      <c r="O137" s="159">
        <f>ROUND(E137*N137,2)</f>
        <v>0.51</v>
      </c>
      <c r="P137" s="159">
        <v>0</v>
      </c>
      <c r="Q137" s="159">
        <f>ROUND(E137*P137,2)</f>
        <v>0</v>
      </c>
      <c r="R137" s="159"/>
      <c r="S137" s="159" t="s">
        <v>175</v>
      </c>
      <c r="T137" s="159" t="s">
        <v>175</v>
      </c>
      <c r="U137" s="159">
        <v>0.36199999999999999</v>
      </c>
      <c r="V137" s="159">
        <f>ROUND(E137*U137,2)</f>
        <v>50.16</v>
      </c>
      <c r="W137" s="159"/>
      <c r="X137" s="159" t="s">
        <v>176</v>
      </c>
      <c r="Y137" s="149"/>
      <c r="Z137" s="149"/>
      <c r="AA137" s="149"/>
      <c r="AB137" s="149"/>
      <c r="AC137" s="149"/>
      <c r="AD137" s="149"/>
      <c r="AE137" s="149"/>
      <c r="AF137" s="149"/>
      <c r="AG137" s="149" t="s">
        <v>177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x14ac:dyDescent="0.2">
      <c r="A138" s="164" t="s">
        <v>170</v>
      </c>
      <c r="B138" s="165" t="s">
        <v>84</v>
      </c>
      <c r="C138" s="184" t="s">
        <v>85</v>
      </c>
      <c r="D138" s="166"/>
      <c r="E138" s="167"/>
      <c r="F138" s="168"/>
      <c r="G138" s="169">
        <f>SUMIF(AG139:AG148,"&lt;&gt;NOR",G139:G148)</f>
        <v>178520.66999999998</v>
      </c>
      <c r="H138" s="163"/>
      <c r="I138" s="163">
        <f>SUM(I139:I148)</f>
        <v>0</v>
      </c>
      <c r="J138" s="163"/>
      <c r="K138" s="163">
        <f>SUM(K139:K148)</f>
        <v>0</v>
      </c>
      <c r="L138" s="163"/>
      <c r="M138" s="163">
        <f>SUM(M139:M148)</f>
        <v>216010.01069999996</v>
      </c>
      <c r="N138" s="163"/>
      <c r="O138" s="163">
        <f>SUM(O139:O148)</f>
        <v>35.31</v>
      </c>
      <c r="P138" s="163"/>
      <c r="Q138" s="163">
        <f>SUM(Q139:Q148)</f>
        <v>0</v>
      </c>
      <c r="R138" s="163"/>
      <c r="S138" s="163"/>
      <c r="T138" s="163"/>
      <c r="U138" s="163"/>
      <c r="V138" s="163">
        <f>SUM(V139:V148)</f>
        <v>147.44</v>
      </c>
      <c r="W138" s="163"/>
      <c r="X138" s="163"/>
      <c r="AG138" t="s">
        <v>171</v>
      </c>
    </row>
    <row r="139" spans="1:60" ht="22.5" outlineLevel="1" x14ac:dyDescent="0.2">
      <c r="A139" s="170">
        <v>71</v>
      </c>
      <c r="B139" s="171" t="s">
        <v>378</v>
      </c>
      <c r="C139" s="185" t="s">
        <v>379</v>
      </c>
      <c r="D139" s="172" t="s">
        <v>174</v>
      </c>
      <c r="E139" s="173">
        <v>237.14</v>
      </c>
      <c r="F139" s="174">
        <v>610</v>
      </c>
      <c r="G139" s="175">
        <f>ROUND(E139*F139,2)</f>
        <v>144655.4</v>
      </c>
      <c r="H139" s="160"/>
      <c r="I139" s="159">
        <f>ROUND(E139*H139,2)</f>
        <v>0</v>
      </c>
      <c r="J139" s="160"/>
      <c r="K139" s="159">
        <f>ROUND(E139*J139,2)</f>
        <v>0</v>
      </c>
      <c r="L139" s="159">
        <v>21</v>
      </c>
      <c r="M139" s="159">
        <f>G139*(1+L139/100)</f>
        <v>175033.03399999999</v>
      </c>
      <c r="N139" s="159">
        <v>9.5000000000000001E-2</v>
      </c>
      <c r="O139" s="159">
        <f>ROUND(E139*N139,2)</f>
        <v>22.53</v>
      </c>
      <c r="P139" s="159">
        <v>0</v>
      </c>
      <c r="Q139" s="159">
        <f>ROUND(E139*P139,2)</f>
        <v>0</v>
      </c>
      <c r="R139" s="159"/>
      <c r="S139" s="159" t="s">
        <v>175</v>
      </c>
      <c r="T139" s="159" t="s">
        <v>175</v>
      </c>
      <c r="U139" s="159">
        <v>0.47</v>
      </c>
      <c r="V139" s="159">
        <f>ROUND(E139*U139,2)</f>
        <v>111.46</v>
      </c>
      <c r="W139" s="159"/>
      <c r="X139" s="159" t="s">
        <v>176</v>
      </c>
      <c r="Y139" s="149"/>
      <c r="Z139" s="149"/>
      <c r="AA139" s="149"/>
      <c r="AB139" s="149"/>
      <c r="AC139" s="149"/>
      <c r="AD139" s="149"/>
      <c r="AE139" s="149"/>
      <c r="AF139" s="149"/>
      <c r="AG139" s="149" t="s">
        <v>177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56"/>
      <c r="B140" s="157"/>
      <c r="C140" s="186" t="s">
        <v>380</v>
      </c>
      <c r="D140" s="161"/>
      <c r="E140" s="162">
        <v>97.5</v>
      </c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179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ht="22.5" outlineLevel="1" x14ac:dyDescent="0.2">
      <c r="A141" s="156"/>
      <c r="B141" s="157"/>
      <c r="C141" s="186" t="s">
        <v>381</v>
      </c>
      <c r="D141" s="161"/>
      <c r="E141" s="162">
        <v>139.63999999999999</v>
      </c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49"/>
      <c r="Z141" s="149"/>
      <c r="AA141" s="149"/>
      <c r="AB141" s="149"/>
      <c r="AC141" s="149"/>
      <c r="AD141" s="149"/>
      <c r="AE141" s="149"/>
      <c r="AF141" s="149"/>
      <c r="AG141" s="149" t="s">
        <v>179</v>
      </c>
      <c r="AH141" s="149">
        <v>0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">
      <c r="A142" s="170">
        <v>72</v>
      </c>
      <c r="B142" s="171" t="s">
        <v>382</v>
      </c>
      <c r="C142" s="185" t="s">
        <v>383</v>
      </c>
      <c r="D142" s="172" t="s">
        <v>174</v>
      </c>
      <c r="E142" s="173">
        <v>105.14660000000001</v>
      </c>
      <c r="F142" s="174">
        <v>176</v>
      </c>
      <c r="G142" s="175">
        <f>ROUND(E142*F142,2)</f>
        <v>18505.8</v>
      </c>
      <c r="H142" s="160"/>
      <c r="I142" s="159">
        <f>ROUND(E142*H142,2)</f>
        <v>0</v>
      </c>
      <c r="J142" s="160"/>
      <c r="K142" s="159">
        <f>ROUND(E142*J142,2)</f>
        <v>0</v>
      </c>
      <c r="L142" s="159">
        <v>21</v>
      </c>
      <c r="M142" s="159">
        <f>G142*(1+L142/100)</f>
        <v>22392.018</v>
      </c>
      <c r="N142" s="159">
        <v>4.9840000000000002E-2</v>
      </c>
      <c r="O142" s="159">
        <f>ROUND(E142*N142,2)</f>
        <v>5.24</v>
      </c>
      <c r="P142" s="159">
        <v>0</v>
      </c>
      <c r="Q142" s="159">
        <f>ROUND(E142*P142,2)</f>
        <v>0</v>
      </c>
      <c r="R142" s="159"/>
      <c r="S142" s="159" t="s">
        <v>175</v>
      </c>
      <c r="T142" s="159" t="s">
        <v>175</v>
      </c>
      <c r="U142" s="159">
        <v>0.25</v>
      </c>
      <c r="V142" s="159">
        <f>ROUND(E142*U142,2)</f>
        <v>26.29</v>
      </c>
      <c r="W142" s="159"/>
      <c r="X142" s="159" t="s">
        <v>176</v>
      </c>
      <c r="Y142" s="149"/>
      <c r="Z142" s="149"/>
      <c r="AA142" s="149"/>
      <c r="AB142" s="149"/>
      <c r="AC142" s="149"/>
      <c r="AD142" s="149"/>
      <c r="AE142" s="149"/>
      <c r="AF142" s="149"/>
      <c r="AG142" s="149" t="s">
        <v>177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56"/>
      <c r="B143" s="157"/>
      <c r="C143" s="186" t="s">
        <v>384</v>
      </c>
      <c r="D143" s="161"/>
      <c r="E143" s="162">
        <v>105.14660000000001</v>
      </c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49"/>
      <c r="Z143" s="149"/>
      <c r="AA143" s="149"/>
      <c r="AB143" s="149"/>
      <c r="AC143" s="149"/>
      <c r="AD143" s="149"/>
      <c r="AE143" s="149"/>
      <c r="AF143" s="149"/>
      <c r="AG143" s="149" t="s">
        <v>179</v>
      </c>
      <c r="AH143" s="149">
        <v>0</v>
      </c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70">
        <v>73</v>
      </c>
      <c r="B144" s="171" t="s">
        <v>385</v>
      </c>
      <c r="C144" s="185" t="s">
        <v>386</v>
      </c>
      <c r="D144" s="172" t="s">
        <v>174</v>
      </c>
      <c r="E144" s="173">
        <v>17.149999999999999</v>
      </c>
      <c r="F144" s="174">
        <v>211.5</v>
      </c>
      <c r="G144" s="175">
        <f>ROUND(E144*F144,2)</f>
        <v>3627.23</v>
      </c>
      <c r="H144" s="160"/>
      <c r="I144" s="159">
        <f>ROUND(E144*H144,2)</f>
        <v>0</v>
      </c>
      <c r="J144" s="160"/>
      <c r="K144" s="159">
        <f>ROUND(E144*J144,2)</f>
        <v>0</v>
      </c>
      <c r="L144" s="159">
        <v>21</v>
      </c>
      <c r="M144" s="159">
        <f>G144*(1+L144/100)</f>
        <v>4388.9483</v>
      </c>
      <c r="N144" s="159">
        <v>0.28000000000000003</v>
      </c>
      <c r="O144" s="159">
        <f>ROUND(E144*N144,2)</f>
        <v>4.8</v>
      </c>
      <c r="P144" s="159">
        <v>0</v>
      </c>
      <c r="Q144" s="159">
        <f>ROUND(E144*P144,2)</f>
        <v>0</v>
      </c>
      <c r="R144" s="159"/>
      <c r="S144" s="159" t="s">
        <v>175</v>
      </c>
      <c r="T144" s="159" t="s">
        <v>175</v>
      </c>
      <c r="U144" s="159">
        <v>0.255</v>
      </c>
      <c r="V144" s="159">
        <f>ROUND(E144*U144,2)</f>
        <v>4.37</v>
      </c>
      <c r="W144" s="159"/>
      <c r="X144" s="159" t="s">
        <v>176</v>
      </c>
      <c r="Y144" s="149"/>
      <c r="Z144" s="149"/>
      <c r="AA144" s="149"/>
      <c r="AB144" s="149"/>
      <c r="AC144" s="149"/>
      <c r="AD144" s="149"/>
      <c r="AE144" s="149"/>
      <c r="AF144" s="149"/>
      <c r="AG144" s="149" t="s">
        <v>177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56"/>
      <c r="B145" s="157"/>
      <c r="C145" s="186" t="s">
        <v>387</v>
      </c>
      <c r="D145" s="161"/>
      <c r="E145" s="162">
        <v>17.149999999999999</v>
      </c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49"/>
      <c r="Z145" s="149"/>
      <c r="AA145" s="149"/>
      <c r="AB145" s="149"/>
      <c r="AC145" s="149"/>
      <c r="AD145" s="149"/>
      <c r="AE145" s="149"/>
      <c r="AF145" s="149"/>
      <c r="AG145" s="149" t="s">
        <v>179</v>
      </c>
      <c r="AH145" s="149">
        <v>0</v>
      </c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6">
        <v>74</v>
      </c>
      <c r="B146" s="177" t="s">
        <v>388</v>
      </c>
      <c r="C146" s="187" t="s">
        <v>389</v>
      </c>
      <c r="D146" s="178" t="s">
        <v>174</v>
      </c>
      <c r="E146" s="179">
        <v>17.149999999999999</v>
      </c>
      <c r="F146" s="180">
        <v>292</v>
      </c>
      <c r="G146" s="181">
        <f>ROUND(E146*F146,2)</f>
        <v>5007.8</v>
      </c>
      <c r="H146" s="160"/>
      <c r="I146" s="159">
        <f>ROUND(E146*H146,2)</f>
        <v>0</v>
      </c>
      <c r="J146" s="160"/>
      <c r="K146" s="159">
        <f>ROUND(E146*J146,2)</f>
        <v>0</v>
      </c>
      <c r="L146" s="159">
        <v>21</v>
      </c>
      <c r="M146" s="159">
        <f>G146*(1+L146/100)</f>
        <v>6059.4380000000001</v>
      </c>
      <c r="N146" s="159">
        <v>0.16</v>
      </c>
      <c r="O146" s="159">
        <f>ROUND(E146*N146,2)</f>
        <v>2.74</v>
      </c>
      <c r="P146" s="159">
        <v>0</v>
      </c>
      <c r="Q146" s="159">
        <f>ROUND(E146*P146,2)</f>
        <v>0</v>
      </c>
      <c r="R146" s="159"/>
      <c r="S146" s="159" t="s">
        <v>175</v>
      </c>
      <c r="T146" s="159" t="s">
        <v>175</v>
      </c>
      <c r="U146" s="159">
        <v>0.18</v>
      </c>
      <c r="V146" s="159">
        <f>ROUND(E146*U146,2)</f>
        <v>3.09</v>
      </c>
      <c r="W146" s="159"/>
      <c r="X146" s="159" t="s">
        <v>176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177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76">
        <v>75</v>
      </c>
      <c r="B147" s="177" t="s">
        <v>390</v>
      </c>
      <c r="C147" s="187" t="s">
        <v>391</v>
      </c>
      <c r="D147" s="178" t="s">
        <v>174</v>
      </c>
      <c r="E147" s="179">
        <v>17.149999999999999</v>
      </c>
      <c r="F147" s="180">
        <v>60.9</v>
      </c>
      <c r="G147" s="181">
        <f>ROUND(E147*F147,2)</f>
        <v>1044.44</v>
      </c>
      <c r="H147" s="160"/>
      <c r="I147" s="159">
        <f>ROUND(E147*H147,2)</f>
        <v>0</v>
      </c>
      <c r="J147" s="160"/>
      <c r="K147" s="159">
        <f>ROUND(E147*J147,2)</f>
        <v>0</v>
      </c>
      <c r="L147" s="159">
        <v>21</v>
      </c>
      <c r="M147" s="159">
        <f>G147*(1+L147/100)</f>
        <v>1263.7724000000001</v>
      </c>
      <c r="N147" s="159">
        <v>0</v>
      </c>
      <c r="O147" s="159">
        <f>ROUND(E147*N147,2)</f>
        <v>0</v>
      </c>
      <c r="P147" s="159">
        <v>0</v>
      </c>
      <c r="Q147" s="159">
        <f>ROUND(E147*P147,2)</f>
        <v>0</v>
      </c>
      <c r="R147" s="159"/>
      <c r="S147" s="159" t="s">
        <v>175</v>
      </c>
      <c r="T147" s="159" t="s">
        <v>175</v>
      </c>
      <c r="U147" s="159">
        <v>0.13</v>
      </c>
      <c r="V147" s="159">
        <f>ROUND(E147*U147,2)</f>
        <v>2.23</v>
      </c>
      <c r="W147" s="159"/>
      <c r="X147" s="159" t="s">
        <v>176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177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ht="33.75" outlineLevel="1" x14ac:dyDescent="0.2">
      <c r="A148" s="176">
        <v>76</v>
      </c>
      <c r="B148" s="177" t="s">
        <v>392</v>
      </c>
      <c r="C148" s="187" t="s">
        <v>393</v>
      </c>
      <c r="D148" s="178" t="s">
        <v>394</v>
      </c>
      <c r="E148" s="179">
        <v>1</v>
      </c>
      <c r="F148" s="180">
        <v>5680</v>
      </c>
      <c r="G148" s="181">
        <f>ROUND(E148*F148,2)</f>
        <v>5680</v>
      </c>
      <c r="H148" s="160"/>
      <c r="I148" s="159">
        <f>ROUND(E148*H148,2)</f>
        <v>0</v>
      </c>
      <c r="J148" s="160"/>
      <c r="K148" s="159">
        <f>ROUND(E148*J148,2)</f>
        <v>0</v>
      </c>
      <c r="L148" s="159">
        <v>21</v>
      </c>
      <c r="M148" s="159">
        <f>G148*(1+L148/100)</f>
        <v>6872.8</v>
      </c>
      <c r="N148" s="159">
        <v>0</v>
      </c>
      <c r="O148" s="159">
        <f>ROUND(E148*N148,2)</f>
        <v>0</v>
      </c>
      <c r="P148" s="159">
        <v>0</v>
      </c>
      <c r="Q148" s="159">
        <f>ROUND(E148*P148,2)</f>
        <v>0</v>
      </c>
      <c r="R148" s="159"/>
      <c r="S148" s="159" t="s">
        <v>395</v>
      </c>
      <c r="T148" s="159" t="s">
        <v>396</v>
      </c>
      <c r="U148" s="159">
        <v>0</v>
      </c>
      <c r="V148" s="159">
        <f>ROUND(E148*U148,2)</f>
        <v>0</v>
      </c>
      <c r="W148" s="159"/>
      <c r="X148" s="159" t="s">
        <v>176</v>
      </c>
      <c r="Y148" s="149"/>
      <c r="Z148" s="149"/>
      <c r="AA148" s="149"/>
      <c r="AB148" s="149"/>
      <c r="AC148" s="149"/>
      <c r="AD148" s="149"/>
      <c r="AE148" s="149"/>
      <c r="AF148" s="149"/>
      <c r="AG148" s="149" t="s">
        <v>177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x14ac:dyDescent="0.2">
      <c r="A149" s="164" t="s">
        <v>170</v>
      </c>
      <c r="B149" s="165" t="s">
        <v>86</v>
      </c>
      <c r="C149" s="184" t="s">
        <v>87</v>
      </c>
      <c r="D149" s="166"/>
      <c r="E149" s="167"/>
      <c r="F149" s="168"/>
      <c r="G149" s="169">
        <f>SUMIF(AG150:AG153,"&lt;&gt;NOR",G150:G153)</f>
        <v>19511.949999999997</v>
      </c>
      <c r="H149" s="163"/>
      <c r="I149" s="163">
        <f>SUM(I150:I153)</f>
        <v>0</v>
      </c>
      <c r="J149" s="163"/>
      <c r="K149" s="163">
        <f>SUM(K150:K153)</f>
        <v>0</v>
      </c>
      <c r="L149" s="163"/>
      <c r="M149" s="163">
        <f>SUM(M150:M153)</f>
        <v>23609.459500000001</v>
      </c>
      <c r="N149" s="163"/>
      <c r="O149" s="163">
        <f>SUM(O150:O153)</f>
        <v>0.25</v>
      </c>
      <c r="P149" s="163"/>
      <c r="Q149" s="163">
        <f>SUM(Q150:Q153)</f>
        <v>0</v>
      </c>
      <c r="R149" s="163"/>
      <c r="S149" s="163"/>
      <c r="T149" s="163"/>
      <c r="U149" s="163"/>
      <c r="V149" s="163">
        <f>SUM(V150:V153)</f>
        <v>9.48</v>
      </c>
      <c r="W149" s="163"/>
      <c r="X149" s="163"/>
      <c r="AG149" t="s">
        <v>171</v>
      </c>
    </row>
    <row r="150" spans="1:60" ht="22.5" outlineLevel="1" x14ac:dyDescent="0.2">
      <c r="A150" s="176">
        <v>77</v>
      </c>
      <c r="B150" s="177" t="s">
        <v>397</v>
      </c>
      <c r="C150" s="187" t="s">
        <v>398</v>
      </c>
      <c r="D150" s="178" t="s">
        <v>267</v>
      </c>
      <c r="E150" s="179">
        <v>1</v>
      </c>
      <c r="F150" s="180">
        <v>8850</v>
      </c>
      <c r="G150" s="181">
        <f>ROUND(E150*F150,2)</f>
        <v>8850</v>
      </c>
      <c r="H150" s="160"/>
      <c r="I150" s="159">
        <f>ROUND(E150*H150,2)</f>
        <v>0</v>
      </c>
      <c r="J150" s="160"/>
      <c r="K150" s="159">
        <f>ROUND(E150*J150,2)</f>
        <v>0</v>
      </c>
      <c r="L150" s="159">
        <v>21</v>
      </c>
      <c r="M150" s="159">
        <f>G150*(1+L150/100)</f>
        <v>10708.5</v>
      </c>
      <c r="N150" s="159">
        <v>4.2750000000000003E-2</v>
      </c>
      <c r="O150" s="159">
        <f>ROUND(E150*N150,2)</f>
        <v>0.04</v>
      </c>
      <c r="P150" s="159">
        <v>0</v>
      </c>
      <c r="Q150" s="159">
        <f>ROUND(E150*P150,2)</f>
        <v>0</v>
      </c>
      <c r="R150" s="159"/>
      <c r="S150" s="159" t="s">
        <v>175</v>
      </c>
      <c r="T150" s="159" t="s">
        <v>175</v>
      </c>
      <c r="U150" s="159">
        <v>1.5</v>
      </c>
      <c r="V150" s="159">
        <f>ROUND(E150*U150,2)</f>
        <v>1.5</v>
      </c>
      <c r="W150" s="159"/>
      <c r="X150" s="159" t="s">
        <v>176</v>
      </c>
      <c r="Y150" s="149"/>
      <c r="Z150" s="149"/>
      <c r="AA150" s="149"/>
      <c r="AB150" s="149"/>
      <c r="AC150" s="149"/>
      <c r="AD150" s="149"/>
      <c r="AE150" s="149"/>
      <c r="AF150" s="149"/>
      <c r="AG150" s="149" t="s">
        <v>177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ht="22.5" outlineLevel="1" x14ac:dyDescent="0.2">
      <c r="A151" s="170">
        <v>78</v>
      </c>
      <c r="B151" s="171" t="s">
        <v>399</v>
      </c>
      <c r="C151" s="185" t="s">
        <v>400</v>
      </c>
      <c r="D151" s="172" t="s">
        <v>184</v>
      </c>
      <c r="E151" s="173">
        <v>13.7</v>
      </c>
      <c r="F151" s="174">
        <v>718</v>
      </c>
      <c r="G151" s="175">
        <f>ROUND(E151*F151,2)</f>
        <v>9836.6</v>
      </c>
      <c r="H151" s="160"/>
      <c r="I151" s="159">
        <f>ROUND(E151*H151,2)</f>
        <v>0</v>
      </c>
      <c r="J151" s="160"/>
      <c r="K151" s="159">
        <f>ROUND(E151*J151,2)</f>
        <v>0</v>
      </c>
      <c r="L151" s="159">
        <v>21</v>
      </c>
      <c r="M151" s="159">
        <f>G151*(1+L151/100)</f>
        <v>11902.286</v>
      </c>
      <c r="N151" s="159">
        <v>1.4930000000000001E-2</v>
      </c>
      <c r="O151" s="159">
        <f>ROUND(E151*N151,2)</f>
        <v>0.2</v>
      </c>
      <c r="P151" s="159">
        <v>0</v>
      </c>
      <c r="Q151" s="159">
        <f>ROUND(E151*P151,2)</f>
        <v>0</v>
      </c>
      <c r="R151" s="159"/>
      <c r="S151" s="159" t="s">
        <v>175</v>
      </c>
      <c r="T151" s="159" t="s">
        <v>175</v>
      </c>
      <c r="U151" s="159">
        <v>0.53</v>
      </c>
      <c r="V151" s="159">
        <f>ROUND(E151*U151,2)</f>
        <v>7.26</v>
      </c>
      <c r="W151" s="159"/>
      <c r="X151" s="159" t="s">
        <v>176</v>
      </c>
      <c r="Y151" s="149"/>
      <c r="Z151" s="149"/>
      <c r="AA151" s="149"/>
      <c r="AB151" s="149"/>
      <c r="AC151" s="149"/>
      <c r="AD151" s="149"/>
      <c r="AE151" s="149"/>
      <c r="AF151" s="149"/>
      <c r="AG151" s="149" t="s">
        <v>177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56"/>
      <c r="B152" s="157"/>
      <c r="C152" s="186" t="s">
        <v>401</v>
      </c>
      <c r="D152" s="161"/>
      <c r="E152" s="162">
        <v>13.7</v>
      </c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49"/>
      <c r="Z152" s="149"/>
      <c r="AA152" s="149"/>
      <c r="AB152" s="149"/>
      <c r="AC152" s="149"/>
      <c r="AD152" s="149"/>
      <c r="AE152" s="149"/>
      <c r="AF152" s="149"/>
      <c r="AG152" s="149" t="s">
        <v>179</v>
      </c>
      <c r="AH152" s="149">
        <v>0</v>
      </c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ht="22.5" outlineLevel="1" x14ac:dyDescent="0.2">
      <c r="A153" s="176">
        <v>79</v>
      </c>
      <c r="B153" s="177" t="s">
        <v>402</v>
      </c>
      <c r="C153" s="187" t="s">
        <v>403</v>
      </c>
      <c r="D153" s="178" t="s">
        <v>184</v>
      </c>
      <c r="E153" s="179">
        <v>1.7</v>
      </c>
      <c r="F153" s="180">
        <v>485.5</v>
      </c>
      <c r="G153" s="181">
        <f>ROUND(E153*F153,2)</f>
        <v>825.35</v>
      </c>
      <c r="H153" s="160"/>
      <c r="I153" s="159">
        <f>ROUND(E153*H153,2)</f>
        <v>0</v>
      </c>
      <c r="J153" s="160"/>
      <c r="K153" s="159">
        <f>ROUND(E153*J153,2)</f>
        <v>0</v>
      </c>
      <c r="L153" s="159">
        <v>21</v>
      </c>
      <c r="M153" s="159">
        <f>G153*(1+L153/100)</f>
        <v>998.67349999999999</v>
      </c>
      <c r="N153" s="159">
        <v>7.4599999999999996E-3</v>
      </c>
      <c r="O153" s="159">
        <f>ROUND(E153*N153,2)</f>
        <v>0.01</v>
      </c>
      <c r="P153" s="159">
        <v>0</v>
      </c>
      <c r="Q153" s="159">
        <f>ROUND(E153*P153,2)</f>
        <v>0</v>
      </c>
      <c r="R153" s="159"/>
      <c r="S153" s="159" t="s">
        <v>175</v>
      </c>
      <c r="T153" s="159" t="s">
        <v>175</v>
      </c>
      <c r="U153" s="159">
        <v>0.42499999999999999</v>
      </c>
      <c r="V153" s="159">
        <f>ROUND(E153*U153,2)</f>
        <v>0.72</v>
      </c>
      <c r="W153" s="159"/>
      <c r="X153" s="159" t="s">
        <v>176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177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x14ac:dyDescent="0.2">
      <c r="A154" s="164" t="s">
        <v>170</v>
      </c>
      <c r="B154" s="165" t="s">
        <v>90</v>
      </c>
      <c r="C154" s="184" t="s">
        <v>91</v>
      </c>
      <c r="D154" s="166"/>
      <c r="E154" s="167"/>
      <c r="F154" s="168"/>
      <c r="G154" s="169">
        <f>SUMIF(AG155:AG155,"&lt;&gt;NOR",G155:G155)</f>
        <v>11000</v>
      </c>
      <c r="H154" s="163"/>
      <c r="I154" s="163">
        <f>SUM(I155:I155)</f>
        <v>0</v>
      </c>
      <c r="J154" s="163"/>
      <c r="K154" s="163">
        <f>SUM(K155:K155)</f>
        <v>0</v>
      </c>
      <c r="L154" s="163"/>
      <c r="M154" s="163">
        <f>SUM(M155:M155)</f>
        <v>13310</v>
      </c>
      <c r="N154" s="163"/>
      <c r="O154" s="163">
        <f>SUM(O155:O155)</f>
        <v>0</v>
      </c>
      <c r="P154" s="163"/>
      <c r="Q154" s="163">
        <f>SUM(Q155:Q155)</f>
        <v>0</v>
      </c>
      <c r="R154" s="163"/>
      <c r="S154" s="163"/>
      <c r="T154" s="163"/>
      <c r="U154" s="163"/>
      <c r="V154" s="163">
        <f>SUM(V155:V155)</f>
        <v>0</v>
      </c>
      <c r="W154" s="163"/>
      <c r="X154" s="163"/>
      <c r="AG154" t="s">
        <v>171</v>
      </c>
    </row>
    <row r="155" spans="1:60" outlineLevel="1" x14ac:dyDescent="0.2">
      <c r="A155" s="176">
        <v>80</v>
      </c>
      <c r="B155" s="177" t="s">
        <v>404</v>
      </c>
      <c r="C155" s="187" t="s">
        <v>405</v>
      </c>
      <c r="D155" s="178" t="s">
        <v>406</v>
      </c>
      <c r="E155" s="179">
        <v>50</v>
      </c>
      <c r="F155" s="180">
        <v>220</v>
      </c>
      <c r="G155" s="181">
        <f>ROUND(E155*F155,2)</f>
        <v>11000</v>
      </c>
      <c r="H155" s="160"/>
      <c r="I155" s="159">
        <f>ROUND(E155*H155,2)</f>
        <v>0</v>
      </c>
      <c r="J155" s="160"/>
      <c r="K155" s="159">
        <f>ROUND(E155*J155,2)</f>
        <v>0</v>
      </c>
      <c r="L155" s="159">
        <v>21</v>
      </c>
      <c r="M155" s="159">
        <f>G155*(1+L155/100)</f>
        <v>13310</v>
      </c>
      <c r="N155" s="159">
        <v>0</v>
      </c>
      <c r="O155" s="159">
        <f>ROUND(E155*N155,2)</f>
        <v>0</v>
      </c>
      <c r="P155" s="159">
        <v>0</v>
      </c>
      <c r="Q155" s="159">
        <f>ROUND(E155*P155,2)</f>
        <v>0</v>
      </c>
      <c r="R155" s="159"/>
      <c r="S155" s="159" t="s">
        <v>395</v>
      </c>
      <c r="T155" s="159" t="s">
        <v>396</v>
      </c>
      <c r="U155" s="159">
        <v>0</v>
      </c>
      <c r="V155" s="159">
        <f>ROUND(E155*U155,2)</f>
        <v>0</v>
      </c>
      <c r="W155" s="159"/>
      <c r="X155" s="159" t="s">
        <v>176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177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x14ac:dyDescent="0.2">
      <c r="A156" s="164" t="s">
        <v>170</v>
      </c>
      <c r="B156" s="165" t="s">
        <v>92</v>
      </c>
      <c r="C156" s="184" t="s">
        <v>93</v>
      </c>
      <c r="D156" s="166"/>
      <c r="E156" s="167"/>
      <c r="F156" s="168"/>
      <c r="G156" s="169">
        <f>SUMIF(AG157:AG157,"&lt;&gt;NOR",G157:G157)</f>
        <v>9449.65</v>
      </c>
      <c r="H156" s="163"/>
      <c r="I156" s="163">
        <f>SUM(I157:I157)</f>
        <v>0</v>
      </c>
      <c r="J156" s="163"/>
      <c r="K156" s="163">
        <f>SUM(K157:K157)</f>
        <v>0</v>
      </c>
      <c r="L156" s="163"/>
      <c r="M156" s="163">
        <f>SUM(M157:M157)</f>
        <v>11434.076499999999</v>
      </c>
      <c r="N156" s="163"/>
      <c r="O156" s="163">
        <f>SUM(O157:O157)</f>
        <v>5.22</v>
      </c>
      <c r="P156" s="163"/>
      <c r="Q156" s="163">
        <f>SUM(Q157:Q157)</f>
        <v>0</v>
      </c>
      <c r="R156" s="163"/>
      <c r="S156" s="163"/>
      <c r="T156" s="163"/>
      <c r="U156" s="163"/>
      <c r="V156" s="163">
        <f>SUM(V157:V157)</f>
        <v>4.8</v>
      </c>
      <c r="W156" s="163"/>
      <c r="X156" s="163"/>
      <c r="AG156" t="s">
        <v>171</v>
      </c>
    </row>
    <row r="157" spans="1:60" ht="22.5" outlineLevel="1" x14ac:dyDescent="0.2">
      <c r="A157" s="176">
        <v>81</v>
      </c>
      <c r="B157" s="177" t="s">
        <v>407</v>
      </c>
      <c r="C157" s="187" t="s">
        <v>408</v>
      </c>
      <c r="D157" s="178" t="s">
        <v>184</v>
      </c>
      <c r="E157" s="179">
        <v>34.299999999999997</v>
      </c>
      <c r="F157" s="180">
        <v>275.5</v>
      </c>
      <c r="G157" s="181">
        <f>ROUND(E157*F157,2)</f>
        <v>9449.65</v>
      </c>
      <c r="H157" s="160"/>
      <c r="I157" s="159">
        <f>ROUND(E157*H157,2)</f>
        <v>0</v>
      </c>
      <c r="J157" s="160"/>
      <c r="K157" s="159">
        <f>ROUND(E157*J157,2)</f>
        <v>0</v>
      </c>
      <c r="L157" s="159">
        <v>21</v>
      </c>
      <c r="M157" s="159">
        <f>G157*(1+L157/100)</f>
        <v>11434.076499999999</v>
      </c>
      <c r="N157" s="159">
        <v>0.15223999999999999</v>
      </c>
      <c r="O157" s="159">
        <f>ROUND(E157*N157,2)</f>
        <v>5.22</v>
      </c>
      <c r="P157" s="159">
        <v>0</v>
      </c>
      <c r="Q157" s="159">
        <f>ROUND(E157*P157,2)</f>
        <v>0</v>
      </c>
      <c r="R157" s="159"/>
      <c r="S157" s="159" t="s">
        <v>175</v>
      </c>
      <c r="T157" s="159" t="s">
        <v>175</v>
      </c>
      <c r="U157" s="159">
        <v>0.14000000000000001</v>
      </c>
      <c r="V157" s="159">
        <f>ROUND(E157*U157,2)</f>
        <v>4.8</v>
      </c>
      <c r="W157" s="159"/>
      <c r="X157" s="159" t="s">
        <v>176</v>
      </c>
      <c r="Y157" s="149"/>
      <c r="Z157" s="149"/>
      <c r="AA157" s="149"/>
      <c r="AB157" s="149"/>
      <c r="AC157" s="149"/>
      <c r="AD157" s="149"/>
      <c r="AE157" s="149"/>
      <c r="AF157" s="149"/>
      <c r="AG157" s="149" t="s">
        <v>177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x14ac:dyDescent="0.2">
      <c r="A158" s="164" t="s">
        <v>170</v>
      </c>
      <c r="B158" s="165" t="s">
        <v>94</v>
      </c>
      <c r="C158" s="184" t="s">
        <v>95</v>
      </c>
      <c r="D158" s="166"/>
      <c r="E158" s="167"/>
      <c r="F158" s="168"/>
      <c r="G158" s="169">
        <f>SUMIF(AG159:AG160,"&lt;&gt;NOR",G159:G160)</f>
        <v>2858.86</v>
      </c>
      <c r="H158" s="163"/>
      <c r="I158" s="163">
        <f>SUM(I159:I160)</f>
        <v>0</v>
      </c>
      <c r="J158" s="163"/>
      <c r="K158" s="163">
        <f>SUM(K159:K160)</f>
        <v>0</v>
      </c>
      <c r="L158" s="163"/>
      <c r="M158" s="163">
        <f>SUM(M159:M160)</f>
        <v>3459.2206000000001</v>
      </c>
      <c r="N158" s="163"/>
      <c r="O158" s="163">
        <f>SUM(O159:O160)</f>
        <v>0.01</v>
      </c>
      <c r="P158" s="163"/>
      <c r="Q158" s="163">
        <f>SUM(Q159:Q160)</f>
        <v>0</v>
      </c>
      <c r="R158" s="163"/>
      <c r="S158" s="163"/>
      <c r="T158" s="163"/>
      <c r="U158" s="163"/>
      <c r="V158" s="163">
        <f>SUM(V159:V160)</f>
        <v>2.4</v>
      </c>
      <c r="W158" s="163"/>
      <c r="X158" s="163"/>
      <c r="AG158" t="s">
        <v>171</v>
      </c>
    </row>
    <row r="159" spans="1:60" outlineLevel="1" x14ac:dyDescent="0.2">
      <c r="A159" s="170">
        <v>82</v>
      </c>
      <c r="B159" s="171" t="s">
        <v>409</v>
      </c>
      <c r="C159" s="185" t="s">
        <v>410</v>
      </c>
      <c r="D159" s="172" t="s">
        <v>174</v>
      </c>
      <c r="E159" s="173">
        <v>12.012</v>
      </c>
      <c r="F159" s="174">
        <v>238</v>
      </c>
      <c r="G159" s="175">
        <f>ROUND(E159*F159,2)</f>
        <v>2858.86</v>
      </c>
      <c r="H159" s="160"/>
      <c r="I159" s="159">
        <f>ROUND(E159*H159,2)</f>
        <v>0</v>
      </c>
      <c r="J159" s="160"/>
      <c r="K159" s="159">
        <f>ROUND(E159*J159,2)</f>
        <v>0</v>
      </c>
      <c r="L159" s="159">
        <v>21</v>
      </c>
      <c r="M159" s="159">
        <f>G159*(1+L159/100)</f>
        <v>3459.2206000000001</v>
      </c>
      <c r="N159" s="159">
        <v>6.9999999999999999E-4</v>
      </c>
      <c r="O159" s="159">
        <f>ROUND(E159*N159,2)</f>
        <v>0.01</v>
      </c>
      <c r="P159" s="159">
        <v>0</v>
      </c>
      <c r="Q159" s="159">
        <f>ROUND(E159*P159,2)</f>
        <v>0</v>
      </c>
      <c r="R159" s="159"/>
      <c r="S159" s="159" t="s">
        <v>175</v>
      </c>
      <c r="T159" s="159" t="s">
        <v>175</v>
      </c>
      <c r="U159" s="159">
        <v>0.2</v>
      </c>
      <c r="V159" s="159">
        <f>ROUND(E159*U159,2)</f>
        <v>2.4</v>
      </c>
      <c r="W159" s="159"/>
      <c r="X159" s="159" t="s">
        <v>176</v>
      </c>
      <c r="Y159" s="149"/>
      <c r="Z159" s="149"/>
      <c r="AA159" s="149"/>
      <c r="AB159" s="149"/>
      <c r="AC159" s="149"/>
      <c r="AD159" s="149"/>
      <c r="AE159" s="149"/>
      <c r="AF159" s="149"/>
      <c r="AG159" s="149" t="s">
        <v>177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56"/>
      <c r="B160" s="157"/>
      <c r="C160" s="186" t="s">
        <v>411</v>
      </c>
      <c r="D160" s="161"/>
      <c r="E160" s="162">
        <v>12.012</v>
      </c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49"/>
      <c r="Z160" s="149"/>
      <c r="AA160" s="149"/>
      <c r="AB160" s="149"/>
      <c r="AC160" s="149"/>
      <c r="AD160" s="149"/>
      <c r="AE160" s="149"/>
      <c r="AF160" s="149"/>
      <c r="AG160" s="149" t="s">
        <v>179</v>
      </c>
      <c r="AH160" s="149">
        <v>0</v>
      </c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x14ac:dyDescent="0.2">
      <c r="A161" s="164" t="s">
        <v>170</v>
      </c>
      <c r="B161" s="165" t="s">
        <v>96</v>
      </c>
      <c r="C161" s="184" t="s">
        <v>97</v>
      </c>
      <c r="D161" s="166"/>
      <c r="E161" s="167"/>
      <c r="F161" s="168"/>
      <c r="G161" s="169">
        <f>SUMIF(AG162:AG171,"&lt;&gt;NOR",G162:G171)</f>
        <v>47340.100000000006</v>
      </c>
      <c r="H161" s="163"/>
      <c r="I161" s="163">
        <f>SUM(I162:I171)</f>
        <v>0</v>
      </c>
      <c r="J161" s="163"/>
      <c r="K161" s="163">
        <f>SUM(K162:K171)</f>
        <v>0</v>
      </c>
      <c r="L161" s="163"/>
      <c r="M161" s="163">
        <f>SUM(M162:M171)</f>
        <v>57281.520999999993</v>
      </c>
      <c r="N161" s="163"/>
      <c r="O161" s="163">
        <f>SUM(O162:O171)</f>
        <v>3.7100000000000004</v>
      </c>
      <c r="P161" s="163"/>
      <c r="Q161" s="163">
        <f>SUM(Q162:Q171)</f>
        <v>0</v>
      </c>
      <c r="R161" s="163"/>
      <c r="S161" s="163"/>
      <c r="T161" s="163"/>
      <c r="U161" s="163"/>
      <c r="V161" s="163">
        <f>SUM(V162:V171)</f>
        <v>98.82</v>
      </c>
      <c r="W161" s="163"/>
      <c r="X161" s="163"/>
      <c r="AG161" t="s">
        <v>171</v>
      </c>
    </row>
    <row r="162" spans="1:60" outlineLevel="1" x14ac:dyDescent="0.2">
      <c r="A162" s="170">
        <v>83</v>
      </c>
      <c r="B162" s="171" t="s">
        <v>412</v>
      </c>
      <c r="C162" s="185" t="s">
        <v>413</v>
      </c>
      <c r="D162" s="172" t="s">
        <v>174</v>
      </c>
      <c r="E162" s="173">
        <v>158.136</v>
      </c>
      <c r="F162" s="174">
        <v>62.8</v>
      </c>
      <c r="G162" s="175">
        <f>ROUND(E162*F162,2)</f>
        <v>9930.94</v>
      </c>
      <c r="H162" s="160"/>
      <c r="I162" s="159">
        <f>ROUND(E162*H162,2)</f>
        <v>0</v>
      </c>
      <c r="J162" s="160"/>
      <c r="K162" s="159">
        <f>ROUND(E162*J162,2)</f>
        <v>0</v>
      </c>
      <c r="L162" s="159">
        <v>21</v>
      </c>
      <c r="M162" s="159">
        <f>G162*(1+L162/100)</f>
        <v>12016.437400000001</v>
      </c>
      <c r="N162" s="159">
        <v>1.8380000000000001E-2</v>
      </c>
      <c r="O162" s="159">
        <f>ROUND(E162*N162,2)</f>
        <v>2.91</v>
      </c>
      <c r="P162" s="159">
        <v>0</v>
      </c>
      <c r="Q162" s="159">
        <f>ROUND(E162*P162,2)</f>
        <v>0</v>
      </c>
      <c r="R162" s="159"/>
      <c r="S162" s="159" t="s">
        <v>175</v>
      </c>
      <c r="T162" s="159" t="s">
        <v>175</v>
      </c>
      <c r="U162" s="159">
        <v>0.13</v>
      </c>
      <c r="V162" s="159">
        <f>ROUND(E162*U162,2)</f>
        <v>20.56</v>
      </c>
      <c r="W162" s="159"/>
      <c r="X162" s="159" t="s">
        <v>176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177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56"/>
      <c r="B163" s="157"/>
      <c r="C163" s="186" t="s">
        <v>414</v>
      </c>
      <c r="D163" s="161"/>
      <c r="E163" s="162">
        <v>158.136</v>
      </c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179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70">
        <v>84</v>
      </c>
      <c r="B164" s="171" t="s">
        <v>415</v>
      </c>
      <c r="C164" s="185" t="s">
        <v>416</v>
      </c>
      <c r="D164" s="172" t="s">
        <v>174</v>
      </c>
      <c r="E164" s="173">
        <v>316.27199999999999</v>
      </c>
      <c r="F164" s="174">
        <v>27.4</v>
      </c>
      <c r="G164" s="175">
        <f>ROUND(E164*F164,2)</f>
        <v>8665.85</v>
      </c>
      <c r="H164" s="160"/>
      <c r="I164" s="159">
        <f>ROUND(E164*H164,2)</f>
        <v>0</v>
      </c>
      <c r="J164" s="160"/>
      <c r="K164" s="159">
        <f>ROUND(E164*J164,2)</f>
        <v>0</v>
      </c>
      <c r="L164" s="159">
        <v>21</v>
      </c>
      <c r="M164" s="159">
        <f>G164*(1+L164/100)</f>
        <v>10485.6785</v>
      </c>
      <c r="N164" s="159">
        <v>8.4999999999999995E-4</v>
      </c>
      <c r="O164" s="159">
        <f>ROUND(E164*N164,2)</f>
        <v>0.27</v>
      </c>
      <c r="P164" s="159">
        <v>0</v>
      </c>
      <c r="Q164" s="159">
        <f>ROUND(E164*P164,2)</f>
        <v>0</v>
      </c>
      <c r="R164" s="159"/>
      <c r="S164" s="159" t="s">
        <v>175</v>
      </c>
      <c r="T164" s="159" t="s">
        <v>175</v>
      </c>
      <c r="U164" s="159">
        <v>6.0000000000000001E-3</v>
      </c>
      <c r="V164" s="159">
        <f>ROUND(E164*U164,2)</f>
        <v>1.9</v>
      </c>
      <c r="W164" s="159"/>
      <c r="X164" s="159" t="s">
        <v>176</v>
      </c>
      <c r="Y164" s="149"/>
      <c r="Z164" s="149"/>
      <c r="AA164" s="149"/>
      <c r="AB164" s="149"/>
      <c r="AC164" s="149"/>
      <c r="AD164" s="149"/>
      <c r="AE164" s="149"/>
      <c r="AF164" s="149"/>
      <c r="AG164" s="149" t="s">
        <v>177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">
      <c r="A165" s="156"/>
      <c r="B165" s="157"/>
      <c r="C165" s="186" t="s">
        <v>417</v>
      </c>
      <c r="D165" s="161"/>
      <c r="E165" s="162">
        <v>316.27199999999999</v>
      </c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49"/>
      <c r="Z165" s="149"/>
      <c r="AA165" s="149"/>
      <c r="AB165" s="149"/>
      <c r="AC165" s="149"/>
      <c r="AD165" s="149"/>
      <c r="AE165" s="149"/>
      <c r="AF165" s="149"/>
      <c r="AG165" s="149" t="s">
        <v>179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76">
        <v>85</v>
      </c>
      <c r="B166" s="177" t="s">
        <v>418</v>
      </c>
      <c r="C166" s="187" t="s">
        <v>419</v>
      </c>
      <c r="D166" s="178" t="s">
        <v>174</v>
      </c>
      <c r="E166" s="179">
        <v>158.136</v>
      </c>
      <c r="F166" s="180">
        <v>51.3</v>
      </c>
      <c r="G166" s="181">
        <f>ROUND(E166*F166,2)</f>
        <v>8112.38</v>
      </c>
      <c r="H166" s="160"/>
      <c r="I166" s="159">
        <f>ROUND(E166*H166,2)</f>
        <v>0</v>
      </c>
      <c r="J166" s="160"/>
      <c r="K166" s="159">
        <f>ROUND(E166*J166,2)</f>
        <v>0</v>
      </c>
      <c r="L166" s="159">
        <v>21</v>
      </c>
      <c r="M166" s="159">
        <f>G166*(1+L166/100)</f>
        <v>9815.9797999999992</v>
      </c>
      <c r="N166" s="159">
        <v>0</v>
      </c>
      <c r="O166" s="159">
        <f>ROUND(E166*N166,2)</f>
        <v>0</v>
      </c>
      <c r="P166" s="159">
        <v>0</v>
      </c>
      <c r="Q166" s="159">
        <f>ROUND(E166*P166,2)</f>
        <v>0</v>
      </c>
      <c r="R166" s="159"/>
      <c r="S166" s="159" t="s">
        <v>175</v>
      </c>
      <c r="T166" s="159" t="s">
        <v>175</v>
      </c>
      <c r="U166" s="159">
        <v>0.10199999999999999</v>
      </c>
      <c r="V166" s="159">
        <f>ROUND(E166*U166,2)</f>
        <v>16.13</v>
      </c>
      <c r="W166" s="159"/>
      <c r="X166" s="159" t="s">
        <v>176</v>
      </c>
      <c r="Y166" s="149"/>
      <c r="Z166" s="149"/>
      <c r="AA166" s="149"/>
      <c r="AB166" s="149"/>
      <c r="AC166" s="149"/>
      <c r="AD166" s="149"/>
      <c r="AE166" s="149"/>
      <c r="AF166" s="149"/>
      <c r="AG166" s="149" t="s">
        <v>177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70">
        <v>86</v>
      </c>
      <c r="B167" s="171" t="s">
        <v>420</v>
      </c>
      <c r="C167" s="185" t="s">
        <v>421</v>
      </c>
      <c r="D167" s="172" t="s">
        <v>174</v>
      </c>
      <c r="E167" s="173">
        <v>270.89</v>
      </c>
      <c r="F167" s="174">
        <v>55</v>
      </c>
      <c r="G167" s="175">
        <f>ROUND(E167*F167,2)</f>
        <v>14898.95</v>
      </c>
      <c r="H167" s="160"/>
      <c r="I167" s="159">
        <f>ROUND(E167*H167,2)</f>
        <v>0</v>
      </c>
      <c r="J167" s="160"/>
      <c r="K167" s="159">
        <f>ROUND(E167*J167,2)</f>
        <v>0</v>
      </c>
      <c r="L167" s="159">
        <v>21</v>
      </c>
      <c r="M167" s="159">
        <f>G167*(1+L167/100)</f>
        <v>18027.729500000001</v>
      </c>
      <c r="N167" s="159">
        <v>1.2099999999999999E-3</v>
      </c>
      <c r="O167" s="159">
        <f>ROUND(E167*N167,2)</f>
        <v>0.33</v>
      </c>
      <c r="P167" s="159">
        <v>0</v>
      </c>
      <c r="Q167" s="159">
        <f>ROUND(E167*P167,2)</f>
        <v>0</v>
      </c>
      <c r="R167" s="159"/>
      <c r="S167" s="159" t="s">
        <v>175</v>
      </c>
      <c r="T167" s="159" t="s">
        <v>175</v>
      </c>
      <c r="U167" s="159">
        <v>0.17699999999999999</v>
      </c>
      <c r="V167" s="159">
        <f>ROUND(E167*U167,2)</f>
        <v>47.95</v>
      </c>
      <c r="W167" s="159"/>
      <c r="X167" s="159" t="s">
        <v>176</v>
      </c>
      <c r="Y167" s="149"/>
      <c r="Z167" s="149"/>
      <c r="AA167" s="149"/>
      <c r="AB167" s="149"/>
      <c r="AC167" s="149"/>
      <c r="AD167" s="149"/>
      <c r="AE167" s="149"/>
      <c r="AF167" s="149"/>
      <c r="AG167" s="149" t="s">
        <v>177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56"/>
      <c r="B168" s="157"/>
      <c r="C168" s="186" t="s">
        <v>422</v>
      </c>
      <c r="D168" s="161"/>
      <c r="E168" s="162">
        <v>270.89</v>
      </c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49"/>
      <c r="Z168" s="149"/>
      <c r="AA168" s="149"/>
      <c r="AB168" s="149"/>
      <c r="AC168" s="149"/>
      <c r="AD168" s="149"/>
      <c r="AE168" s="149"/>
      <c r="AF168" s="149"/>
      <c r="AG168" s="149" t="s">
        <v>179</v>
      </c>
      <c r="AH168" s="149">
        <v>0</v>
      </c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76">
        <v>87</v>
      </c>
      <c r="B169" s="177" t="s">
        <v>423</v>
      </c>
      <c r="C169" s="187" t="s">
        <v>424</v>
      </c>
      <c r="D169" s="178" t="s">
        <v>184</v>
      </c>
      <c r="E169" s="179">
        <v>32</v>
      </c>
      <c r="F169" s="180">
        <v>70.900000000000006</v>
      </c>
      <c r="G169" s="181">
        <f>ROUND(E169*F169,2)</f>
        <v>2268.8000000000002</v>
      </c>
      <c r="H169" s="160"/>
      <c r="I169" s="159">
        <f>ROUND(E169*H169,2)</f>
        <v>0</v>
      </c>
      <c r="J169" s="160"/>
      <c r="K169" s="159">
        <f>ROUND(E169*J169,2)</f>
        <v>0</v>
      </c>
      <c r="L169" s="159">
        <v>21</v>
      </c>
      <c r="M169" s="159">
        <f>G169*(1+L169/100)</f>
        <v>2745.248</v>
      </c>
      <c r="N169" s="159">
        <v>6.3499999999999997E-3</v>
      </c>
      <c r="O169" s="159">
        <f>ROUND(E169*N169,2)</f>
        <v>0.2</v>
      </c>
      <c r="P169" s="159">
        <v>0</v>
      </c>
      <c r="Q169" s="159">
        <f>ROUND(E169*P169,2)</f>
        <v>0</v>
      </c>
      <c r="R169" s="159"/>
      <c r="S169" s="159" t="s">
        <v>175</v>
      </c>
      <c r="T169" s="159" t="s">
        <v>175</v>
      </c>
      <c r="U169" s="159">
        <v>0.14499999999999999</v>
      </c>
      <c r="V169" s="159">
        <f>ROUND(E169*U169,2)</f>
        <v>4.6399999999999997</v>
      </c>
      <c r="W169" s="159"/>
      <c r="X169" s="159" t="s">
        <v>176</v>
      </c>
      <c r="Y169" s="149"/>
      <c r="Z169" s="149"/>
      <c r="AA169" s="149"/>
      <c r="AB169" s="149"/>
      <c r="AC169" s="149"/>
      <c r="AD169" s="149"/>
      <c r="AE169" s="149"/>
      <c r="AF169" s="149"/>
      <c r="AG169" s="149" t="s">
        <v>177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">
      <c r="A170" s="176">
        <v>88</v>
      </c>
      <c r="B170" s="177" t="s">
        <v>425</v>
      </c>
      <c r="C170" s="187" t="s">
        <v>426</v>
      </c>
      <c r="D170" s="178" t="s">
        <v>174</v>
      </c>
      <c r="E170" s="179">
        <v>158.136</v>
      </c>
      <c r="F170" s="180">
        <v>13.7</v>
      </c>
      <c r="G170" s="181">
        <f>ROUND(E170*F170,2)</f>
        <v>2166.46</v>
      </c>
      <c r="H170" s="160"/>
      <c r="I170" s="159">
        <f>ROUND(E170*H170,2)</f>
        <v>0</v>
      </c>
      <c r="J170" s="160"/>
      <c r="K170" s="159">
        <f>ROUND(E170*J170,2)</f>
        <v>0</v>
      </c>
      <c r="L170" s="159">
        <v>21</v>
      </c>
      <c r="M170" s="159">
        <f>G170*(1+L170/100)</f>
        <v>2621.4166</v>
      </c>
      <c r="N170" s="159">
        <v>0</v>
      </c>
      <c r="O170" s="159">
        <f>ROUND(E170*N170,2)</f>
        <v>0</v>
      </c>
      <c r="P170" s="159">
        <v>0</v>
      </c>
      <c r="Q170" s="159">
        <f>ROUND(E170*P170,2)</f>
        <v>0</v>
      </c>
      <c r="R170" s="159"/>
      <c r="S170" s="159" t="s">
        <v>175</v>
      </c>
      <c r="T170" s="159" t="s">
        <v>175</v>
      </c>
      <c r="U170" s="159">
        <v>3.0300000000000001E-2</v>
      </c>
      <c r="V170" s="159">
        <f>ROUND(E170*U170,2)</f>
        <v>4.79</v>
      </c>
      <c r="W170" s="159"/>
      <c r="X170" s="159" t="s">
        <v>176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177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76">
        <v>89</v>
      </c>
      <c r="B171" s="177" t="s">
        <v>427</v>
      </c>
      <c r="C171" s="187" t="s">
        <v>428</v>
      </c>
      <c r="D171" s="178" t="s">
        <v>174</v>
      </c>
      <c r="E171" s="179">
        <v>158.136</v>
      </c>
      <c r="F171" s="180">
        <v>8.1999999999999993</v>
      </c>
      <c r="G171" s="181">
        <f>ROUND(E171*F171,2)</f>
        <v>1296.72</v>
      </c>
      <c r="H171" s="160"/>
      <c r="I171" s="159">
        <f>ROUND(E171*H171,2)</f>
        <v>0</v>
      </c>
      <c r="J171" s="160"/>
      <c r="K171" s="159">
        <f>ROUND(E171*J171,2)</f>
        <v>0</v>
      </c>
      <c r="L171" s="159">
        <v>21</v>
      </c>
      <c r="M171" s="159">
        <f>G171*(1+L171/100)</f>
        <v>1569.0311999999999</v>
      </c>
      <c r="N171" s="159">
        <v>0</v>
      </c>
      <c r="O171" s="159">
        <f>ROUND(E171*N171,2)</f>
        <v>0</v>
      </c>
      <c r="P171" s="159">
        <v>0</v>
      </c>
      <c r="Q171" s="159">
        <f>ROUND(E171*P171,2)</f>
        <v>0</v>
      </c>
      <c r="R171" s="159"/>
      <c r="S171" s="159" t="s">
        <v>175</v>
      </c>
      <c r="T171" s="159" t="s">
        <v>175</v>
      </c>
      <c r="U171" s="159">
        <v>1.7999999999999999E-2</v>
      </c>
      <c r="V171" s="159">
        <f>ROUND(E171*U171,2)</f>
        <v>2.85</v>
      </c>
      <c r="W171" s="159"/>
      <c r="X171" s="159" t="s">
        <v>176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177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ht="25.5" x14ac:dyDescent="0.2">
      <c r="A172" s="164" t="s">
        <v>170</v>
      </c>
      <c r="B172" s="165" t="s">
        <v>98</v>
      </c>
      <c r="C172" s="184" t="s">
        <v>99</v>
      </c>
      <c r="D172" s="166"/>
      <c r="E172" s="167"/>
      <c r="F172" s="168"/>
      <c r="G172" s="169">
        <f>SUMIF(AG173:AG177,"&lt;&gt;NOR",G173:G177)</f>
        <v>22553.949999999997</v>
      </c>
      <c r="H172" s="163"/>
      <c r="I172" s="163">
        <f>SUM(I173:I177)</f>
        <v>0</v>
      </c>
      <c r="J172" s="163"/>
      <c r="K172" s="163">
        <f>SUM(K173:K177)</f>
        <v>0</v>
      </c>
      <c r="L172" s="163"/>
      <c r="M172" s="163">
        <f>SUM(M173:M177)</f>
        <v>27290.279499999997</v>
      </c>
      <c r="N172" s="163"/>
      <c r="O172" s="163">
        <f>SUM(O173:O177)</f>
        <v>0.01</v>
      </c>
      <c r="P172" s="163"/>
      <c r="Q172" s="163">
        <f>SUM(Q173:Q177)</f>
        <v>0</v>
      </c>
      <c r="R172" s="163"/>
      <c r="S172" s="163"/>
      <c r="T172" s="163"/>
      <c r="U172" s="163"/>
      <c r="V172" s="163">
        <f>SUM(V173:V177)</f>
        <v>87.2</v>
      </c>
      <c r="W172" s="163"/>
      <c r="X172" s="163"/>
      <c r="AG172" t="s">
        <v>171</v>
      </c>
    </row>
    <row r="173" spans="1:60" outlineLevel="1" x14ac:dyDescent="0.2">
      <c r="A173" s="176">
        <v>90</v>
      </c>
      <c r="B173" s="177" t="s">
        <v>429</v>
      </c>
      <c r="C173" s="187" t="s">
        <v>430</v>
      </c>
      <c r="D173" s="178" t="s">
        <v>267</v>
      </c>
      <c r="E173" s="179">
        <v>20</v>
      </c>
      <c r="F173" s="180">
        <v>73.8</v>
      </c>
      <c r="G173" s="181">
        <f>ROUND(E173*F173,2)</f>
        <v>1476</v>
      </c>
      <c r="H173" s="160"/>
      <c r="I173" s="159">
        <f>ROUND(E173*H173,2)</f>
        <v>0</v>
      </c>
      <c r="J173" s="160"/>
      <c r="K173" s="159">
        <f>ROUND(E173*J173,2)</f>
        <v>0</v>
      </c>
      <c r="L173" s="159">
        <v>21</v>
      </c>
      <c r="M173" s="159">
        <f>G173*(1+L173/100)</f>
        <v>1785.96</v>
      </c>
      <c r="N173" s="159">
        <v>0</v>
      </c>
      <c r="O173" s="159">
        <f>ROUND(E173*N173,2)</f>
        <v>0</v>
      </c>
      <c r="P173" s="159">
        <v>0</v>
      </c>
      <c r="Q173" s="159">
        <f>ROUND(E173*P173,2)</f>
        <v>0</v>
      </c>
      <c r="R173" s="159"/>
      <c r="S173" s="159" t="s">
        <v>175</v>
      </c>
      <c r="T173" s="159" t="s">
        <v>175</v>
      </c>
      <c r="U173" s="159">
        <v>0.18</v>
      </c>
      <c r="V173" s="159">
        <f>ROUND(E173*U173,2)</f>
        <v>3.6</v>
      </c>
      <c r="W173" s="159"/>
      <c r="X173" s="159" t="s">
        <v>176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177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6">
        <v>91</v>
      </c>
      <c r="B174" s="177" t="s">
        <v>431</v>
      </c>
      <c r="C174" s="187" t="s">
        <v>432</v>
      </c>
      <c r="D174" s="178" t="s">
        <v>174</v>
      </c>
      <c r="E174" s="179">
        <v>270.89</v>
      </c>
      <c r="F174" s="180">
        <v>71</v>
      </c>
      <c r="G174" s="181">
        <f>ROUND(E174*F174,2)</f>
        <v>19233.189999999999</v>
      </c>
      <c r="H174" s="160"/>
      <c r="I174" s="159">
        <f>ROUND(E174*H174,2)</f>
        <v>0</v>
      </c>
      <c r="J174" s="160"/>
      <c r="K174" s="159">
        <f>ROUND(E174*J174,2)</f>
        <v>0</v>
      </c>
      <c r="L174" s="159">
        <v>21</v>
      </c>
      <c r="M174" s="159">
        <f>G174*(1+L174/100)</f>
        <v>23272.159899999999</v>
      </c>
      <c r="N174" s="159">
        <v>4.0000000000000003E-5</v>
      </c>
      <c r="O174" s="159">
        <f>ROUND(E174*N174,2)</f>
        <v>0.01</v>
      </c>
      <c r="P174" s="159">
        <v>0</v>
      </c>
      <c r="Q174" s="159">
        <f>ROUND(E174*P174,2)</f>
        <v>0</v>
      </c>
      <c r="R174" s="159"/>
      <c r="S174" s="159" t="s">
        <v>175</v>
      </c>
      <c r="T174" s="159" t="s">
        <v>175</v>
      </c>
      <c r="U174" s="159">
        <v>0.308</v>
      </c>
      <c r="V174" s="159">
        <f>ROUND(E174*U174,2)</f>
        <v>83.43</v>
      </c>
      <c r="W174" s="159"/>
      <c r="X174" s="159" t="s">
        <v>176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177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76">
        <v>92</v>
      </c>
      <c r="B175" s="177" t="s">
        <v>433</v>
      </c>
      <c r="C175" s="187" t="s">
        <v>434</v>
      </c>
      <c r="D175" s="178" t="s">
        <v>267</v>
      </c>
      <c r="E175" s="179">
        <v>1</v>
      </c>
      <c r="F175" s="180">
        <v>64.760000000000005</v>
      </c>
      <c r="G175" s="181">
        <f>ROUND(E175*F175,2)</f>
        <v>64.760000000000005</v>
      </c>
      <c r="H175" s="160"/>
      <c r="I175" s="159">
        <f>ROUND(E175*H175,2)</f>
        <v>0</v>
      </c>
      <c r="J175" s="160"/>
      <c r="K175" s="159">
        <f>ROUND(E175*J175,2)</f>
        <v>0</v>
      </c>
      <c r="L175" s="159">
        <v>21</v>
      </c>
      <c r="M175" s="159">
        <f>G175*(1+L175/100)</f>
        <v>78.3596</v>
      </c>
      <c r="N175" s="159">
        <v>1.0000000000000001E-5</v>
      </c>
      <c r="O175" s="159">
        <f>ROUND(E175*N175,2)</f>
        <v>0</v>
      </c>
      <c r="P175" s="159">
        <v>0</v>
      </c>
      <c r="Q175" s="159">
        <f>ROUND(E175*P175,2)</f>
        <v>0</v>
      </c>
      <c r="R175" s="159"/>
      <c r="S175" s="159" t="s">
        <v>175</v>
      </c>
      <c r="T175" s="159" t="s">
        <v>175</v>
      </c>
      <c r="U175" s="159">
        <v>0.17</v>
      </c>
      <c r="V175" s="159">
        <f>ROUND(E175*U175,2)</f>
        <v>0.17</v>
      </c>
      <c r="W175" s="159"/>
      <c r="X175" s="159" t="s">
        <v>176</v>
      </c>
      <c r="Y175" s="149"/>
      <c r="Z175" s="149"/>
      <c r="AA175" s="149"/>
      <c r="AB175" s="149"/>
      <c r="AC175" s="149"/>
      <c r="AD175" s="149"/>
      <c r="AE175" s="149"/>
      <c r="AF175" s="149"/>
      <c r="AG175" s="149" t="s">
        <v>177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76">
        <v>93</v>
      </c>
      <c r="B176" s="177" t="s">
        <v>435</v>
      </c>
      <c r="C176" s="187" t="s">
        <v>436</v>
      </c>
      <c r="D176" s="178" t="s">
        <v>267</v>
      </c>
      <c r="E176" s="179">
        <v>1</v>
      </c>
      <c r="F176" s="180">
        <v>880</v>
      </c>
      <c r="G176" s="181">
        <f>ROUND(E176*F176,2)</f>
        <v>880</v>
      </c>
      <c r="H176" s="160"/>
      <c r="I176" s="159">
        <f>ROUND(E176*H176,2)</f>
        <v>0</v>
      </c>
      <c r="J176" s="160"/>
      <c r="K176" s="159">
        <f>ROUND(E176*J176,2)</f>
        <v>0</v>
      </c>
      <c r="L176" s="159">
        <v>21</v>
      </c>
      <c r="M176" s="159">
        <f>G176*(1+L176/100)</f>
        <v>1064.8</v>
      </c>
      <c r="N176" s="159">
        <v>3.2000000000000002E-3</v>
      </c>
      <c r="O176" s="159">
        <f>ROUND(E176*N176,2)</f>
        <v>0</v>
      </c>
      <c r="P176" s="159">
        <v>0</v>
      </c>
      <c r="Q176" s="159">
        <f>ROUND(E176*P176,2)</f>
        <v>0</v>
      </c>
      <c r="R176" s="159" t="s">
        <v>229</v>
      </c>
      <c r="S176" s="159" t="s">
        <v>175</v>
      </c>
      <c r="T176" s="159" t="s">
        <v>175</v>
      </c>
      <c r="U176" s="159">
        <v>0</v>
      </c>
      <c r="V176" s="159">
        <f>ROUND(E176*U176,2)</f>
        <v>0</v>
      </c>
      <c r="W176" s="159"/>
      <c r="X176" s="159" t="s">
        <v>230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231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76">
        <v>94</v>
      </c>
      <c r="B177" s="177" t="s">
        <v>437</v>
      </c>
      <c r="C177" s="187" t="s">
        <v>438</v>
      </c>
      <c r="D177" s="178" t="s">
        <v>267</v>
      </c>
      <c r="E177" s="179">
        <v>20</v>
      </c>
      <c r="F177" s="180">
        <v>45</v>
      </c>
      <c r="G177" s="181">
        <f>ROUND(E177*F177,2)</f>
        <v>900</v>
      </c>
      <c r="H177" s="160"/>
      <c r="I177" s="159">
        <f>ROUND(E177*H177,2)</f>
        <v>0</v>
      </c>
      <c r="J177" s="160"/>
      <c r="K177" s="159">
        <f>ROUND(E177*J177,2)</f>
        <v>0</v>
      </c>
      <c r="L177" s="159">
        <v>21</v>
      </c>
      <c r="M177" s="159">
        <f>G177*(1+L177/100)</f>
        <v>1089</v>
      </c>
      <c r="N177" s="159">
        <v>0</v>
      </c>
      <c r="O177" s="159">
        <f>ROUND(E177*N177,2)</f>
        <v>0</v>
      </c>
      <c r="P177" s="159">
        <v>0</v>
      </c>
      <c r="Q177" s="159">
        <f>ROUND(E177*P177,2)</f>
        <v>0</v>
      </c>
      <c r="R177" s="159" t="s">
        <v>229</v>
      </c>
      <c r="S177" s="159" t="s">
        <v>175</v>
      </c>
      <c r="T177" s="159" t="s">
        <v>175</v>
      </c>
      <c r="U177" s="159">
        <v>0</v>
      </c>
      <c r="V177" s="159">
        <f>ROUND(E177*U177,2)</f>
        <v>0</v>
      </c>
      <c r="W177" s="159"/>
      <c r="X177" s="159" t="s">
        <v>230</v>
      </c>
      <c r="Y177" s="149"/>
      <c r="Z177" s="149"/>
      <c r="AA177" s="149"/>
      <c r="AB177" s="149"/>
      <c r="AC177" s="149"/>
      <c r="AD177" s="149"/>
      <c r="AE177" s="149"/>
      <c r="AF177" s="149"/>
      <c r="AG177" s="149" t="s">
        <v>231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x14ac:dyDescent="0.2">
      <c r="A178" s="164" t="s">
        <v>170</v>
      </c>
      <c r="B178" s="165" t="s">
        <v>100</v>
      </c>
      <c r="C178" s="184" t="s">
        <v>101</v>
      </c>
      <c r="D178" s="166"/>
      <c r="E178" s="167"/>
      <c r="F178" s="168"/>
      <c r="G178" s="169">
        <f>SUMIF(AG179:AG202,"&lt;&gt;NOR",G179:G202)</f>
        <v>96894.73</v>
      </c>
      <c r="H178" s="163"/>
      <c r="I178" s="163">
        <f>SUM(I179:I202)</f>
        <v>0</v>
      </c>
      <c r="J178" s="163"/>
      <c r="K178" s="163">
        <f>SUM(K179:K202)</f>
        <v>0</v>
      </c>
      <c r="L178" s="163"/>
      <c r="M178" s="163">
        <f>SUM(M179:M202)</f>
        <v>117242.62330000001</v>
      </c>
      <c r="N178" s="163"/>
      <c r="O178" s="163">
        <f>SUM(O179:O202)</f>
        <v>9.9999999999999992E-2</v>
      </c>
      <c r="P178" s="163"/>
      <c r="Q178" s="163">
        <f>SUM(Q179:Q202)</f>
        <v>55.259999999999991</v>
      </c>
      <c r="R178" s="163"/>
      <c r="S178" s="163"/>
      <c r="T178" s="163"/>
      <c r="U178" s="163"/>
      <c r="V178" s="163">
        <f>SUM(V179:V202)</f>
        <v>181.77</v>
      </c>
      <c r="W178" s="163"/>
      <c r="X178" s="163"/>
      <c r="AG178" t="s">
        <v>171</v>
      </c>
    </row>
    <row r="179" spans="1:60" outlineLevel="1" x14ac:dyDescent="0.2">
      <c r="A179" s="170">
        <v>95</v>
      </c>
      <c r="B179" s="171" t="s">
        <v>439</v>
      </c>
      <c r="C179" s="185" t="s">
        <v>440</v>
      </c>
      <c r="D179" s="172" t="s">
        <v>174</v>
      </c>
      <c r="E179" s="173">
        <v>75.94</v>
      </c>
      <c r="F179" s="174">
        <v>161</v>
      </c>
      <c r="G179" s="175">
        <f>ROUND(E179*F179,2)</f>
        <v>12226.34</v>
      </c>
      <c r="H179" s="160"/>
      <c r="I179" s="159">
        <f>ROUND(E179*H179,2)</f>
        <v>0</v>
      </c>
      <c r="J179" s="160"/>
      <c r="K179" s="159">
        <f>ROUND(E179*J179,2)</f>
        <v>0</v>
      </c>
      <c r="L179" s="159">
        <v>21</v>
      </c>
      <c r="M179" s="159">
        <f>G179*(1+L179/100)</f>
        <v>14793.8714</v>
      </c>
      <c r="N179" s="159">
        <v>6.7000000000000002E-4</v>
      </c>
      <c r="O179" s="159">
        <f>ROUND(E179*N179,2)</f>
        <v>0.05</v>
      </c>
      <c r="P179" s="159">
        <v>0.31900000000000001</v>
      </c>
      <c r="Q179" s="159">
        <f>ROUND(E179*P179,2)</f>
        <v>24.22</v>
      </c>
      <c r="R179" s="159"/>
      <c r="S179" s="159" t="s">
        <v>175</v>
      </c>
      <c r="T179" s="159" t="s">
        <v>175</v>
      </c>
      <c r="U179" s="159">
        <v>0.317</v>
      </c>
      <c r="V179" s="159">
        <f>ROUND(E179*U179,2)</f>
        <v>24.07</v>
      </c>
      <c r="W179" s="159"/>
      <c r="X179" s="159" t="s">
        <v>176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177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56"/>
      <c r="B180" s="157"/>
      <c r="C180" s="186" t="s">
        <v>441</v>
      </c>
      <c r="D180" s="161"/>
      <c r="E180" s="162">
        <v>75.94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179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0">
        <v>96</v>
      </c>
      <c r="B181" s="171" t="s">
        <v>442</v>
      </c>
      <c r="C181" s="185" t="s">
        <v>443</v>
      </c>
      <c r="D181" s="172" t="s">
        <v>174</v>
      </c>
      <c r="E181" s="173">
        <v>69.489999999999995</v>
      </c>
      <c r="F181" s="174">
        <v>137.5</v>
      </c>
      <c r="G181" s="175">
        <f>ROUND(E181*F181,2)</f>
        <v>9554.8799999999992</v>
      </c>
      <c r="H181" s="160"/>
      <c r="I181" s="159">
        <f>ROUND(E181*H181,2)</f>
        <v>0</v>
      </c>
      <c r="J181" s="160"/>
      <c r="K181" s="159">
        <f>ROUND(E181*J181,2)</f>
        <v>0</v>
      </c>
      <c r="L181" s="159">
        <v>21</v>
      </c>
      <c r="M181" s="159">
        <f>G181*(1+L181/100)</f>
        <v>11561.404799999998</v>
      </c>
      <c r="N181" s="159">
        <v>3.3E-4</v>
      </c>
      <c r="O181" s="159">
        <f>ROUND(E181*N181,2)</f>
        <v>0.02</v>
      </c>
      <c r="P181" s="159">
        <v>1.183E-2</v>
      </c>
      <c r="Q181" s="159">
        <f>ROUND(E181*P181,2)</f>
        <v>0.82</v>
      </c>
      <c r="R181" s="159"/>
      <c r="S181" s="159" t="s">
        <v>175</v>
      </c>
      <c r="T181" s="159" t="s">
        <v>175</v>
      </c>
      <c r="U181" s="159">
        <v>0.34599999999999997</v>
      </c>
      <c r="V181" s="159">
        <f>ROUND(E181*U181,2)</f>
        <v>24.04</v>
      </c>
      <c r="W181" s="159"/>
      <c r="X181" s="159" t="s">
        <v>176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177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56"/>
      <c r="B182" s="157"/>
      <c r="C182" s="186" t="s">
        <v>444</v>
      </c>
      <c r="D182" s="161"/>
      <c r="E182" s="162">
        <v>29.9</v>
      </c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49"/>
      <c r="Z182" s="149"/>
      <c r="AA182" s="149"/>
      <c r="AB182" s="149"/>
      <c r="AC182" s="149"/>
      <c r="AD182" s="149"/>
      <c r="AE182" s="149"/>
      <c r="AF182" s="149"/>
      <c r="AG182" s="149" t="s">
        <v>179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56"/>
      <c r="B183" s="157"/>
      <c r="C183" s="186" t="s">
        <v>445</v>
      </c>
      <c r="D183" s="161"/>
      <c r="E183" s="162">
        <v>30.87</v>
      </c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49"/>
      <c r="Z183" s="149"/>
      <c r="AA183" s="149"/>
      <c r="AB183" s="149"/>
      <c r="AC183" s="149"/>
      <c r="AD183" s="149"/>
      <c r="AE183" s="149"/>
      <c r="AF183" s="149"/>
      <c r="AG183" s="149" t="s">
        <v>179</v>
      </c>
      <c r="AH183" s="149">
        <v>0</v>
      </c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56"/>
      <c r="B184" s="157"/>
      <c r="C184" s="186" t="s">
        <v>446</v>
      </c>
      <c r="D184" s="161"/>
      <c r="E184" s="162">
        <v>8.7200000000000006</v>
      </c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49"/>
      <c r="Z184" s="149"/>
      <c r="AA184" s="149"/>
      <c r="AB184" s="149"/>
      <c r="AC184" s="149"/>
      <c r="AD184" s="149"/>
      <c r="AE184" s="149"/>
      <c r="AF184" s="149"/>
      <c r="AG184" s="149" t="s">
        <v>179</v>
      </c>
      <c r="AH184" s="149">
        <v>0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0">
        <v>97</v>
      </c>
      <c r="B185" s="171" t="s">
        <v>447</v>
      </c>
      <c r="C185" s="185" t="s">
        <v>448</v>
      </c>
      <c r="D185" s="172" t="s">
        <v>188</v>
      </c>
      <c r="E185" s="173">
        <v>6.68</v>
      </c>
      <c r="F185" s="174">
        <v>2450</v>
      </c>
      <c r="G185" s="175">
        <f>ROUND(E185*F185,2)</f>
        <v>16366</v>
      </c>
      <c r="H185" s="160"/>
      <c r="I185" s="159">
        <f>ROUND(E185*H185,2)</f>
        <v>0</v>
      </c>
      <c r="J185" s="160"/>
      <c r="K185" s="159">
        <f>ROUND(E185*J185,2)</f>
        <v>0</v>
      </c>
      <c r="L185" s="159">
        <v>21</v>
      </c>
      <c r="M185" s="159">
        <f>G185*(1+L185/100)</f>
        <v>19802.86</v>
      </c>
      <c r="N185" s="159">
        <v>0</v>
      </c>
      <c r="O185" s="159">
        <f>ROUND(E185*N185,2)</f>
        <v>0</v>
      </c>
      <c r="P185" s="159">
        <v>2.2000000000000002</v>
      </c>
      <c r="Q185" s="159">
        <f>ROUND(E185*P185,2)</f>
        <v>14.7</v>
      </c>
      <c r="R185" s="159"/>
      <c r="S185" s="159" t="s">
        <v>175</v>
      </c>
      <c r="T185" s="159" t="s">
        <v>175</v>
      </c>
      <c r="U185" s="159">
        <v>7.51</v>
      </c>
      <c r="V185" s="159">
        <f>ROUND(E185*U185,2)</f>
        <v>50.17</v>
      </c>
      <c r="W185" s="159"/>
      <c r="X185" s="159" t="s">
        <v>176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177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56"/>
      <c r="B186" s="157"/>
      <c r="C186" s="186" t="s">
        <v>449</v>
      </c>
      <c r="D186" s="161"/>
      <c r="E186" s="162">
        <v>2.3315000000000001</v>
      </c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49"/>
      <c r="Z186" s="149"/>
      <c r="AA186" s="149"/>
      <c r="AB186" s="149"/>
      <c r="AC186" s="149"/>
      <c r="AD186" s="149"/>
      <c r="AE186" s="149"/>
      <c r="AF186" s="149"/>
      <c r="AG186" s="149" t="s">
        <v>179</v>
      </c>
      <c r="AH186" s="149">
        <v>0</v>
      </c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56"/>
      <c r="B187" s="157"/>
      <c r="C187" s="186" t="s">
        <v>450</v>
      </c>
      <c r="D187" s="161"/>
      <c r="E187" s="162">
        <v>4.3484999999999996</v>
      </c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49"/>
      <c r="Z187" s="149"/>
      <c r="AA187" s="149"/>
      <c r="AB187" s="149"/>
      <c r="AC187" s="149"/>
      <c r="AD187" s="149"/>
      <c r="AE187" s="149"/>
      <c r="AF187" s="149"/>
      <c r="AG187" s="149" t="s">
        <v>179</v>
      </c>
      <c r="AH187" s="149">
        <v>0</v>
      </c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ht="22.5" outlineLevel="1" x14ac:dyDescent="0.2">
      <c r="A188" s="170">
        <v>98</v>
      </c>
      <c r="B188" s="171" t="s">
        <v>451</v>
      </c>
      <c r="C188" s="185" t="s">
        <v>452</v>
      </c>
      <c r="D188" s="172" t="s">
        <v>174</v>
      </c>
      <c r="E188" s="173">
        <v>46.63</v>
      </c>
      <c r="F188" s="174">
        <v>64.7</v>
      </c>
      <c r="G188" s="175">
        <f>ROUND(E188*F188,2)</f>
        <v>3016.96</v>
      </c>
      <c r="H188" s="160"/>
      <c r="I188" s="159">
        <f>ROUND(E188*H188,2)</f>
        <v>0</v>
      </c>
      <c r="J188" s="160"/>
      <c r="K188" s="159">
        <f>ROUND(E188*J188,2)</f>
        <v>0</v>
      </c>
      <c r="L188" s="159">
        <v>21</v>
      </c>
      <c r="M188" s="159">
        <f>G188*(1+L188/100)</f>
        <v>3650.5216</v>
      </c>
      <c r="N188" s="159">
        <v>0</v>
      </c>
      <c r="O188" s="159">
        <f>ROUND(E188*N188,2)</f>
        <v>0</v>
      </c>
      <c r="P188" s="159">
        <v>0.02</v>
      </c>
      <c r="Q188" s="159">
        <f>ROUND(E188*P188,2)</f>
        <v>0.93</v>
      </c>
      <c r="R188" s="159"/>
      <c r="S188" s="159" t="s">
        <v>175</v>
      </c>
      <c r="T188" s="159" t="s">
        <v>175</v>
      </c>
      <c r="U188" s="159">
        <v>0.23</v>
      </c>
      <c r="V188" s="159">
        <f>ROUND(E188*U188,2)</f>
        <v>10.72</v>
      </c>
      <c r="W188" s="159"/>
      <c r="X188" s="159" t="s">
        <v>176</v>
      </c>
      <c r="Y188" s="149"/>
      <c r="Z188" s="149"/>
      <c r="AA188" s="149"/>
      <c r="AB188" s="149"/>
      <c r="AC188" s="149"/>
      <c r="AD188" s="149"/>
      <c r="AE188" s="149"/>
      <c r="AF188" s="149"/>
      <c r="AG188" s="149" t="s">
        <v>177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ht="22.5" outlineLevel="1" x14ac:dyDescent="0.2">
      <c r="A189" s="156"/>
      <c r="B189" s="157"/>
      <c r="C189" s="186" t="s">
        <v>453</v>
      </c>
      <c r="D189" s="161"/>
      <c r="E189" s="162">
        <v>46.63</v>
      </c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49"/>
      <c r="Z189" s="149"/>
      <c r="AA189" s="149"/>
      <c r="AB189" s="149"/>
      <c r="AC189" s="149"/>
      <c r="AD189" s="149"/>
      <c r="AE189" s="149"/>
      <c r="AF189" s="149"/>
      <c r="AG189" s="149" t="s">
        <v>179</v>
      </c>
      <c r="AH189" s="149">
        <v>0</v>
      </c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6">
        <v>99</v>
      </c>
      <c r="B190" s="177" t="s">
        <v>454</v>
      </c>
      <c r="C190" s="187" t="s">
        <v>455</v>
      </c>
      <c r="D190" s="178" t="s">
        <v>267</v>
      </c>
      <c r="E190" s="179">
        <v>8</v>
      </c>
      <c r="F190" s="180">
        <v>16.7</v>
      </c>
      <c r="G190" s="181">
        <f>ROUND(E190*F190,2)</f>
        <v>133.6</v>
      </c>
      <c r="H190" s="160"/>
      <c r="I190" s="159">
        <f>ROUND(E190*H190,2)</f>
        <v>0</v>
      </c>
      <c r="J190" s="160"/>
      <c r="K190" s="159">
        <f>ROUND(E190*J190,2)</f>
        <v>0</v>
      </c>
      <c r="L190" s="159">
        <v>21</v>
      </c>
      <c r="M190" s="159">
        <f>G190*(1+L190/100)</f>
        <v>161.65599999999998</v>
      </c>
      <c r="N190" s="159">
        <v>0</v>
      </c>
      <c r="O190" s="159">
        <f>ROUND(E190*N190,2)</f>
        <v>0</v>
      </c>
      <c r="P190" s="159">
        <v>0</v>
      </c>
      <c r="Q190" s="159">
        <f>ROUND(E190*P190,2)</f>
        <v>0</v>
      </c>
      <c r="R190" s="159"/>
      <c r="S190" s="159" t="s">
        <v>175</v>
      </c>
      <c r="T190" s="159" t="s">
        <v>175</v>
      </c>
      <c r="U190" s="159">
        <v>0.05</v>
      </c>
      <c r="V190" s="159">
        <f>ROUND(E190*U190,2)</f>
        <v>0.4</v>
      </c>
      <c r="W190" s="159"/>
      <c r="X190" s="159" t="s">
        <v>176</v>
      </c>
      <c r="Y190" s="149"/>
      <c r="Z190" s="149"/>
      <c r="AA190" s="149"/>
      <c r="AB190" s="149"/>
      <c r="AC190" s="149"/>
      <c r="AD190" s="149"/>
      <c r="AE190" s="149"/>
      <c r="AF190" s="149"/>
      <c r="AG190" s="149" t="s">
        <v>177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70">
        <v>100</v>
      </c>
      <c r="B191" s="171" t="s">
        <v>456</v>
      </c>
      <c r="C191" s="185" t="s">
        <v>457</v>
      </c>
      <c r="D191" s="172" t="s">
        <v>174</v>
      </c>
      <c r="E191" s="173">
        <v>12.8</v>
      </c>
      <c r="F191" s="174">
        <v>376.5</v>
      </c>
      <c r="G191" s="175">
        <f>ROUND(E191*F191,2)</f>
        <v>4819.2</v>
      </c>
      <c r="H191" s="160"/>
      <c r="I191" s="159">
        <f>ROUND(E191*H191,2)</f>
        <v>0</v>
      </c>
      <c r="J191" s="160"/>
      <c r="K191" s="159">
        <f>ROUND(E191*J191,2)</f>
        <v>0</v>
      </c>
      <c r="L191" s="159">
        <v>21</v>
      </c>
      <c r="M191" s="159">
        <f>G191*(1+L191/100)</f>
        <v>5831.232</v>
      </c>
      <c r="N191" s="159">
        <v>1.17E-3</v>
      </c>
      <c r="O191" s="159">
        <f>ROUND(E191*N191,2)</f>
        <v>0.01</v>
      </c>
      <c r="P191" s="159">
        <v>7.5999999999999998E-2</v>
      </c>
      <c r="Q191" s="159">
        <f>ROUND(E191*P191,2)</f>
        <v>0.97</v>
      </c>
      <c r="R191" s="159"/>
      <c r="S191" s="159" t="s">
        <v>175</v>
      </c>
      <c r="T191" s="159" t="s">
        <v>175</v>
      </c>
      <c r="U191" s="159">
        <v>0.93899999999999995</v>
      </c>
      <c r="V191" s="159">
        <f>ROUND(E191*U191,2)</f>
        <v>12.02</v>
      </c>
      <c r="W191" s="159"/>
      <c r="X191" s="159" t="s">
        <v>176</v>
      </c>
      <c r="Y191" s="149"/>
      <c r="Z191" s="149"/>
      <c r="AA191" s="149"/>
      <c r="AB191" s="149"/>
      <c r="AC191" s="149"/>
      <c r="AD191" s="149"/>
      <c r="AE191" s="149"/>
      <c r="AF191" s="149"/>
      <c r="AG191" s="149" t="s">
        <v>177</v>
      </c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56"/>
      <c r="B192" s="157"/>
      <c r="C192" s="186" t="s">
        <v>458</v>
      </c>
      <c r="D192" s="161"/>
      <c r="E192" s="162">
        <v>12.8</v>
      </c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49"/>
      <c r="Z192" s="149"/>
      <c r="AA192" s="149"/>
      <c r="AB192" s="149"/>
      <c r="AC192" s="149"/>
      <c r="AD192" s="149"/>
      <c r="AE192" s="149"/>
      <c r="AF192" s="149"/>
      <c r="AG192" s="149" t="s">
        <v>179</v>
      </c>
      <c r="AH192" s="149">
        <v>0</v>
      </c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70">
        <v>101</v>
      </c>
      <c r="B193" s="171" t="s">
        <v>459</v>
      </c>
      <c r="C193" s="185" t="s">
        <v>460</v>
      </c>
      <c r="D193" s="172" t="s">
        <v>174</v>
      </c>
      <c r="E193" s="173">
        <v>11.52</v>
      </c>
      <c r="F193" s="174">
        <v>218.5</v>
      </c>
      <c r="G193" s="175">
        <f>ROUND(E193*F193,2)</f>
        <v>2517.12</v>
      </c>
      <c r="H193" s="160"/>
      <c r="I193" s="159">
        <f>ROUND(E193*H193,2)</f>
        <v>0</v>
      </c>
      <c r="J193" s="160"/>
      <c r="K193" s="159">
        <f>ROUND(E193*J193,2)</f>
        <v>0</v>
      </c>
      <c r="L193" s="159">
        <v>21</v>
      </c>
      <c r="M193" s="159">
        <f>G193*(1+L193/100)</f>
        <v>3045.7151999999996</v>
      </c>
      <c r="N193" s="159">
        <v>1E-3</v>
      </c>
      <c r="O193" s="159">
        <f>ROUND(E193*N193,2)</f>
        <v>0.01</v>
      </c>
      <c r="P193" s="159">
        <v>3.492E-2</v>
      </c>
      <c r="Q193" s="159">
        <f>ROUND(E193*P193,2)</f>
        <v>0.4</v>
      </c>
      <c r="R193" s="159"/>
      <c r="S193" s="159" t="s">
        <v>175</v>
      </c>
      <c r="T193" s="159" t="s">
        <v>175</v>
      </c>
      <c r="U193" s="159">
        <v>0.52100000000000002</v>
      </c>
      <c r="V193" s="159">
        <f>ROUND(E193*U193,2)</f>
        <v>6</v>
      </c>
      <c r="W193" s="159"/>
      <c r="X193" s="159" t="s">
        <v>176</v>
      </c>
      <c r="Y193" s="149"/>
      <c r="Z193" s="149"/>
      <c r="AA193" s="149"/>
      <c r="AB193" s="149"/>
      <c r="AC193" s="149"/>
      <c r="AD193" s="149"/>
      <c r="AE193" s="149"/>
      <c r="AF193" s="149"/>
      <c r="AG193" s="149" t="s">
        <v>177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56"/>
      <c r="B194" s="157"/>
      <c r="C194" s="186" t="s">
        <v>461</v>
      </c>
      <c r="D194" s="161"/>
      <c r="E194" s="162">
        <v>11.52</v>
      </c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49"/>
      <c r="Z194" s="149"/>
      <c r="AA194" s="149"/>
      <c r="AB194" s="149"/>
      <c r="AC194" s="149"/>
      <c r="AD194" s="149"/>
      <c r="AE194" s="149"/>
      <c r="AF194" s="149"/>
      <c r="AG194" s="149" t="s">
        <v>179</v>
      </c>
      <c r="AH194" s="149">
        <v>0</v>
      </c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70">
        <v>102</v>
      </c>
      <c r="B195" s="171" t="s">
        <v>462</v>
      </c>
      <c r="C195" s="185" t="s">
        <v>463</v>
      </c>
      <c r="D195" s="172" t="s">
        <v>188</v>
      </c>
      <c r="E195" s="173">
        <v>4.2853399999999997</v>
      </c>
      <c r="F195" s="174">
        <v>2400</v>
      </c>
      <c r="G195" s="175">
        <f>ROUND(E195*F195,2)</f>
        <v>10284.82</v>
      </c>
      <c r="H195" s="160"/>
      <c r="I195" s="159">
        <f>ROUND(E195*H195,2)</f>
        <v>0</v>
      </c>
      <c r="J195" s="160"/>
      <c r="K195" s="159">
        <f>ROUND(E195*J195,2)</f>
        <v>0</v>
      </c>
      <c r="L195" s="159">
        <v>21</v>
      </c>
      <c r="M195" s="159">
        <f>G195*(1+L195/100)</f>
        <v>12444.6322</v>
      </c>
      <c r="N195" s="159">
        <v>1.82E-3</v>
      </c>
      <c r="O195" s="159">
        <f>ROUND(E195*N195,2)</f>
        <v>0.01</v>
      </c>
      <c r="P195" s="159">
        <v>1.95</v>
      </c>
      <c r="Q195" s="159">
        <f>ROUND(E195*P195,2)</f>
        <v>8.36</v>
      </c>
      <c r="R195" s="159"/>
      <c r="S195" s="159" t="s">
        <v>175</v>
      </c>
      <c r="T195" s="159" t="s">
        <v>175</v>
      </c>
      <c r="U195" s="159">
        <v>7.5960000000000001</v>
      </c>
      <c r="V195" s="159">
        <f>ROUND(E195*U195,2)</f>
        <v>32.549999999999997</v>
      </c>
      <c r="W195" s="159"/>
      <c r="X195" s="159" t="s">
        <v>176</v>
      </c>
      <c r="Y195" s="149"/>
      <c r="Z195" s="149"/>
      <c r="AA195" s="149"/>
      <c r="AB195" s="149"/>
      <c r="AC195" s="149"/>
      <c r="AD195" s="149"/>
      <c r="AE195" s="149"/>
      <c r="AF195" s="149"/>
      <c r="AG195" s="149" t="s">
        <v>177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56"/>
      <c r="B196" s="157"/>
      <c r="C196" s="186" t="s">
        <v>464</v>
      </c>
      <c r="D196" s="161"/>
      <c r="E196" s="162">
        <v>3.14</v>
      </c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49"/>
      <c r="Z196" s="149"/>
      <c r="AA196" s="149"/>
      <c r="AB196" s="149"/>
      <c r="AC196" s="149"/>
      <c r="AD196" s="149"/>
      <c r="AE196" s="149"/>
      <c r="AF196" s="149"/>
      <c r="AG196" s="149" t="s">
        <v>179</v>
      </c>
      <c r="AH196" s="149">
        <v>0</v>
      </c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56"/>
      <c r="B197" s="157"/>
      <c r="C197" s="186" t="s">
        <v>465</v>
      </c>
      <c r="D197" s="161"/>
      <c r="E197" s="162">
        <v>0.81810000000000005</v>
      </c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49"/>
      <c r="Z197" s="149"/>
      <c r="AA197" s="149"/>
      <c r="AB197" s="149"/>
      <c r="AC197" s="149"/>
      <c r="AD197" s="149"/>
      <c r="AE197" s="149"/>
      <c r="AF197" s="149"/>
      <c r="AG197" s="149" t="s">
        <v>179</v>
      </c>
      <c r="AH197" s="149">
        <v>0</v>
      </c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56"/>
      <c r="B198" s="157"/>
      <c r="C198" s="186" t="s">
        <v>466</v>
      </c>
      <c r="D198" s="161"/>
      <c r="E198" s="162">
        <v>0.32723999999999998</v>
      </c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49"/>
      <c r="Z198" s="149"/>
      <c r="AA198" s="149"/>
      <c r="AB198" s="149"/>
      <c r="AC198" s="149"/>
      <c r="AD198" s="149"/>
      <c r="AE198" s="149"/>
      <c r="AF198" s="149"/>
      <c r="AG198" s="149" t="s">
        <v>179</v>
      </c>
      <c r="AH198" s="149">
        <v>0</v>
      </c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70">
        <v>103</v>
      </c>
      <c r="B199" s="171" t="s">
        <v>467</v>
      </c>
      <c r="C199" s="185" t="s">
        <v>468</v>
      </c>
      <c r="D199" s="172" t="s">
        <v>174</v>
      </c>
      <c r="E199" s="173">
        <v>5.95</v>
      </c>
      <c r="F199" s="174">
        <v>86.9</v>
      </c>
      <c r="G199" s="175">
        <f>ROUND(E199*F199,2)</f>
        <v>517.05999999999995</v>
      </c>
      <c r="H199" s="160"/>
      <c r="I199" s="159">
        <f>ROUND(E199*H199,2)</f>
        <v>0</v>
      </c>
      <c r="J199" s="160"/>
      <c r="K199" s="159">
        <f>ROUND(E199*J199,2)</f>
        <v>0</v>
      </c>
      <c r="L199" s="159">
        <v>21</v>
      </c>
      <c r="M199" s="159">
        <f>G199*(1+L199/100)</f>
        <v>625.6425999999999</v>
      </c>
      <c r="N199" s="159">
        <v>0</v>
      </c>
      <c r="O199" s="159">
        <f>ROUND(E199*N199,2)</f>
        <v>0</v>
      </c>
      <c r="P199" s="159">
        <v>4.5999999999999999E-2</v>
      </c>
      <c r="Q199" s="159">
        <f>ROUND(E199*P199,2)</f>
        <v>0.27</v>
      </c>
      <c r="R199" s="159"/>
      <c r="S199" s="159" t="s">
        <v>175</v>
      </c>
      <c r="T199" s="159" t="s">
        <v>175</v>
      </c>
      <c r="U199" s="159">
        <v>0.26</v>
      </c>
      <c r="V199" s="159">
        <f>ROUND(E199*U199,2)</f>
        <v>1.55</v>
      </c>
      <c r="W199" s="159"/>
      <c r="X199" s="159" t="s">
        <v>176</v>
      </c>
      <c r="Y199" s="149"/>
      <c r="Z199" s="149"/>
      <c r="AA199" s="149"/>
      <c r="AB199" s="149"/>
      <c r="AC199" s="149"/>
      <c r="AD199" s="149"/>
      <c r="AE199" s="149"/>
      <c r="AF199" s="149"/>
      <c r="AG199" s="149" t="s">
        <v>177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">
      <c r="A200" s="156"/>
      <c r="B200" s="157"/>
      <c r="C200" s="186" t="s">
        <v>367</v>
      </c>
      <c r="D200" s="161"/>
      <c r="E200" s="162">
        <v>5.95</v>
      </c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49"/>
      <c r="Z200" s="149"/>
      <c r="AA200" s="149"/>
      <c r="AB200" s="149"/>
      <c r="AC200" s="149"/>
      <c r="AD200" s="149"/>
      <c r="AE200" s="149"/>
      <c r="AF200" s="149"/>
      <c r="AG200" s="149" t="s">
        <v>179</v>
      </c>
      <c r="AH200" s="149">
        <v>0</v>
      </c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6">
        <v>104</v>
      </c>
      <c r="B201" s="177" t="s">
        <v>469</v>
      </c>
      <c r="C201" s="187" t="s">
        <v>470</v>
      </c>
      <c r="D201" s="178" t="s">
        <v>174</v>
      </c>
      <c r="E201" s="179">
        <v>67.5</v>
      </c>
      <c r="F201" s="180">
        <v>110.5</v>
      </c>
      <c r="G201" s="181">
        <f>ROUND(E201*F201,2)</f>
        <v>7458.75</v>
      </c>
      <c r="H201" s="160"/>
      <c r="I201" s="159">
        <f>ROUND(E201*H201,2)</f>
        <v>0</v>
      </c>
      <c r="J201" s="160"/>
      <c r="K201" s="159">
        <f>ROUND(E201*J201,2)</f>
        <v>0</v>
      </c>
      <c r="L201" s="159">
        <v>21</v>
      </c>
      <c r="M201" s="159">
        <f>G201*(1+L201/100)</f>
        <v>9025.0874999999996</v>
      </c>
      <c r="N201" s="159">
        <v>0</v>
      </c>
      <c r="O201" s="159">
        <f>ROUND(E201*N201,2)</f>
        <v>0</v>
      </c>
      <c r="P201" s="159">
        <v>6.8000000000000005E-2</v>
      </c>
      <c r="Q201" s="159">
        <f>ROUND(E201*P201,2)</f>
        <v>4.59</v>
      </c>
      <c r="R201" s="159"/>
      <c r="S201" s="159" t="s">
        <v>175</v>
      </c>
      <c r="T201" s="159" t="s">
        <v>175</v>
      </c>
      <c r="U201" s="159">
        <v>0.3</v>
      </c>
      <c r="V201" s="159">
        <f>ROUND(E201*U201,2)</f>
        <v>20.25</v>
      </c>
      <c r="W201" s="159"/>
      <c r="X201" s="159" t="s">
        <v>176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177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ht="22.5" outlineLevel="1" x14ac:dyDescent="0.2">
      <c r="A202" s="176">
        <v>105</v>
      </c>
      <c r="B202" s="177" t="s">
        <v>471</v>
      </c>
      <c r="C202" s="187" t="s">
        <v>472</v>
      </c>
      <c r="D202" s="178" t="s">
        <v>473</v>
      </c>
      <c r="E202" s="179">
        <v>1</v>
      </c>
      <c r="F202" s="180">
        <v>30000</v>
      </c>
      <c r="G202" s="181">
        <f>ROUND(E202*F202,2)</f>
        <v>30000</v>
      </c>
      <c r="H202" s="160"/>
      <c r="I202" s="159">
        <f>ROUND(E202*H202,2)</f>
        <v>0</v>
      </c>
      <c r="J202" s="160"/>
      <c r="K202" s="159">
        <f>ROUND(E202*J202,2)</f>
        <v>0</v>
      </c>
      <c r="L202" s="159">
        <v>21</v>
      </c>
      <c r="M202" s="159">
        <f>G202*(1+L202/100)</f>
        <v>36300</v>
      </c>
      <c r="N202" s="159">
        <v>0</v>
      </c>
      <c r="O202" s="159">
        <f>ROUND(E202*N202,2)</f>
        <v>0</v>
      </c>
      <c r="P202" s="159">
        <v>0</v>
      </c>
      <c r="Q202" s="159">
        <f>ROUND(E202*P202,2)</f>
        <v>0</v>
      </c>
      <c r="R202" s="159"/>
      <c r="S202" s="159" t="s">
        <v>395</v>
      </c>
      <c r="T202" s="159" t="s">
        <v>396</v>
      </c>
      <c r="U202" s="159">
        <v>0</v>
      </c>
      <c r="V202" s="159">
        <f>ROUND(E202*U202,2)</f>
        <v>0</v>
      </c>
      <c r="W202" s="159"/>
      <c r="X202" s="159" t="s">
        <v>176</v>
      </c>
      <c r="Y202" s="149"/>
      <c r="Z202" s="149"/>
      <c r="AA202" s="149"/>
      <c r="AB202" s="149"/>
      <c r="AC202" s="149"/>
      <c r="AD202" s="149"/>
      <c r="AE202" s="149"/>
      <c r="AF202" s="149"/>
      <c r="AG202" s="149" t="s">
        <v>177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x14ac:dyDescent="0.2">
      <c r="A203" s="164" t="s">
        <v>170</v>
      </c>
      <c r="B203" s="165" t="s">
        <v>102</v>
      </c>
      <c r="C203" s="184" t="s">
        <v>103</v>
      </c>
      <c r="D203" s="166"/>
      <c r="E203" s="167"/>
      <c r="F203" s="168"/>
      <c r="G203" s="169">
        <f>SUMIF(AG204:AG204,"&lt;&gt;NOR",G204:G204)</f>
        <v>65126.62</v>
      </c>
      <c r="H203" s="163"/>
      <c r="I203" s="163">
        <f>SUM(I204:I204)</f>
        <v>0</v>
      </c>
      <c r="J203" s="163"/>
      <c r="K203" s="163">
        <f>SUM(K204:K204)</f>
        <v>0</v>
      </c>
      <c r="L203" s="163"/>
      <c r="M203" s="163">
        <f>SUM(M204:M204)</f>
        <v>78803.210200000001</v>
      </c>
      <c r="N203" s="163"/>
      <c r="O203" s="163">
        <f>SUM(O204:O204)</f>
        <v>0</v>
      </c>
      <c r="P203" s="163"/>
      <c r="Q203" s="163">
        <f>SUM(Q204:Q204)</f>
        <v>0</v>
      </c>
      <c r="R203" s="163"/>
      <c r="S203" s="163"/>
      <c r="T203" s="163"/>
      <c r="U203" s="163"/>
      <c r="V203" s="163">
        <f>SUM(V204:V204)</f>
        <v>293.58999999999997</v>
      </c>
      <c r="W203" s="163"/>
      <c r="X203" s="163"/>
      <c r="AG203" t="s">
        <v>171</v>
      </c>
    </row>
    <row r="204" spans="1:60" outlineLevel="1" x14ac:dyDescent="0.2">
      <c r="A204" s="176">
        <v>106</v>
      </c>
      <c r="B204" s="177" t="s">
        <v>474</v>
      </c>
      <c r="C204" s="187" t="s">
        <v>475</v>
      </c>
      <c r="D204" s="178" t="s">
        <v>243</v>
      </c>
      <c r="E204" s="179">
        <v>344.58530999999999</v>
      </c>
      <c r="F204" s="180">
        <v>189</v>
      </c>
      <c r="G204" s="181">
        <f>ROUND(E204*F204,2)</f>
        <v>65126.62</v>
      </c>
      <c r="H204" s="160"/>
      <c r="I204" s="159">
        <f>ROUND(E204*H204,2)</f>
        <v>0</v>
      </c>
      <c r="J204" s="160"/>
      <c r="K204" s="159">
        <f>ROUND(E204*J204,2)</f>
        <v>0</v>
      </c>
      <c r="L204" s="159">
        <v>21</v>
      </c>
      <c r="M204" s="159">
        <f>G204*(1+L204/100)</f>
        <v>78803.210200000001</v>
      </c>
      <c r="N204" s="159">
        <v>0</v>
      </c>
      <c r="O204" s="159">
        <f>ROUND(E204*N204,2)</f>
        <v>0</v>
      </c>
      <c r="P204" s="159">
        <v>0</v>
      </c>
      <c r="Q204" s="159">
        <f>ROUND(E204*P204,2)</f>
        <v>0</v>
      </c>
      <c r="R204" s="159"/>
      <c r="S204" s="159" t="s">
        <v>175</v>
      </c>
      <c r="T204" s="159" t="s">
        <v>175</v>
      </c>
      <c r="U204" s="159">
        <v>0.85199999999999998</v>
      </c>
      <c r="V204" s="159">
        <f>ROUND(E204*U204,2)</f>
        <v>293.58999999999997</v>
      </c>
      <c r="W204" s="159"/>
      <c r="X204" s="159" t="s">
        <v>476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477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x14ac:dyDescent="0.2">
      <c r="A205" s="164" t="s">
        <v>170</v>
      </c>
      <c r="B205" s="165" t="s">
        <v>104</v>
      </c>
      <c r="C205" s="184" t="s">
        <v>105</v>
      </c>
      <c r="D205" s="166"/>
      <c r="E205" s="167"/>
      <c r="F205" s="168"/>
      <c r="G205" s="169">
        <f>SUMIF(AG206:AG233,"&lt;&gt;NOR",G206:G233)</f>
        <v>215106</v>
      </c>
      <c r="H205" s="163"/>
      <c r="I205" s="163">
        <f>SUM(I206:I233)</f>
        <v>0</v>
      </c>
      <c r="J205" s="163"/>
      <c r="K205" s="163">
        <f>SUM(K206:K233)</f>
        <v>0</v>
      </c>
      <c r="L205" s="163"/>
      <c r="M205" s="163">
        <f>SUM(M206:M233)</f>
        <v>260278.26</v>
      </c>
      <c r="N205" s="163"/>
      <c r="O205" s="163">
        <f>SUM(O206:O233)</f>
        <v>3.62</v>
      </c>
      <c r="P205" s="163"/>
      <c r="Q205" s="163">
        <f>SUM(Q206:Q233)</f>
        <v>0</v>
      </c>
      <c r="R205" s="163"/>
      <c r="S205" s="163"/>
      <c r="T205" s="163"/>
      <c r="U205" s="163"/>
      <c r="V205" s="163">
        <f>SUM(V206:V233)</f>
        <v>141.43</v>
      </c>
      <c r="W205" s="163"/>
      <c r="X205" s="163"/>
      <c r="AG205" t="s">
        <v>171</v>
      </c>
    </row>
    <row r="206" spans="1:60" ht="22.5" outlineLevel="1" x14ac:dyDescent="0.2">
      <c r="A206" s="170">
        <v>107</v>
      </c>
      <c r="B206" s="171" t="s">
        <v>478</v>
      </c>
      <c r="C206" s="185" t="s">
        <v>479</v>
      </c>
      <c r="D206" s="172" t="s">
        <v>174</v>
      </c>
      <c r="E206" s="173">
        <v>339.7466</v>
      </c>
      <c r="F206" s="174">
        <v>12.2</v>
      </c>
      <c r="G206" s="175">
        <f>ROUND(E206*F206,2)</f>
        <v>4144.91</v>
      </c>
      <c r="H206" s="160"/>
      <c r="I206" s="159">
        <f>ROUND(E206*H206,2)</f>
        <v>0</v>
      </c>
      <c r="J206" s="160"/>
      <c r="K206" s="159">
        <f>ROUND(E206*J206,2)</f>
        <v>0</v>
      </c>
      <c r="L206" s="159">
        <v>21</v>
      </c>
      <c r="M206" s="159">
        <f>G206*(1+L206/100)</f>
        <v>5015.3410999999996</v>
      </c>
      <c r="N206" s="159">
        <v>3.3E-4</v>
      </c>
      <c r="O206" s="159">
        <f>ROUND(E206*N206,2)</f>
        <v>0.11</v>
      </c>
      <c r="P206" s="159">
        <v>0</v>
      </c>
      <c r="Q206" s="159">
        <f>ROUND(E206*P206,2)</f>
        <v>0</v>
      </c>
      <c r="R206" s="159"/>
      <c r="S206" s="159" t="s">
        <v>175</v>
      </c>
      <c r="T206" s="159" t="s">
        <v>175</v>
      </c>
      <c r="U206" s="159">
        <v>2.75E-2</v>
      </c>
      <c r="V206" s="159">
        <f>ROUND(E206*U206,2)</f>
        <v>9.34</v>
      </c>
      <c r="W206" s="159"/>
      <c r="X206" s="159" t="s">
        <v>176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177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56"/>
      <c r="B207" s="157"/>
      <c r="C207" s="186" t="s">
        <v>480</v>
      </c>
      <c r="D207" s="161"/>
      <c r="E207" s="162">
        <v>234.6</v>
      </c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49"/>
      <c r="Z207" s="149"/>
      <c r="AA207" s="149"/>
      <c r="AB207" s="149"/>
      <c r="AC207" s="149"/>
      <c r="AD207" s="149"/>
      <c r="AE207" s="149"/>
      <c r="AF207" s="149"/>
      <c r="AG207" s="149" t="s">
        <v>179</v>
      </c>
      <c r="AH207" s="149">
        <v>0</v>
      </c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56"/>
      <c r="B208" s="157"/>
      <c r="C208" s="186" t="s">
        <v>481</v>
      </c>
      <c r="D208" s="161"/>
      <c r="E208" s="162">
        <v>105.14660000000001</v>
      </c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49"/>
      <c r="Z208" s="149"/>
      <c r="AA208" s="149"/>
      <c r="AB208" s="149"/>
      <c r="AC208" s="149"/>
      <c r="AD208" s="149"/>
      <c r="AE208" s="149"/>
      <c r="AF208" s="149"/>
      <c r="AG208" s="149" t="s">
        <v>179</v>
      </c>
      <c r="AH208" s="149">
        <v>0</v>
      </c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ht="22.5" outlineLevel="1" x14ac:dyDescent="0.2">
      <c r="A209" s="170">
        <v>108</v>
      </c>
      <c r="B209" s="171" t="s">
        <v>482</v>
      </c>
      <c r="C209" s="185" t="s">
        <v>483</v>
      </c>
      <c r="D209" s="172" t="s">
        <v>174</v>
      </c>
      <c r="E209" s="173">
        <v>17.03</v>
      </c>
      <c r="F209" s="174">
        <v>25.3</v>
      </c>
      <c r="G209" s="175">
        <f>ROUND(E209*F209,2)</f>
        <v>430.86</v>
      </c>
      <c r="H209" s="160"/>
      <c r="I209" s="159">
        <f>ROUND(E209*H209,2)</f>
        <v>0</v>
      </c>
      <c r="J209" s="160"/>
      <c r="K209" s="159">
        <f>ROUND(E209*J209,2)</f>
        <v>0</v>
      </c>
      <c r="L209" s="159">
        <v>21</v>
      </c>
      <c r="M209" s="159">
        <f>G209*(1+L209/100)</f>
        <v>521.34059999999999</v>
      </c>
      <c r="N209" s="159">
        <v>5.1999999999999995E-4</v>
      </c>
      <c r="O209" s="159">
        <f>ROUND(E209*N209,2)</f>
        <v>0.01</v>
      </c>
      <c r="P209" s="159">
        <v>0</v>
      </c>
      <c r="Q209" s="159">
        <f>ROUND(E209*P209,2)</f>
        <v>0</v>
      </c>
      <c r="R209" s="159"/>
      <c r="S209" s="159" t="s">
        <v>175</v>
      </c>
      <c r="T209" s="159" t="s">
        <v>175</v>
      </c>
      <c r="U209" s="159">
        <v>4.9000000000000002E-2</v>
      </c>
      <c r="V209" s="159">
        <f>ROUND(E209*U209,2)</f>
        <v>0.83</v>
      </c>
      <c r="W209" s="159"/>
      <c r="X209" s="159" t="s">
        <v>176</v>
      </c>
      <c r="Y209" s="149"/>
      <c r="Z209" s="149"/>
      <c r="AA209" s="149"/>
      <c r="AB209" s="149"/>
      <c r="AC209" s="149"/>
      <c r="AD209" s="149"/>
      <c r="AE209" s="149"/>
      <c r="AF209" s="149"/>
      <c r="AG209" s="149" t="s">
        <v>177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56"/>
      <c r="B210" s="157"/>
      <c r="C210" s="186" t="s">
        <v>484</v>
      </c>
      <c r="D210" s="161"/>
      <c r="E210" s="162">
        <v>10.865</v>
      </c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49"/>
      <c r="Z210" s="149"/>
      <c r="AA210" s="149"/>
      <c r="AB210" s="149"/>
      <c r="AC210" s="149"/>
      <c r="AD210" s="149"/>
      <c r="AE210" s="149"/>
      <c r="AF210" s="149"/>
      <c r="AG210" s="149" t="s">
        <v>179</v>
      </c>
      <c r="AH210" s="149">
        <v>0</v>
      </c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56"/>
      <c r="B211" s="157"/>
      <c r="C211" s="186" t="s">
        <v>485</v>
      </c>
      <c r="D211" s="161"/>
      <c r="E211" s="162">
        <v>6.165</v>
      </c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49"/>
      <c r="Z211" s="149"/>
      <c r="AA211" s="149"/>
      <c r="AB211" s="149"/>
      <c r="AC211" s="149"/>
      <c r="AD211" s="149"/>
      <c r="AE211" s="149"/>
      <c r="AF211" s="149"/>
      <c r="AG211" s="149" t="s">
        <v>179</v>
      </c>
      <c r="AH211" s="149">
        <v>0</v>
      </c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outlineLevel="1" x14ac:dyDescent="0.2">
      <c r="A212" s="170">
        <v>109</v>
      </c>
      <c r="B212" s="171" t="s">
        <v>486</v>
      </c>
      <c r="C212" s="185" t="s">
        <v>487</v>
      </c>
      <c r="D212" s="172" t="s">
        <v>174</v>
      </c>
      <c r="E212" s="173">
        <v>339.7466</v>
      </c>
      <c r="F212" s="174">
        <v>111</v>
      </c>
      <c r="G212" s="175">
        <f>ROUND(E212*F212,2)</f>
        <v>37711.870000000003</v>
      </c>
      <c r="H212" s="160"/>
      <c r="I212" s="159">
        <f>ROUND(E212*H212,2)</f>
        <v>0</v>
      </c>
      <c r="J212" s="160"/>
      <c r="K212" s="159">
        <f>ROUND(E212*J212,2)</f>
        <v>0</v>
      </c>
      <c r="L212" s="159">
        <v>21</v>
      </c>
      <c r="M212" s="159">
        <f>G212*(1+L212/100)</f>
        <v>45631.362700000005</v>
      </c>
      <c r="N212" s="159">
        <v>4.0999999999999999E-4</v>
      </c>
      <c r="O212" s="159">
        <f>ROUND(E212*N212,2)</f>
        <v>0.14000000000000001</v>
      </c>
      <c r="P212" s="159">
        <v>0</v>
      </c>
      <c r="Q212" s="159">
        <f>ROUND(E212*P212,2)</f>
        <v>0</v>
      </c>
      <c r="R212" s="159"/>
      <c r="S212" s="159" t="s">
        <v>175</v>
      </c>
      <c r="T212" s="159" t="s">
        <v>175</v>
      </c>
      <c r="U212" s="159">
        <v>0.22991</v>
      </c>
      <c r="V212" s="159">
        <f>ROUND(E212*U212,2)</f>
        <v>78.11</v>
      </c>
      <c r="W212" s="159"/>
      <c r="X212" s="159" t="s">
        <v>176</v>
      </c>
      <c r="Y212" s="149"/>
      <c r="Z212" s="149"/>
      <c r="AA212" s="149"/>
      <c r="AB212" s="149"/>
      <c r="AC212" s="149"/>
      <c r="AD212" s="149"/>
      <c r="AE212" s="149"/>
      <c r="AF212" s="149"/>
      <c r="AG212" s="149" t="s">
        <v>177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56"/>
      <c r="B213" s="157"/>
      <c r="C213" s="186" t="s">
        <v>488</v>
      </c>
      <c r="D213" s="161"/>
      <c r="E213" s="162">
        <v>234.6</v>
      </c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49"/>
      <c r="Z213" s="149"/>
      <c r="AA213" s="149"/>
      <c r="AB213" s="149"/>
      <c r="AC213" s="149"/>
      <c r="AD213" s="149"/>
      <c r="AE213" s="149"/>
      <c r="AF213" s="149"/>
      <c r="AG213" s="149" t="s">
        <v>179</v>
      </c>
      <c r="AH213" s="149">
        <v>0</v>
      </c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outlineLevel="1" x14ac:dyDescent="0.2">
      <c r="A214" s="156"/>
      <c r="B214" s="157"/>
      <c r="C214" s="186" t="s">
        <v>481</v>
      </c>
      <c r="D214" s="161"/>
      <c r="E214" s="162">
        <v>105.14660000000001</v>
      </c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49"/>
      <c r="Z214" s="149"/>
      <c r="AA214" s="149"/>
      <c r="AB214" s="149"/>
      <c r="AC214" s="149"/>
      <c r="AD214" s="149"/>
      <c r="AE214" s="149"/>
      <c r="AF214" s="149"/>
      <c r="AG214" s="149" t="s">
        <v>179</v>
      </c>
      <c r="AH214" s="149">
        <v>0</v>
      </c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70">
        <v>110</v>
      </c>
      <c r="B215" s="171" t="s">
        <v>489</v>
      </c>
      <c r="C215" s="185" t="s">
        <v>490</v>
      </c>
      <c r="D215" s="172" t="s">
        <v>174</v>
      </c>
      <c r="E215" s="173">
        <v>17.03</v>
      </c>
      <c r="F215" s="174">
        <v>130.5</v>
      </c>
      <c r="G215" s="175">
        <f>ROUND(E215*F215,2)</f>
        <v>2222.42</v>
      </c>
      <c r="H215" s="160"/>
      <c r="I215" s="159">
        <f>ROUND(E215*H215,2)</f>
        <v>0</v>
      </c>
      <c r="J215" s="160"/>
      <c r="K215" s="159">
        <f>ROUND(E215*J215,2)</f>
        <v>0</v>
      </c>
      <c r="L215" s="159">
        <v>21</v>
      </c>
      <c r="M215" s="159">
        <f>G215*(1+L215/100)</f>
        <v>2689.1282000000001</v>
      </c>
      <c r="N215" s="159">
        <v>5.8E-4</v>
      </c>
      <c r="O215" s="159">
        <f>ROUND(E215*N215,2)</f>
        <v>0.01</v>
      </c>
      <c r="P215" s="159">
        <v>0</v>
      </c>
      <c r="Q215" s="159">
        <f>ROUND(E215*P215,2)</f>
        <v>0</v>
      </c>
      <c r="R215" s="159"/>
      <c r="S215" s="159" t="s">
        <v>175</v>
      </c>
      <c r="T215" s="159" t="s">
        <v>175</v>
      </c>
      <c r="U215" s="159">
        <v>0.26600000000000001</v>
      </c>
      <c r="V215" s="159">
        <f>ROUND(E215*U215,2)</f>
        <v>4.53</v>
      </c>
      <c r="W215" s="159"/>
      <c r="X215" s="159" t="s">
        <v>176</v>
      </c>
      <c r="Y215" s="149"/>
      <c r="Z215" s="149"/>
      <c r="AA215" s="149"/>
      <c r="AB215" s="149"/>
      <c r="AC215" s="149"/>
      <c r="AD215" s="149"/>
      <c r="AE215" s="149"/>
      <c r="AF215" s="149"/>
      <c r="AG215" s="149" t="s">
        <v>177</v>
      </c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56"/>
      <c r="B216" s="157"/>
      <c r="C216" s="186" t="s">
        <v>484</v>
      </c>
      <c r="D216" s="161"/>
      <c r="E216" s="162">
        <v>10.865</v>
      </c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49"/>
      <c r="Z216" s="149"/>
      <c r="AA216" s="149"/>
      <c r="AB216" s="149"/>
      <c r="AC216" s="149"/>
      <c r="AD216" s="149"/>
      <c r="AE216" s="149"/>
      <c r="AF216" s="149"/>
      <c r="AG216" s="149" t="s">
        <v>179</v>
      </c>
      <c r="AH216" s="149">
        <v>0</v>
      </c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">
      <c r="A217" s="156"/>
      <c r="B217" s="157"/>
      <c r="C217" s="186" t="s">
        <v>485</v>
      </c>
      <c r="D217" s="161"/>
      <c r="E217" s="162">
        <v>6.165</v>
      </c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49"/>
      <c r="Z217" s="149"/>
      <c r="AA217" s="149"/>
      <c r="AB217" s="149"/>
      <c r="AC217" s="149"/>
      <c r="AD217" s="149"/>
      <c r="AE217" s="149"/>
      <c r="AF217" s="149"/>
      <c r="AG217" s="149" t="s">
        <v>179</v>
      </c>
      <c r="AH217" s="149">
        <v>0</v>
      </c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">
      <c r="A218" s="170">
        <v>111</v>
      </c>
      <c r="B218" s="171" t="s">
        <v>491</v>
      </c>
      <c r="C218" s="185" t="s">
        <v>492</v>
      </c>
      <c r="D218" s="172" t="s">
        <v>174</v>
      </c>
      <c r="E218" s="173">
        <v>55.81</v>
      </c>
      <c r="F218" s="174">
        <v>55.2</v>
      </c>
      <c r="G218" s="175">
        <f>ROUND(E218*F218,2)</f>
        <v>3080.71</v>
      </c>
      <c r="H218" s="160"/>
      <c r="I218" s="159">
        <f>ROUND(E218*H218,2)</f>
        <v>0</v>
      </c>
      <c r="J218" s="160"/>
      <c r="K218" s="159">
        <f>ROUND(E218*J218,2)</f>
        <v>0</v>
      </c>
      <c r="L218" s="159">
        <v>21</v>
      </c>
      <c r="M218" s="159">
        <f>G218*(1+L218/100)</f>
        <v>3727.6590999999999</v>
      </c>
      <c r="N218" s="159">
        <v>2.1000000000000001E-4</v>
      </c>
      <c r="O218" s="159">
        <f>ROUND(E218*N218,2)</f>
        <v>0.01</v>
      </c>
      <c r="P218" s="159">
        <v>0</v>
      </c>
      <c r="Q218" s="159">
        <f>ROUND(E218*P218,2)</f>
        <v>0</v>
      </c>
      <c r="R218" s="159"/>
      <c r="S218" s="159" t="s">
        <v>175</v>
      </c>
      <c r="T218" s="159" t="s">
        <v>175</v>
      </c>
      <c r="U218" s="159">
        <v>9.5000000000000001E-2</v>
      </c>
      <c r="V218" s="159">
        <f>ROUND(E218*U218,2)</f>
        <v>5.3</v>
      </c>
      <c r="W218" s="159"/>
      <c r="X218" s="159" t="s">
        <v>176</v>
      </c>
      <c r="Y218" s="149"/>
      <c r="Z218" s="149"/>
      <c r="AA218" s="149"/>
      <c r="AB218" s="149"/>
      <c r="AC218" s="149"/>
      <c r="AD218" s="149"/>
      <c r="AE218" s="149"/>
      <c r="AF218" s="149"/>
      <c r="AG218" s="149" t="s">
        <v>177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ht="22.5" outlineLevel="1" x14ac:dyDescent="0.2">
      <c r="A219" s="156"/>
      <c r="B219" s="157"/>
      <c r="C219" s="186" t="s">
        <v>493</v>
      </c>
      <c r="D219" s="161"/>
      <c r="E219" s="162">
        <v>43.21</v>
      </c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49"/>
      <c r="Z219" s="149"/>
      <c r="AA219" s="149"/>
      <c r="AB219" s="149"/>
      <c r="AC219" s="149"/>
      <c r="AD219" s="149"/>
      <c r="AE219" s="149"/>
      <c r="AF219" s="149"/>
      <c r="AG219" s="149" t="s">
        <v>179</v>
      </c>
      <c r="AH219" s="149">
        <v>0</v>
      </c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outlineLevel="1" x14ac:dyDescent="0.2">
      <c r="A220" s="156"/>
      <c r="B220" s="157"/>
      <c r="C220" s="186" t="s">
        <v>494</v>
      </c>
      <c r="D220" s="161"/>
      <c r="E220" s="162">
        <v>12.6</v>
      </c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49"/>
      <c r="Z220" s="149"/>
      <c r="AA220" s="149"/>
      <c r="AB220" s="149"/>
      <c r="AC220" s="149"/>
      <c r="AD220" s="149"/>
      <c r="AE220" s="149"/>
      <c r="AF220" s="149"/>
      <c r="AG220" s="149" t="s">
        <v>179</v>
      </c>
      <c r="AH220" s="149">
        <v>0</v>
      </c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ht="22.5" outlineLevel="1" x14ac:dyDescent="0.2">
      <c r="A221" s="170">
        <v>112</v>
      </c>
      <c r="B221" s="171" t="s">
        <v>495</v>
      </c>
      <c r="C221" s="185" t="s">
        <v>496</v>
      </c>
      <c r="D221" s="172" t="s">
        <v>174</v>
      </c>
      <c r="E221" s="173">
        <v>55.81</v>
      </c>
      <c r="F221" s="174">
        <v>489.5</v>
      </c>
      <c r="G221" s="175">
        <f>ROUND(E221*F221,2)</f>
        <v>27319</v>
      </c>
      <c r="H221" s="160"/>
      <c r="I221" s="159">
        <f>ROUND(E221*H221,2)</f>
        <v>0</v>
      </c>
      <c r="J221" s="160"/>
      <c r="K221" s="159">
        <f>ROUND(E221*J221,2)</f>
        <v>0</v>
      </c>
      <c r="L221" s="159">
        <v>21</v>
      </c>
      <c r="M221" s="159">
        <f>G221*(1+L221/100)</f>
        <v>33055.99</v>
      </c>
      <c r="N221" s="159">
        <v>3.3999999999999998E-3</v>
      </c>
      <c r="O221" s="159">
        <f>ROUND(E221*N221,2)</f>
        <v>0.19</v>
      </c>
      <c r="P221" s="159">
        <v>0</v>
      </c>
      <c r="Q221" s="159">
        <f>ROUND(E221*P221,2)</f>
        <v>0</v>
      </c>
      <c r="R221" s="159"/>
      <c r="S221" s="159" t="s">
        <v>175</v>
      </c>
      <c r="T221" s="159" t="s">
        <v>175</v>
      </c>
      <c r="U221" s="159">
        <v>0.38500000000000001</v>
      </c>
      <c r="V221" s="159">
        <f>ROUND(E221*U221,2)</f>
        <v>21.49</v>
      </c>
      <c r="W221" s="159"/>
      <c r="X221" s="159" t="s">
        <v>176</v>
      </c>
      <c r="Y221" s="149"/>
      <c r="Z221" s="149"/>
      <c r="AA221" s="149"/>
      <c r="AB221" s="149"/>
      <c r="AC221" s="149"/>
      <c r="AD221" s="149"/>
      <c r="AE221" s="149"/>
      <c r="AF221" s="149"/>
      <c r="AG221" s="149" t="s">
        <v>177</v>
      </c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ht="22.5" outlineLevel="1" x14ac:dyDescent="0.2">
      <c r="A222" s="156"/>
      <c r="B222" s="157"/>
      <c r="C222" s="186" t="s">
        <v>493</v>
      </c>
      <c r="D222" s="161"/>
      <c r="E222" s="162">
        <v>43.21</v>
      </c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49"/>
      <c r="Z222" s="149"/>
      <c r="AA222" s="149"/>
      <c r="AB222" s="149"/>
      <c r="AC222" s="149"/>
      <c r="AD222" s="149"/>
      <c r="AE222" s="149"/>
      <c r="AF222" s="149"/>
      <c r="AG222" s="149" t="s">
        <v>179</v>
      </c>
      <c r="AH222" s="149">
        <v>0</v>
      </c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">
      <c r="A223" s="156"/>
      <c r="B223" s="157"/>
      <c r="C223" s="186" t="s">
        <v>494</v>
      </c>
      <c r="D223" s="161"/>
      <c r="E223" s="162">
        <v>12.6</v>
      </c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49"/>
      <c r="Z223" s="149"/>
      <c r="AA223" s="149"/>
      <c r="AB223" s="149"/>
      <c r="AC223" s="149"/>
      <c r="AD223" s="149"/>
      <c r="AE223" s="149"/>
      <c r="AF223" s="149"/>
      <c r="AG223" s="149" t="s">
        <v>179</v>
      </c>
      <c r="AH223" s="149">
        <v>0</v>
      </c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76">
        <v>113</v>
      </c>
      <c r="B224" s="177" t="s">
        <v>497</v>
      </c>
      <c r="C224" s="187" t="s">
        <v>498</v>
      </c>
      <c r="D224" s="178" t="s">
        <v>184</v>
      </c>
      <c r="E224" s="179">
        <v>6</v>
      </c>
      <c r="F224" s="180">
        <v>139</v>
      </c>
      <c r="G224" s="181">
        <f>ROUND(E224*F224,2)</f>
        <v>834</v>
      </c>
      <c r="H224" s="160"/>
      <c r="I224" s="159">
        <f>ROUND(E224*H224,2)</f>
        <v>0</v>
      </c>
      <c r="J224" s="160"/>
      <c r="K224" s="159">
        <f>ROUND(E224*J224,2)</f>
        <v>0</v>
      </c>
      <c r="L224" s="159">
        <v>21</v>
      </c>
      <c r="M224" s="159">
        <f>G224*(1+L224/100)</f>
        <v>1009.14</v>
      </c>
      <c r="N224" s="159">
        <v>2.9E-4</v>
      </c>
      <c r="O224" s="159">
        <f>ROUND(E224*N224,2)</f>
        <v>0</v>
      </c>
      <c r="P224" s="159">
        <v>0</v>
      </c>
      <c r="Q224" s="159">
        <f>ROUND(E224*P224,2)</f>
        <v>0</v>
      </c>
      <c r="R224" s="159"/>
      <c r="S224" s="159" t="s">
        <v>175</v>
      </c>
      <c r="T224" s="159" t="s">
        <v>175</v>
      </c>
      <c r="U224" s="159">
        <v>0.11</v>
      </c>
      <c r="V224" s="159">
        <f>ROUND(E224*U224,2)</f>
        <v>0.66</v>
      </c>
      <c r="W224" s="159"/>
      <c r="X224" s="159" t="s">
        <v>176</v>
      </c>
      <c r="Y224" s="149"/>
      <c r="Z224" s="149"/>
      <c r="AA224" s="149"/>
      <c r="AB224" s="149"/>
      <c r="AC224" s="149"/>
      <c r="AD224" s="149"/>
      <c r="AE224" s="149"/>
      <c r="AF224" s="149"/>
      <c r="AG224" s="149" t="s">
        <v>177</v>
      </c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">
      <c r="A225" s="170">
        <v>114</v>
      </c>
      <c r="B225" s="171" t="s">
        <v>499</v>
      </c>
      <c r="C225" s="185" t="s">
        <v>500</v>
      </c>
      <c r="D225" s="172" t="s">
        <v>184</v>
      </c>
      <c r="E225" s="173">
        <v>8.4</v>
      </c>
      <c r="F225" s="174">
        <v>153.5</v>
      </c>
      <c r="G225" s="175">
        <f>ROUND(E225*F225,2)</f>
        <v>1289.4000000000001</v>
      </c>
      <c r="H225" s="160"/>
      <c r="I225" s="159">
        <f>ROUND(E225*H225,2)</f>
        <v>0</v>
      </c>
      <c r="J225" s="160"/>
      <c r="K225" s="159">
        <f>ROUND(E225*J225,2)</f>
        <v>0</v>
      </c>
      <c r="L225" s="159">
        <v>21</v>
      </c>
      <c r="M225" s="159">
        <f>G225*(1+L225/100)</f>
        <v>1560.174</v>
      </c>
      <c r="N225" s="159">
        <v>2.9E-4</v>
      </c>
      <c r="O225" s="159">
        <f>ROUND(E225*N225,2)</f>
        <v>0</v>
      </c>
      <c r="P225" s="159">
        <v>0</v>
      </c>
      <c r="Q225" s="159">
        <f>ROUND(E225*P225,2)</f>
        <v>0</v>
      </c>
      <c r="R225" s="159"/>
      <c r="S225" s="159" t="s">
        <v>175</v>
      </c>
      <c r="T225" s="159" t="s">
        <v>175</v>
      </c>
      <c r="U225" s="159">
        <v>0.14000000000000001</v>
      </c>
      <c r="V225" s="159">
        <f>ROUND(E225*U225,2)</f>
        <v>1.18</v>
      </c>
      <c r="W225" s="159"/>
      <c r="X225" s="159" t="s">
        <v>176</v>
      </c>
      <c r="Y225" s="149"/>
      <c r="Z225" s="149"/>
      <c r="AA225" s="149"/>
      <c r="AB225" s="149"/>
      <c r="AC225" s="149"/>
      <c r="AD225" s="149"/>
      <c r="AE225" s="149"/>
      <c r="AF225" s="149"/>
      <c r="AG225" s="149" t="s">
        <v>177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">
      <c r="A226" s="156"/>
      <c r="B226" s="157"/>
      <c r="C226" s="186" t="s">
        <v>501</v>
      </c>
      <c r="D226" s="161"/>
      <c r="E226" s="162">
        <v>8.4</v>
      </c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49"/>
      <c r="Z226" s="149"/>
      <c r="AA226" s="149"/>
      <c r="AB226" s="149"/>
      <c r="AC226" s="149"/>
      <c r="AD226" s="149"/>
      <c r="AE226" s="149"/>
      <c r="AF226" s="149"/>
      <c r="AG226" s="149" t="s">
        <v>179</v>
      </c>
      <c r="AH226" s="149">
        <v>0</v>
      </c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outlineLevel="1" x14ac:dyDescent="0.2">
      <c r="A227" s="170">
        <v>115</v>
      </c>
      <c r="B227" s="171" t="s">
        <v>502</v>
      </c>
      <c r="C227" s="185" t="s">
        <v>503</v>
      </c>
      <c r="D227" s="172" t="s">
        <v>184</v>
      </c>
      <c r="E227" s="173">
        <v>43.46</v>
      </c>
      <c r="F227" s="174">
        <v>224</v>
      </c>
      <c r="G227" s="175">
        <f>ROUND(E227*F227,2)</f>
        <v>9735.0400000000009</v>
      </c>
      <c r="H227" s="160"/>
      <c r="I227" s="159">
        <f>ROUND(E227*H227,2)</f>
        <v>0</v>
      </c>
      <c r="J227" s="160"/>
      <c r="K227" s="159">
        <f>ROUND(E227*J227,2)</f>
        <v>0</v>
      </c>
      <c r="L227" s="159">
        <v>21</v>
      </c>
      <c r="M227" s="159">
        <f>G227*(1+L227/100)</f>
        <v>11779.3984</v>
      </c>
      <c r="N227" s="159">
        <v>0</v>
      </c>
      <c r="O227" s="159">
        <f>ROUND(E227*N227,2)</f>
        <v>0</v>
      </c>
      <c r="P227" s="159">
        <v>0</v>
      </c>
      <c r="Q227" s="159">
        <f>ROUND(E227*P227,2)</f>
        <v>0</v>
      </c>
      <c r="R227" s="159"/>
      <c r="S227" s="159" t="s">
        <v>175</v>
      </c>
      <c r="T227" s="159" t="s">
        <v>175</v>
      </c>
      <c r="U227" s="159">
        <v>0.46</v>
      </c>
      <c r="V227" s="159">
        <f>ROUND(E227*U227,2)</f>
        <v>19.989999999999998</v>
      </c>
      <c r="W227" s="159"/>
      <c r="X227" s="159" t="s">
        <v>176</v>
      </c>
      <c r="Y227" s="149"/>
      <c r="Z227" s="149"/>
      <c r="AA227" s="149"/>
      <c r="AB227" s="149"/>
      <c r="AC227" s="149"/>
      <c r="AD227" s="149"/>
      <c r="AE227" s="149"/>
      <c r="AF227" s="149"/>
      <c r="AG227" s="149" t="s">
        <v>177</v>
      </c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outlineLevel="1" x14ac:dyDescent="0.2">
      <c r="A228" s="156"/>
      <c r="B228" s="157"/>
      <c r="C228" s="186" t="s">
        <v>504</v>
      </c>
      <c r="D228" s="161"/>
      <c r="E228" s="162">
        <v>43.46</v>
      </c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49"/>
      <c r="Z228" s="149"/>
      <c r="AA228" s="149"/>
      <c r="AB228" s="149"/>
      <c r="AC228" s="149"/>
      <c r="AD228" s="149"/>
      <c r="AE228" s="149"/>
      <c r="AF228" s="149"/>
      <c r="AG228" s="149" t="s">
        <v>179</v>
      </c>
      <c r="AH228" s="149">
        <v>0</v>
      </c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ht="22.5" outlineLevel="1" x14ac:dyDescent="0.2">
      <c r="A229" s="170">
        <v>116</v>
      </c>
      <c r="B229" s="171" t="s">
        <v>505</v>
      </c>
      <c r="C229" s="185" t="s">
        <v>506</v>
      </c>
      <c r="D229" s="172" t="s">
        <v>174</v>
      </c>
      <c r="E229" s="173">
        <v>409.60309000000001</v>
      </c>
      <c r="F229" s="174">
        <v>178.5</v>
      </c>
      <c r="G229" s="175">
        <f>ROUND(E229*F229,2)</f>
        <v>73114.149999999994</v>
      </c>
      <c r="H229" s="160"/>
      <c r="I229" s="159">
        <f>ROUND(E229*H229,2)</f>
        <v>0</v>
      </c>
      <c r="J229" s="160"/>
      <c r="K229" s="159">
        <f>ROUND(E229*J229,2)</f>
        <v>0</v>
      </c>
      <c r="L229" s="159">
        <v>21</v>
      </c>
      <c r="M229" s="159">
        <f>G229*(1+L229/100)</f>
        <v>88468.121499999994</v>
      </c>
      <c r="N229" s="159">
        <v>4.5999999999999999E-3</v>
      </c>
      <c r="O229" s="159">
        <f>ROUND(E229*N229,2)</f>
        <v>1.88</v>
      </c>
      <c r="P229" s="159">
        <v>0</v>
      </c>
      <c r="Q229" s="159">
        <f>ROUND(E229*P229,2)</f>
        <v>0</v>
      </c>
      <c r="R229" s="159" t="s">
        <v>229</v>
      </c>
      <c r="S229" s="159" t="s">
        <v>175</v>
      </c>
      <c r="T229" s="159" t="s">
        <v>175</v>
      </c>
      <c r="U229" s="159">
        <v>0</v>
      </c>
      <c r="V229" s="159">
        <f>ROUND(E229*U229,2)</f>
        <v>0</v>
      </c>
      <c r="W229" s="159"/>
      <c r="X229" s="159" t="s">
        <v>230</v>
      </c>
      <c r="Y229" s="149"/>
      <c r="Z229" s="149"/>
      <c r="AA229" s="149"/>
      <c r="AB229" s="149"/>
      <c r="AC229" s="149"/>
      <c r="AD229" s="149"/>
      <c r="AE229" s="149"/>
      <c r="AF229" s="149"/>
      <c r="AG229" s="149" t="s">
        <v>231</v>
      </c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">
      <c r="A230" s="156"/>
      <c r="B230" s="157"/>
      <c r="C230" s="186" t="s">
        <v>507</v>
      </c>
      <c r="D230" s="161"/>
      <c r="E230" s="162">
        <v>281.59474999999998</v>
      </c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49"/>
      <c r="Z230" s="149"/>
      <c r="AA230" s="149"/>
      <c r="AB230" s="149"/>
      <c r="AC230" s="149"/>
      <c r="AD230" s="149"/>
      <c r="AE230" s="149"/>
      <c r="AF230" s="149"/>
      <c r="AG230" s="149" t="s">
        <v>179</v>
      </c>
      <c r="AH230" s="149">
        <v>0</v>
      </c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outlineLevel="1" x14ac:dyDescent="0.2">
      <c r="A231" s="156"/>
      <c r="B231" s="157"/>
      <c r="C231" s="186" t="s">
        <v>508</v>
      </c>
      <c r="D231" s="161"/>
      <c r="E231" s="162">
        <v>128.00834</v>
      </c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49"/>
      <c r="Z231" s="149"/>
      <c r="AA231" s="149"/>
      <c r="AB231" s="149"/>
      <c r="AC231" s="149"/>
      <c r="AD231" s="149"/>
      <c r="AE231" s="149"/>
      <c r="AF231" s="149"/>
      <c r="AG231" s="149" t="s">
        <v>179</v>
      </c>
      <c r="AH231" s="149">
        <v>0</v>
      </c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</row>
    <row r="232" spans="1:60" ht="22.5" outlineLevel="1" x14ac:dyDescent="0.2">
      <c r="A232" s="170">
        <v>117</v>
      </c>
      <c r="B232" s="171" t="s">
        <v>509</v>
      </c>
      <c r="C232" s="185" t="s">
        <v>510</v>
      </c>
      <c r="D232" s="172" t="s">
        <v>174</v>
      </c>
      <c r="E232" s="173">
        <v>281.59474999999998</v>
      </c>
      <c r="F232" s="174">
        <v>168.5</v>
      </c>
      <c r="G232" s="175">
        <f>ROUND(E232*F232,2)</f>
        <v>47448.72</v>
      </c>
      <c r="H232" s="160"/>
      <c r="I232" s="159">
        <f>ROUND(E232*H232,2)</f>
        <v>0</v>
      </c>
      <c r="J232" s="160"/>
      <c r="K232" s="159">
        <f>ROUND(E232*J232,2)</f>
        <v>0</v>
      </c>
      <c r="L232" s="159">
        <v>21</v>
      </c>
      <c r="M232" s="159">
        <f>G232*(1+L232/100)</f>
        <v>57412.951200000003</v>
      </c>
      <c r="N232" s="159">
        <v>4.4999999999999997E-3</v>
      </c>
      <c r="O232" s="159">
        <f>ROUND(E232*N232,2)</f>
        <v>1.27</v>
      </c>
      <c r="P232" s="159">
        <v>0</v>
      </c>
      <c r="Q232" s="159">
        <f>ROUND(E232*P232,2)</f>
        <v>0</v>
      </c>
      <c r="R232" s="159" t="s">
        <v>229</v>
      </c>
      <c r="S232" s="159" t="s">
        <v>175</v>
      </c>
      <c r="T232" s="159" t="s">
        <v>175</v>
      </c>
      <c r="U232" s="159">
        <v>0</v>
      </c>
      <c r="V232" s="159">
        <f>ROUND(E232*U232,2)</f>
        <v>0</v>
      </c>
      <c r="W232" s="159"/>
      <c r="X232" s="159" t="s">
        <v>230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231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">
      <c r="A233" s="156">
        <v>118</v>
      </c>
      <c r="B233" s="157" t="s">
        <v>511</v>
      </c>
      <c r="C233" s="188" t="s">
        <v>512</v>
      </c>
      <c r="D233" s="158" t="s">
        <v>0</v>
      </c>
      <c r="E233" s="182">
        <v>2073.3108000000002</v>
      </c>
      <c r="F233" s="160">
        <v>3.75</v>
      </c>
      <c r="G233" s="159">
        <f>ROUND(E233*F233,2)</f>
        <v>7774.92</v>
      </c>
      <c r="H233" s="160"/>
      <c r="I233" s="159">
        <f>ROUND(E233*H233,2)</f>
        <v>0</v>
      </c>
      <c r="J233" s="160"/>
      <c r="K233" s="159">
        <f>ROUND(E233*J233,2)</f>
        <v>0</v>
      </c>
      <c r="L233" s="159">
        <v>21</v>
      </c>
      <c r="M233" s="159">
        <f>G233*(1+L233/100)</f>
        <v>9407.6532000000007</v>
      </c>
      <c r="N233" s="159">
        <v>0</v>
      </c>
      <c r="O233" s="159">
        <f>ROUND(E233*N233,2)</f>
        <v>0</v>
      </c>
      <c r="P233" s="159">
        <v>0</v>
      </c>
      <c r="Q233" s="159">
        <f>ROUND(E233*P233,2)</f>
        <v>0</v>
      </c>
      <c r="R233" s="159"/>
      <c r="S233" s="159" t="s">
        <v>175</v>
      </c>
      <c r="T233" s="159" t="s">
        <v>175</v>
      </c>
      <c r="U233" s="159">
        <v>0</v>
      </c>
      <c r="V233" s="159">
        <f>ROUND(E233*U233,2)</f>
        <v>0</v>
      </c>
      <c r="W233" s="159"/>
      <c r="X233" s="159" t="s">
        <v>476</v>
      </c>
      <c r="Y233" s="149"/>
      <c r="Z233" s="149"/>
      <c r="AA233" s="149"/>
      <c r="AB233" s="149"/>
      <c r="AC233" s="149"/>
      <c r="AD233" s="149"/>
      <c r="AE233" s="149"/>
      <c r="AF233" s="149"/>
      <c r="AG233" s="149" t="s">
        <v>477</v>
      </c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x14ac:dyDescent="0.2">
      <c r="A234" s="164" t="s">
        <v>170</v>
      </c>
      <c r="B234" s="165" t="s">
        <v>106</v>
      </c>
      <c r="C234" s="184" t="s">
        <v>107</v>
      </c>
      <c r="D234" s="166"/>
      <c r="E234" s="167"/>
      <c r="F234" s="168"/>
      <c r="G234" s="169">
        <f>SUMIF(AG235:AG250,"&lt;&gt;NOR",G235:G250)</f>
        <v>156129.95999999996</v>
      </c>
      <c r="H234" s="163"/>
      <c r="I234" s="163">
        <f>SUM(I235:I250)</f>
        <v>0</v>
      </c>
      <c r="J234" s="163"/>
      <c r="K234" s="163">
        <f>SUM(K235:K250)</f>
        <v>0</v>
      </c>
      <c r="L234" s="163"/>
      <c r="M234" s="163">
        <f>SUM(M235:M250)</f>
        <v>188917.25159999999</v>
      </c>
      <c r="N234" s="163"/>
      <c r="O234" s="163">
        <f>SUM(O235:O250)</f>
        <v>0.48</v>
      </c>
      <c r="P234" s="163"/>
      <c r="Q234" s="163">
        <f>SUM(Q235:Q250)</f>
        <v>0</v>
      </c>
      <c r="R234" s="163"/>
      <c r="S234" s="163"/>
      <c r="T234" s="163"/>
      <c r="U234" s="163"/>
      <c r="V234" s="163">
        <f>SUM(V235:V250)</f>
        <v>154.12000000000003</v>
      </c>
      <c r="W234" s="163"/>
      <c r="X234" s="163"/>
      <c r="AG234" t="s">
        <v>171</v>
      </c>
    </row>
    <row r="235" spans="1:60" ht="22.5" outlineLevel="1" x14ac:dyDescent="0.2">
      <c r="A235" s="170">
        <v>119</v>
      </c>
      <c r="B235" s="171" t="s">
        <v>513</v>
      </c>
      <c r="C235" s="185" t="s">
        <v>514</v>
      </c>
      <c r="D235" s="172" t="s">
        <v>174</v>
      </c>
      <c r="E235" s="173">
        <v>137.85</v>
      </c>
      <c r="F235" s="174">
        <v>600</v>
      </c>
      <c r="G235" s="175">
        <f>ROUND(E235*F235,2)</f>
        <v>82710</v>
      </c>
      <c r="H235" s="160"/>
      <c r="I235" s="159">
        <f>ROUND(E235*H235,2)</f>
        <v>0</v>
      </c>
      <c r="J235" s="160"/>
      <c r="K235" s="159">
        <f>ROUND(E235*J235,2)</f>
        <v>0</v>
      </c>
      <c r="L235" s="159">
        <v>21</v>
      </c>
      <c r="M235" s="159">
        <f>G235*(1+L235/100)</f>
        <v>100079.09999999999</v>
      </c>
      <c r="N235" s="159">
        <v>0</v>
      </c>
      <c r="O235" s="159">
        <f>ROUND(E235*N235,2)</f>
        <v>0</v>
      </c>
      <c r="P235" s="159">
        <v>0</v>
      </c>
      <c r="Q235" s="159">
        <f>ROUND(E235*P235,2)</f>
        <v>0</v>
      </c>
      <c r="R235" s="159"/>
      <c r="S235" s="159" t="s">
        <v>175</v>
      </c>
      <c r="T235" s="159" t="s">
        <v>175</v>
      </c>
      <c r="U235" s="159">
        <v>0.84799999999999998</v>
      </c>
      <c r="V235" s="159">
        <f>ROUND(E235*U235,2)</f>
        <v>116.9</v>
      </c>
      <c r="W235" s="159"/>
      <c r="X235" s="159" t="s">
        <v>176</v>
      </c>
      <c r="Y235" s="149"/>
      <c r="Z235" s="149"/>
      <c r="AA235" s="149"/>
      <c r="AB235" s="149"/>
      <c r="AC235" s="149"/>
      <c r="AD235" s="149"/>
      <c r="AE235" s="149"/>
      <c r="AF235" s="149"/>
      <c r="AG235" s="149" t="s">
        <v>177</v>
      </c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outlineLevel="1" x14ac:dyDescent="0.2">
      <c r="A236" s="156"/>
      <c r="B236" s="157"/>
      <c r="C236" s="186" t="s">
        <v>515</v>
      </c>
      <c r="D236" s="161"/>
      <c r="E236" s="162">
        <v>137.85</v>
      </c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49"/>
      <c r="Z236" s="149"/>
      <c r="AA236" s="149"/>
      <c r="AB236" s="149"/>
      <c r="AC236" s="149"/>
      <c r="AD236" s="149"/>
      <c r="AE236" s="149"/>
      <c r="AF236" s="149"/>
      <c r="AG236" s="149" t="s">
        <v>179</v>
      </c>
      <c r="AH236" s="149">
        <v>0</v>
      </c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70">
        <v>120</v>
      </c>
      <c r="B237" s="171" t="s">
        <v>516</v>
      </c>
      <c r="C237" s="185" t="s">
        <v>517</v>
      </c>
      <c r="D237" s="172" t="s">
        <v>184</v>
      </c>
      <c r="E237" s="173">
        <v>43.46</v>
      </c>
      <c r="F237" s="174">
        <v>141.5</v>
      </c>
      <c r="G237" s="175">
        <f>ROUND(E237*F237,2)</f>
        <v>6149.59</v>
      </c>
      <c r="H237" s="160"/>
      <c r="I237" s="159">
        <f>ROUND(E237*H237,2)</f>
        <v>0</v>
      </c>
      <c r="J237" s="160"/>
      <c r="K237" s="159">
        <f>ROUND(E237*J237,2)</f>
        <v>0</v>
      </c>
      <c r="L237" s="159">
        <v>21</v>
      </c>
      <c r="M237" s="159">
        <f>G237*(1+L237/100)</f>
        <v>7441.0038999999997</v>
      </c>
      <c r="N237" s="159">
        <v>7.6000000000000004E-4</v>
      </c>
      <c r="O237" s="159">
        <f>ROUND(E237*N237,2)</f>
        <v>0.03</v>
      </c>
      <c r="P237" s="159">
        <v>0</v>
      </c>
      <c r="Q237" s="159">
        <f>ROUND(E237*P237,2)</f>
        <v>0</v>
      </c>
      <c r="R237" s="159"/>
      <c r="S237" s="159" t="s">
        <v>175</v>
      </c>
      <c r="T237" s="159" t="s">
        <v>175</v>
      </c>
      <c r="U237" s="159">
        <v>0.189</v>
      </c>
      <c r="V237" s="159">
        <f>ROUND(E237*U237,2)</f>
        <v>8.2100000000000009</v>
      </c>
      <c r="W237" s="159"/>
      <c r="X237" s="159" t="s">
        <v>176</v>
      </c>
      <c r="Y237" s="149"/>
      <c r="Z237" s="149"/>
      <c r="AA237" s="149"/>
      <c r="AB237" s="149"/>
      <c r="AC237" s="149"/>
      <c r="AD237" s="149"/>
      <c r="AE237" s="149"/>
      <c r="AF237" s="149"/>
      <c r="AG237" s="149" t="s">
        <v>177</v>
      </c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outlineLevel="1" x14ac:dyDescent="0.2">
      <c r="A238" s="156"/>
      <c r="B238" s="157"/>
      <c r="C238" s="186" t="s">
        <v>504</v>
      </c>
      <c r="D238" s="161"/>
      <c r="E238" s="162">
        <v>43.46</v>
      </c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9"/>
      <c r="Y238" s="149"/>
      <c r="Z238" s="149"/>
      <c r="AA238" s="149"/>
      <c r="AB238" s="149"/>
      <c r="AC238" s="149"/>
      <c r="AD238" s="149"/>
      <c r="AE238" s="149"/>
      <c r="AF238" s="149"/>
      <c r="AG238" s="149" t="s">
        <v>179</v>
      </c>
      <c r="AH238" s="149">
        <v>0</v>
      </c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</row>
    <row r="239" spans="1:60" outlineLevel="1" x14ac:dyDescent="0.2">
      <c r="A239" s="170">
        <v>121</v>
      </c>
      <c r="B239" s="171" t="s">
        <v>518</v>
      </c>
      <c r="C239" s="185" t="s">
        <v>519</v>
      </c>
      <c r="D239" s="172" t="s">
        <v>184</v>
      </c>
      <c r="E239" s="173">
        <v>41.1</v>
      </c>
      <c r="F239" s="174">
        <v>141.5</v>
      </c>
      <c r="G239" s="175">
        <f>ROUND(E239*F239,2)</f>
        <v>5815.65</v>
      </c>
      <c r="H239" s="160"/>
      <c r="I239" s="159">
        <f>ROUND(E239*H239,2)</f>
        <v>0</v>
      </c>
      <c r="J239" s="160"/>
      <c r="K239" s="159">
        <f>ROUND(E239*J239,2)</f>
        <v>0</v>
      </c>
      <c r="L239" s="159">
        <v>21</v>
      </c>
      <c r="M239" s="159">
        <f>G239*(1+L239/100)</f>
        <v>7036.9364999999998</v>
      </c>
      <c r="N239" s="159">
        <v>7.6000000000000004E-4</v>
      </c>
      <c r="O239" s="159">
        <f>ROUND(E239*N239,2)</f>
        <v>0.03</v>
      </c>
      <c r="P239" s="159">
        <v>0</v>
      </c>
      <c r="Q239" s="159">
        <f>ROUND(E239*P239,2)</f>
        <v>0</v>
      </c>
      <c r="R239" s="159"/>
      <c r="S239" s="159" t="s">
        <v>175</v>
      </c>
      <c r="T239" s="159" t="s">
        <v>175</v>
      </c>
      <c r="U239" s="159">
        <v>0.189</v>
      </c>
      <c r="V239" s="159">
        <f>ROUND(E239*U239,2)</f>
        <v>7.77</v>
      </c>
      <c r="W239" s="159"/>
      <c r="X239" s="159" t="s">
        <v>176</v>
      </c>
      <c r="Y239" s="149"/>
      <c r="Z239" s="149"/>
      <c r="AA239" s="149"/>
      <c r="AB239" s="149"/>
      <c r="AC239" s="149"/>
      <c r="AD239" s="149"/>
      <c r="AE239" s="149"/>
      <c r="AF239" s="149"/>
      <c r="AG239" s="149" t="s">
        <v>177</v>
      </c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56"/>
      <c r="B240" s="157"/>
      <c r="C240" s="186" t="s">
        <v>520</v>
      </c>
      <c r="D240" s="161"/>
      <c r="E240" s="162">
        <v>41.1</v>
      </c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49"/>
      <c r="Z240" s="149"/>
      <c r="AA240" s="149"/>
      <c r="AB240" s="149"/>
      <c r="AC240" s="149"/>
      <c r="AD240" s="149"/>
      <c r="AE240" s="149"/>
      <c r="AF240" s="149"/>
      <c r="AG240" s="149" t="s">
        <v>179</v>
      </c>
      <c r="AH240" s="149">
        <v>0</v>
      </c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70">
        <v>122</v>
      </c>
      <c r="B241" s="171" t="s">
        <v>521</v>
      </c>
      <c r="C241" s="185" t="s">
        <v>522</v>
      </c>
      <c r="D241" s="172" t="s">
        <v>184</v>
      </c>
      <c r="E241" s="173">
        <v>43.46</v>
      </c>
      <c r="F241" s="174">
        <v>120.5</v>
      </c>
      <c r="G241" s="175">
        <f>ROUND(E241*F241,2)</f>
        <v>5236.93</v>
      </c>
      <c r="H241" s="160"/>
      <c r="I241" s="159">
        <f>ROUND(E241*H241,2)</f>
        <v>0</v>
      </c>
      <c r="J241" s="160"/>
      <c r="K241" s="159">
        <f>ROUND(E241*J241,2)</f>
        <v>0</v>
      </c>
      <c r="L241" s="159">
        <v>21</v>
      </c>
      <c r="M241" s="159">
        <f>G241*(1+L241/100)</f>
        <v>6336.6853000000001</v>
      </c>
      <c r="N241" s="159">
        <v>4.2999999999999999E-4</v>
      </c>
      <c r="O241" s="159">
        <f>ROUND(E241*N241,2)</f>
        <v>0.02</v>
      </c>
      <c r="P241" s="159">
        <v>0</v>
      </c>
      <c r="Q241" s="159">
        <f>ROUND(E241*P241,2)</f>
        <v>0</v>
      </c>
      <c r="R241" s="159"/>
      <c r="S241" s="159" t="s">
        <v>175</v>
      </c>
      <c r="T241" s="159" t="s">
        <v>175</v>
      </c>
      <c r="U241" s="159">
        <v>0.189</v>
      </c>
      <c r="V241" s="159">
        <f>ROUND(E241*U241,2)</f>
        <v>8.2100000000000009</v>
      </c>
      <c r="W241" s="159"/>
      <c r="X241" s="159" t="s">
        <v>176</v>
      </c>
      <c r="Y241" s="149"/>
      <c r="Z241" s="149"/>
      <c r="AA241" s="149"/>
      <c r="AB241" s="149"/>
      <c r="AC241" s="149"/>
      <c r="AD241" s="149"/>
      <c r="AE241" s="149"/>
      <c r="AF241" s="149"/>
      <c r="AG241" s="149" t="s">
        <v>177</v>
      </c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outlineLevel="1" x14ac:dyDescent="0.2">
      <c r="A242" s="156"/>
      <c r="B242" s="157"/>
      <c r="C242" s="186" t="s">
        <v>504</v>
      </c>
      <c r="D242" s="161"/>
      <c r="E242" s="162">
        <v>43.46</v>
      </c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49"/>
      <c r="Z242" s="149"/>
      <c r="AA242" s="149"/>
      <c r="AB242" s="149"/>
      <c r="AC242" s="149"/>
      <c r="AD242" s="149"/>
      <c r="AE242" s="149"/>
      <c r="AF242" s="149"/>
      <c r="AG242" s="149" t="s">
        <v>179</v>
      </c>
      <c r="AH242" s="149">
        <v>0</v>
      </c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ht="22.5" outlineLevel="1" x14ac:dyDescent="0.2">
      <c r="A243" s="176">
        <v>123</v>
      </c>
      <c r="B243" s="177" t="s">
        <v>523</v>
      </c>
      <c r="C243" s="187" t="s">
        <v>524</v>
      </c>
      <c r="D243" s="178" t="s">
        <v>267</v>
      </c>
      <c r="E243" s="179">
        <v>2</v>
      </c>
      <c r="F243" s="180">
        <v>1930</v>
      </c>
      <c r="G243" s="181">
        <f>ROUND(E243*F243,2)</f>
        <v>3860</v>
      </c>
      <c r="H243" s="160"/>
      <c r="I243" s="159">
        <f>ROUND(E243*H243,2)</f>
        <v>0</v>
      </c>
      <c r="J243" s="160"/>
      <c r="K243" s="159">
        <f>ROUND(E243*J243,2)</f>
        <v>0</v>
      </c>
      <c r="L243" s="159">
        <v>21</v>
      </c>
      <c r="M243" s="159">
        <f>G243*(1+L243/100)</f>
        <v>4670.5999999999995</v>
      </c>
      <c r="N243" s="159">
        <v>1.5499999999999999E-3</v>
      </c>
      <c r="O243" s="159">
        <f>ROUND(E243*N243,2)</f>
        <v>0</v>
      </c>
      <c r="P243" s="159">
        <v>0</v>
      </c>
      <c r="Q243" s="159">
        <f>ROUND(E243*P243,2)</f>
        <v>0</v>
      </c>
      <c r="R243" s="159"/>
      <c r="S243" s="159" t="s">
        <v>175</v>
      </c>
      <c r="T243" s="159" t="s">
        <v>175</v>
      </c>
      <c r="U243" s="159">
        <v>0.65</v>
      </c>
      <c r="V243" s="159">
        <f>ROUND(E243*U243,2)</f>
        <v>1.3</v>
      </c>
      <c r="W243" s="159"/>
      <c r="X243" s="159" t="s">
        <v>176</v>
      </c>
      <c r="Y243" s="149"/>
      <c r="Z243" s="149"/>
      <c r="AA243" s="149"/>
      <c r="AB243" s="149"/>
      <c r="AC243" s="149"/>
      <c r="AD243" s="149"/>
      <c r="AE243" s="149"/>
      <c r="AF243" s="149"/>
      <c r="AG243" s="149" t="s">
        <v>177</v>
      </c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ht="22.5" outlineLevel="1" x14ac:dyDescent="0.2">
      <c r="A244" s="170">
        <v>124</v>
      </c>
      <c r="B244" s="171" t="s">
        <v>525</v>
      </c>
      <c r="C244" s="185" t="s">
        <v>526</v>
      </c>
      <c r="D244" s="172" t="s">
        <v>174</v>
      </c>
      <c r="E244" s="173">
        <v>117.3</v>
      </c>
      <c r="F244" s="174">
        <v>48.7</v>
      </c>
      <c r="G244" s="175">
        <f>ROUND(E244*F244,2)</f>
        <v>5712.51</v>
      </c>
      <c r="H244" s="160"/>
      <c r="I244" s="159">
        <f>ROUND(E244*H244,2)</f>
        <v>0</v>
      </c>
      <c r="J244" s="160"/>
      <c r="K244" s="159">
        <f>ROUND(E244*J244,2)</f>
        <v>0</v>
      </c>
      <c r="L244" s="159">
        <v>21</v>
      </c>
      <c r="M244" s="159">
        <f>G244*(1+L244/100)</f>
        <v>6912.1370999999999</v>
      </c>
      <c r="N244" s="159">
        <v>0</v>
      </c>
      <c r="O244" s="159">
        <f>ROUND(E244*N244,2)</f>
        <v>0</v>
      </c>
      <c r="P244" s="159">
        <v>0</v>
      </c>
      <c r="Q244" s="159">
        <f>ROUND(E244*P244,2)</f>
        <v>0</v>
      </c>
      <c r="R244" s="159"/>
      <c r="S244" s="159" t="s">
        <v>175</v>
      </c>
      <c r="T244" s="159" t="s">
        <v>175</v>
      </c>
      <c r="U244" s="159">
        <v>0.1</v>
      </c>
      <c r="V244" s="159">
        <f>ROUND(E244*U244,2)</f>
        <v>11.73</v>
      </c>
      <c r="W244" s="159"/>
      <c r="X244" s="159" t="s">
        <v>176</v>
      </c>
      <c r="Y244" s="149"/>
      <c r="Z244" s="149"/>
      <c r="AA244" s="149"/>
      <c r="AB244" s="149"/>
      <c r="AC244" s="149"/>
      <c r="AD244" s="149"/>
      <c r="AE244" s="149"/>
      <c r="AF244" s="149"/>
      <c r="AG244" s="149" t="s">
        <v>177</v>
      </c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56"/>
      <c r="B245" s="157"/>
      <c r="C245" s="186" t="s">
        <v>217</v>
      </c>
      <c r="D245" s="161"/>
      <c r="E245" s="162">
        <v>117.3</v>
      </c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179</v>
      </c>
      <c r="AH245" s="149">
        <v>0</v>
      </c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70">
        <v>125</v>
      </c>
      <c r="B246" s="171" t="s">
        <v>527</v>
      </c>
      <c r="C246" s="185" t="s">
        <v>528</v>
      </c>
      <c r="D246" s="172" t="s">
        <v>174</v>
      </c>
      <c r="E246" s="173">
        <v>158.5275</v>
      </c>
      <c r="F246" s="174">
        <v>228.5</v>
      </c>
      <c r="G246" s="175">
        <f>ROUND(E246*F246,2)</f>
        <v>36223.53</v>
      </c>
      <c r="H246" s="160"/>
      <c r="I246" s="159">
        <f>ROUND(E246*H246,2)</f>
        <v>0</v>
      </c>
      <c r="J246" s="160"/>
      <c r="K246" s="159">
        <f>ROUND(E246*J246,2)</f>
        <v>0</v>
      </c>
      <c r="L246" s="159">
        <v>21</v>
      </c>
      <c r="M246" s="159">
        <f>G246*(1+L246/100)</f>
        <v>43830.471299999997</v>
      </c>
      <c r="N246" s="159">
        <v>2.3E-3</v>
      </c>
      <c r="O246" s="159">
        <f>ROUND(E246*N246,2)</f>
        <v>0.36</v>
      </c>
      <c r="P246" s="159">
        <v>0</v>
      </c>
      <c r="Q246" s="159">
        <f>ROUND(E246*P246,2)</f>
        <v>0</v>
      </c>
      <c r="R246" s="159" t="s">
        <v>229</v>
      </c>
      <c r="S246" s="159" t="s">
        <v>175</v>
      </c>
      <c r="T246" s="159" t="s">
        <v>175</v>
      </c>
      <c r="U246" s="159">
        <v>0</v>
      </c>
      <c r="V246" s="159">
        <f>ROUND(E246*U246,2)</f>
        <v>0</v>
      </c>
      <c r="W246" s="159"/>
      <c r="X246" s="159" t="s">
        <v>230</v>
      </c>
      <c r="Y246" s="149"/>
      <c r="Z246" s="149"/>
      <c r="AA246" s="149"/>
      <c r="AB246" s="149"/>
      <c r="AC246" s="149"/>
      <c r="AD246" s="149"/>
      <c r="AE246" s="149"/>
      <c r="AF246" s="149"/>
      <c r="AG246" s="149" t="s">
        <v>231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">
      <c r="A247" s="156"/>
      <c r="B247" s="157"/>
      <c r="C247" s="186" t="s">
        <v>529</v>
      </c>
      <c r="D247" s="161"/>
      <c r="E247" s="162">
        <v>158.5275</v>
      </c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49"/>
      <c r="Z247" s="149"/>
      <c r="AA247" s="149"/>
      <c r="AB247" s="149"/>
      <c r="AC247" s="149"/>
      <c r="AD247" s="149"/>
      <c r="AE247" s="149"/>
      <c r="AF247" s="149"/>
      <c r="AG247" s="149" t="s">
        <v>179</v>
      </c>
      <c r="AH247" s="149">
        <v>0</v>
      </c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">
      <c r="A248" s="170">
        <v>126</v>
      </c>
      <c r="B248" s="171" t="s">
        <v>530</v>
      </c>
      <c r="C248" s="185" t="s">
        <v>531</v>
      </c>
      <c r="D248" s="172" t="s">
        <v>174</v>
      </c>
      <c r="E248" s="173">
        <v>134.89500000000001</v>
      </c>
      <c r="F248" s="174">
        <v>39.200000000000003</v>
      </c>
      <c r="G248" s="175">
        <f>ROUND(E248*F248,2)</f>
        <v>5287.88</v>
      </c>
      <c r="H248" s="160"/>
      <c r="I248" s="159">
        <f>ROUND(E248*H248,2)</f>
        <v>0</v>
      </c>
      <c r="J248" s="160"/>
      <c r="K248" s="159">
        <f>ROUND(E248*J248,2)</f>
        <v>0</v>
      </c>
      <c r="L248" s="159">
        <v>21</v>
      </c>
      <c r="M248" s="159">
        <f>G248*(1+L248/100)</f>
        <v>6398.3347999999996</v>
      </c>
      <c r="N248" s="159">
        <v>2.9999999999999997E-4</v>
      </c>
      <c r="O248" s="159">
        <f>ROUND(E248*N248,2)</f>
        <v>0.04</v>
      </c>
      <c r="P248" s="159">
        <v>0</v>
      </c>
      <c r="Q248" s="159">
        <f>ROUND(E248*P248,2)</f>
        <v>0</v>
      </c>
      <c r="R248" s="159" t="s">
        <v>229</v>
      </c>
      <c r="S248" s="159" t="s">
        <v>175</v>
      </c>
      <c r="T248" s="159" t="s">
        <v>175</v>
      </c>
      <c r="U248" s="159">
        <v>0</v>
      </c>
      <c r="V248" s="159">
        <f>ROUND(E248*U248,2)</f>
        <v>0</v>
      </c>
      <c r="W248" s="159"/>
      <c r="X248" s="159" t="s">
        <v>230</v>
      </c>
      <c r="Y248" s="149"/>
      <c r="Z248" s="149"/>
      <c r="AA248" s="149"/>
      <c r="AB248" s="149"/>
      <c r="AC248" s="149"/>
      <c r="AD248" s="149"/>
      <c r="AE248" s="149"/>
      <c r="AF248" s="149"/>
      <c r="AG248" s="149" t="s">
        <v>231</v>
      </c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outlineLevel="1" x14ac:dyDescent="0.2">
      <c r="A249" s="156"/>
      <c r="B249" s="157"/>
      <c r="C249" s="186" t="s">
        <v>532</v>
      </c>
      <c r="D249" s="161"/>
      <c r="E249" s="162">
        <v>134.89500000000001</v>
      </c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179</v>
      </c>
      <c r="AH249" s="149">
        <v>0</v>
      </c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outlineLevel="1" x14ac:dyDescent="0.2">
      <c r="A250" s="156">
        <v>127</v>
      </c>
      <c r="B250" s="157" t="s">
        <v>533</v>
      </c>
      <c r="C250" s="188" t="s">
        <v>534</v>
      </c>
      <c r="D250" s="158" t="s">
        <v>0</v>
      </c>
      <c r="E250" s="182">
        <v>1509.9609</v>
      </c>
      <c r="F250" s="160">
        <v>3.4</v>
      </c>
      <c r="G250" s="159">
        <f>ROUND(E250*F250,2)</f>
        <v>5133.87</v>
      </c>
      <c r="H250" s="160"/>
      <c r="I250" s="159">
        <f>ROUND(E250*H250,2)</f>
        <v>0</v>
      </c>
      <c r="J250" s="160"/>
      <c r="K250" s="159">
        <f>ROUND(E250*J250,2)</f>
        <v>0</v>
      </c>
      <c r="L250" s="159">
        <v>21</v>
      </c>
      <c r="M250" s="159">
        <f>G250*(1+L250/100)</f>
        <v>6211.9826999999996</v>
      </c>
      <c r="N250" s="159">
        <v>0</v>
      </c>
      <c r="O250" s="159">
        <f>ROUND(E250*N250,2)</f>
        <v>0</v>
      </c>
      <c r="P250" s="159">
        <v>0</v>
      </c>
      <c r="Q250" s="159">
        <f>ROUND(E250*P250,2)</f>
        <v>0</v>
      </c>
      <c r="R250" s="159"/>
      <c r="S250" s="159" t="s">
        <v>175</v>
      </c>
      <c r="T250" s="159" t="s">
        <v>175</v>
      </c>
      <c r="U250" s="159">
        <v>0</v>
      </c>
      <c r="V250" s="159">
        <f>ROUND(E250*U250,2)</f>
        <v>0</v>
      </c>
      <c r="W250" s="159"/>
      <c r="X250" s="159" t="s">
        <v>476</v>
      </c>
      <c r="Y250" s="149"/>
      <c r="Z250" s="149"/>
      <c r="AA250" s="149"/>
      <c r="AB250" s="149"/>
      <c r="AC250" s="149"/>
      <c r="AD250" s="149"/>
      <c r="AE250" s="149"/>
      <c r="AF250" s="149"/>
      <c r="AG250" s="149" t="s">
        <v>477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x14ac:dyDescent="0.2">
      <c r="A251" s="164" t="s">
        <v>170</v>
      </c>
      <c r="B251" s="165" t="s">
        <v>108</v>
      </c>
      <c r="C251" s="184" t="s">
        <v>109</v>
      </c>
      <c r="D251" s="166"/>
      <c r="E251" s="167"/>
      <c r="F251" s="168"/>
      <c r="G251" s="169">
        <f>SUMIF(AG252:AG280,"&lt;&gt;NOR",G252:G280)</f>
        <v>228470.46</v>
      </c>
      <c r="H251" s="163"/>
      <c r="I251" s="163">
        <f>SUM(I252:I280)</f>
        <v>0</v>
      </c>
      <c r="J251" s="163"/>
      <c r="K251" s="163">
        <f>SUM(K252:K280)</f>
        <v>0</v>
      </c>
      <c r="L251" s="163"/>
      <c r="M251" s="163">
        <f>SUM(M252:M280)</f>
        <v>276449.25659999996</v>
      </c>
      <c r="N251" s="163"/>
      <c r="O251" s="163">
        <f>SUM(O252:O280)</f>
        <v>1.55</v>
      </c>
      <c r="P251" s="163"/>
      <c r="Q251" s="163">
        <f>SUM(Q252:Q280)</f>
        <v>7.0000000000000007E-2</v>
      </c>
      <c r="R251" s="163"/>
      <c r="S251" s="163"/>
      <c r="T251" s="163"/>
      <c r="U251" s="163"/>
      <c r="V251" s="163">
        <f>SUM(V252:V280)</f>
        <v>77.600000000000009</v>
      </c>
      <c r="W251" s="163"/>
      <c r="X251" s="163"/>
      <c r="AG251" t="s">
        <v>171</v>
      </c>
    </row>
    <row r="252" spans="1:60" outlineLevel="1" x14ac:dyDescent="0.2">
      <c r="A252" s="170">
        <v>128</v>
      </c>
      <c r="B252" s="171" t="s">
        <v>535</v>
      </c>
      <c r="C252" s="185" t="s">
        <v>536</v>
      </c>
      <c r="D252" s="172" t="s">
        <v>174</v>
      </c>
      <c r="E252" s="173">
        <v>26.01</v>
      </c>
      <c r="F252" s="174">
        <v>17.2</v>
      </c>
      <c r="G252" s="175">
        <f>ROUND(E252*F252,2)</f>
        <v>447.37</v>
      </c>
      <c r="H252" s="160"/>
      <c r="I252" s="159">
        <f>ROUND(E252*H252,2)</f>
        <v>0</v>
      </c>
      <c r="J252" s="160"/>
      <c r="K252" s="159">
        <f>ROUND(E252*J252,2)</f>
        <v>0</v>
      </c>
      <c r="L252" s="159">
        <v>21</v>
      </c>
      <c r="M252" s="159">
        <f>G252*(1+L252/100)</f>
        <v>541.31769999999995</v>
      </c>
      <c r="N252" s="159">
        <v>0</v>
      </c>
      <c r="O252" s="159">
        <f>ROUND(E252*N252,2)</f>
        <v>0</v>
      </c>
      <c r="P252" s="159">
        <v>2.8300000000000001E-3</v>
      </c>
      <c r="Q252" s="159">
        <f>ROUND(E252*P252,2)</f>
        <v>7.0000000000000007E-2</v>
      </c>
      <c r="R252" s="159"/>
      <c r="S252" s="159" t="s">
        <v>175</v>
      </c>
      <c r="T252" s="159" t="s">
        <v>175</v>
      </c>
      <c r="U252" s="159">
        <v>4.1000000000000002E-2</v>
      </c>
      <c r="V252" s="159">
        <f>ROUND(E252*U252,2)</f>
        <v>1.07</v>
      </c>
      <c r="W252" s="159"/>
      <c r="X252" s="159" t="s">
        <v>176</v>
      </c>
      <c r="Y252" s="149"/>
      <c r="Z252" s="149"/>
      <c r="AA252" s="149"/>
      <c r="AB252" s="149"/>
      <c r="AC252" s="149"/>
      <c r="AD252" s="149"/>
      <c r="AE252" s="149"/>
      <c r="AF252" s="149"/>
      <c r="AG252" s="149" t="s">
        <v>177</v>
      </c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">
      <c r="A253" s="156"/>
      <c r="B253" s="157"/>
      <c r="C253" s="186" t="s">
        <v>365</v>
      </c>
      <c r="D253" s="161"/>
      <c r="E253" s="162">
        <v>1.89</v>
      </c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49"/>
      <c r="Z253" s="149"/>
      <c r="AA253" s="149"/>
      <c r="AB253" s="149"/>
      <c r="AC253" s="149"/>
      <c r="AD253" s="149"/>
      <c r="AE253" s="149"/>
      <c r="AF253" s="149"/>
      <c r="AG253" s="149" t="s">
        <v>179</v>
      </c>
      <c r="AH253" s="149">
        <v>0</v>
      </c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outlineLevel="1" x14ac:dyDescent="0.2">
      <c r="A254" s="156"/>
      <c r="B254" s="157"/>
      <c r="C254" s="186" t="s">
        <v>366</v>
      </c>
      <c r="D254" s="161"/>
      <c r="E254" s="162">
        <v>24.12</v>
      </c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49"/>
      <c r="Z254" s="149"/>
      <c r="AA254" s="149"/>
      <c r="AB254" s="149"/>
      <c r="AC254" s="149"/>
      <c r="AD254" s="149"/>
      <c r="AE254" s="149"/>
      <c r="AF254" s="149"/>
      <c r="AG254" s="149" t="s">
        <v>179</v>
      </c>
      <c r="AH254" s="149">
        <v>0</v>
      </c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">
      <c r="A255" s="170">
        <v>129</v>
      </c>
      <c r="B255" s="171" t="s">
        <v>537</v>
      </c>
      <c r="C255" s="185" t="s">
        <v>538</v>
      </c>
      <c r="D255" s="172" t="s">
        <v>174</v>
      </c>
      <c r="E255" s="173">
        <v>97.5</v>
      </c>
      <c r="F255" s="174">
        <v>38.9</v>
      </c>
      <c r="G255" s="175">
        <f>ROUND(E255*F255,2)</f>
        <v>3792.75</v>
      </c>
      <c r="H255" s="160"/>
      <c r="I255" s="159">
        <f>ROUND(E255*H255,2)</f>
        <v>0</v>
      </c>
      <c r="J255" s="160"/>
      <c r="K255" s="159">
        <f>ROUND(E255*J255,2)</f>
        <v>0</v>
      </c>
      <c r="L255" s="159">
        <v>21</v>
      </c>
      <c r="M255" s="159">
        <f>G255*(1+L255/100)</f>
        <v>4589.2275</v>
      </c>
      <c r="N255" s="159">
        <v>0</v>
      </c>
      <c r="O255" s="159">
        <f>ROUND(E255*N255,2)</f>
        <v>0</v>
      </c>
      <c r="P255" s="159">
        <v>0</v>
      </c>
      <c r="Q255" s="159">
        <f>ROUND(E255*P255,2)</f>
        <v>0</v>
      </c>
      <c r="R255" s="159"/>
      <c r="S255" s="159" t="s">
        <v>175</v>
      </c>
      <c r="T255" s="159" t="s">
        <v>175</v>
      </c>
      <c r="U255" s="159">
        <v>0.08</v>
      </c>
      <c r="V255" s="159">
        <f>ROUND(E255*U255,2)</f>
        <v>7.8</v>
      </c>
      <c r="W255" s="159"/>
      <c r="X255" s="159" t="s">
        <v>176</v>
      </c>
      <c r="Y255" s="149"/>
      <c r="Z255" s="149"/>
      <c r="AA255" s="149"/>
      <c r="AB255" s="149"/>
      <c r="AC255" s="149"/>
      <c r="AD255" s="149"/>
      <c r="AE255" s="149"/>
      <c r="AF255" s="149"/>
      <c r="AG255" s="149" t="s">
        <v>177</v>
      </c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outlineLevel="1" x14ac:dyDescent="0.2">
      <c r="A256" s="156"/>
      <c r="B256" s="157"/>
      <c r="C256" s="186" t="s">
        <v>380</v>
      </c>
      <c r="D256" s="161"/>
      <c r="E256" s="162">
        <v>97.5</v>
      </c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49"/>
      <c r="Z256" s="149"/>
      <c r="AA256" s="149"/>
      <c r="AB256" s="149"/>
      <c r="AC256" s="149"/>
      <c r="AD256" s="149"/>
      <c r="AE256" s="149"/>
      <c r="AF256" s="149"/>
      <c r="AG256" s="149" t="s">
        <v>179</v>
      </c>
      <c r="AH256" s="149">
        <v>0</v>
      </c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70">
        <v>130</v>
      </c>
      <c r="B257" s="171" t="s">
        <v>539</v>
      </c>
      <c r="C257" s="185" t="s">
        <v>540</v>
      </c>
      <c r="D257" s="172" t="s">
        <v>174</v>
      </c>
      <c r="E257" s="173">
        <v>56.487200000000001</v>
      </c>
      <c r="F257" s="174">
        <v>171</v>
      </c>
      <c r="G257" s="175">
        <f>ROUND(E257*F257,2)</f>
        <v>9659.31</v>
      </c>
      <c r="H257" s="160"/>
      <c r="I257" s="159">
        <f>ROUND(E257*H257,2)</f>
        <v>0</v>
      </c>
      <c r="J257" s="160"/>
      <c r="K257" s="159">
        <f>ROUND(E257*J257,2)</f>
        <v>0</v>
      </c>
      <c r="L257" s="159">
        <v>21</v>
      </c>
      <c r="M257" s="159">
        <f>G257*(1+L257/100)</f>
        <v>11687.765099999999</v>
      </c>
      <c r="N257" s="159">
        <v>3.0000000000000001E-3</v>
      </c>
      <c r="O257" s="159">
        <f>ROUND(E257*N257,2)</f>
        <v>0.17</v>
      </c>
      <c r="P257" s="159">
        <v>0</v>
      </c>
      <c r="Q257" s="159">
        <f>ROUND(E257*P257,2)</f>
        <v>0</v>
      </c>
      <c r="R257" s="159"/>
      <c r="S257" s="159" t="s">
        <v>175</v>
      </c>
      <c r="T257" s="159" t="s">
        <v>175</v>
      </c>
      <c r="U257" s="159">
        <v>0.28000000000000003</v>
      </c>
      <c r="V257" s="159">
        <f>ROUND(E257*U257,2)</f>
        <v>15.82</v>
      </c>
      <c r="W257" s="159"/>
      <c r="X257" s="159" t="s">
        <v>176</v>
      </c>
      <c r="Y257" s="149"/>
      <c r="Z257" s="149"/>
      <c r="AA257" s="149"/>
      <c r="AB257" s="149"/>
      <c r="AC257" s="149"/>
      <c r="AD257" s="149"/>
      <c r="AE257" s="149"/>
      <c r="AF257" s="149"/>
      <c r="AG257" s="149" t="s">
        <v>177</v>
      </c>
      <c r="AH257" s="149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outlineLevel="1" x14ac:dyDescent="0.2">
      <c r="A258" s="156"/>
      <c r="B258" s="157"/>
      <c r="C258" s="186" t="s">
        <v>541</v>
      </c>
      <c r="D258" s="161"/>
      <c r="E258" s="162">
        <v>48.675199999999997</v>
      </c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49"/>
      <c r="Z258" s="149"/>
      <c r="AA258" s="149"/>
      <c r="AB258" s="149"/>
      <c r="AC258" s="149"/>
      <c r="AD258" s="149"/>
      <c r="AE258" s="149"/>
      <c r="AF258" s="149"/>
      <c r="AG258" s="149" t="s">
        <v>179</v>
      </c>
      <c r="AH258" s="149">
        <v>0</v>
      </c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56"/>
      <c r="B259" s="157"/>
      <c r="C259" s="186" t="s">
        <v>542</v>
      </c>
      <c r="D259" s="161"/>
      <c r="E259" s="162">
        <v>4.8150000000000004</v>
      </c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179</v>
      </c>
      <c r="AH259" s="149">
        <v>0</v>
      </c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outlineLevel="1" x14ac:dyDescent="0.2">
      <c r="A260" s="156"/>
      <c r="B260" s="157"/>
      <c r="C260" s="186" t="s">
        <v>543</v>
      </c>
      <c r="D260" s="161"/>
      <c r="E260" s="162">
        <v>2.9969999999999999</v>
      </c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49"/>
      <c r="Z260" s="149"/>
      <c r="AA260" s="149"/>
      <c r="AB260" s="149"/>
      <c r="AC260" s="149"/>
      <c r="AD260" s="149"/>
      <c r="AE260" s="149"/>
      <c r="AF260" s="149"/>
      <c r="AG260" s="149" t="s">
        <v>179</v>
      </c>
      <c r="AH260" s="149">
        <v>0</v>
      </c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outlineLevel="1" x14ac:dyDescent="0.2">
      <c r="A261" s="170">
        <v>131</v>
      </c>
      <c r="B261" s="171" t="s">
        <v>544</v>
      </c>
      <c r="C261" s="185" t="s">
        <v>545</v>
      </c>
      <c r="D261" s="172" t="s">
        <v>174</v>
      </c>
      <c r="E261" s="173">
        <v>334.12759999999997</v>
      </c>
      <c r="F261" s="174">
        <v>34.1</v>
      </c>
      <c r="G261" s="175">
        <f>ROUND(E261*F261,2)</f>
        <v>11393.75</v>
      </c>
      <c r="H261" s="160"/>
      <c r="I261" s="159">
        <f>ROUND(E261*H261,2)</f>
        <v>0</v>
      </c>
      <c r="J261" s="160"/>
      <c r="K261" s="159">
        <f>ROUND(E261*J261,2)</f>
        <v>0</v>
      </c>
      <c r="L261" s="159">
        <v>21</v>
      </c>
      <c r="M261" s="159">
        <f>G261*(1+L261/100)</f>
        <v>13786.4375</v>
      </c>
      <c r="N261" s="159">
        <v>0</v>
      </c>
      <c r="O261" s="159">
        <f>ROUND(E261*N261,2)</f>
        <v>0</v>
      </c>
      <c r="P261" s="159">
        <v>0</v>
      </c>
      <c r="Q261" s="159">
        <f>ROUND(E261*P261,2)</f>
        <v>0</v>
      </c>
      <c r="R261" s="159"/>
      <c r="S261" s="159" t="s">
        <v>175</v>
      </c>
      <c r="T261" s="159" t="s">
        <v>175</v>
      </c>
      <c r="U261" s="159">
        <v>7.0000000000000007E-2</v>
      </c>
      <c r="V261" s="159">
        <f>ROUND(E261*U261,2)</f>
        <v>23.39</v>
      </c>
      <c r="W261" s="159"/>
      <c r="X261" s="159" t="s">
        <v>176</v>
      </c>
      <c r="Y261" s="149"/>
      <c r="Z261" s="149"/>
      <c r="AA261" s="149"/>
      <c r="AB261" s="149"/>
      <c r="AC261" s="149"/>
      <c r="AD261" s="149"/>
      <c r="AE261" s="149"/>
      <c r="AF261" s="149"/>
      <c r="AG261" s="149" t="s">
        <v>177</v>
      </c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">
      <c r="A262" s="156"/>
      <c r="B262" s="157"/>
      <c r="C262" s="186" t="s">
        <v>546</v>
      </c>
      <c r="D262" s="161"/>
      <c r="E262" s="162">
        <v>315.43979999999999</v>
      </c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49"/>
      <c r="Z262" s="149"/>
      <c r="AA262" s="149"/>
      <c r="AB262" s="149"/>
      <c r="AC262" s="149"/>
      <c r="AD262" s="149"/>
      <c r="AE262" s="149"/>
      <c r="AF262" s="149"/>
      <c r="AG262" s="149" t="s">
        <v>179</v>
      </c>
      <c r="AH262" s="149">
        <v>0</v>
      </c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outlineLevel="1" x14ac:dyDescent="0.2">
      <c r="A263" s="156"/>
      <c r="B263" s="157"/>
      <c r="C263" s="186" t="s">
        <v>547</v>
      </c>
      <c r="D263" s="161"/>
      <c r="E263" s="162">
        <v>18.687799999999999</v>
      </c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49"/>
      <c r="Z263" s="149"/>
      <c r="AA263" s="149"/>
      <c r="AB263" s="149"/>
      <c r="AC263" s="149"/>
      <c r="AD263" s="149"/>
      <c r="AE263" s="149"/>
      <c r="AF263" s="149"/>
      <c r="AG263" s="149" t="s">
        <v>179</v>
      </c>
      <c r="AH263" s="149">
        <v>0</v>
      </c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</row>
    <row r="264" spans="1:60" outlineLevel="1" x14ac:dyDescent="0.2">
      <c r="A264" s="170">
        <v>132</v>
      </c>
      <c r="B264" s="171" t="s">
        <v>548</v>
      </c>
      <c r="C264" s="185" t="s">
        <v>549</v>
      </c>
      <c r="D264" s="172" t="s">
        <v>174</v>
      </c>
      <c r="E264" s="173">
        <v>260.85399999999998</v>
      </c>
      <c r="F264" s="174">
        <v>34.1</v>
      </c>
      <c r="G264" s="175">
        <f>ROUND(E264*F264,2)</f>
        <v>8895.1200000000008</v>
      </c>
      <c r="H264" s="160"/>
      <c r="I264" s="159">
        <f>ROUND(E264*H264,2)</f>
        <v>0</v>
      </c>
      <c r="J264" s="160"/>
      <c r="K264" s="159">
        <f>ROUND(E264*J264,2)</f>
        <v>0</v>
      </c>
      <c r="L264" s="159">
        <v>21</v>
      </c>
      <c r="M264" s="159">
        <f>G264*(1+L264/100)</f>
        <v>10763.0952</v>
      </c>
      <c r="N264" s="159">
        <v>1.0000000000000001E-5</v>
      </c>
      <c r="O264" s="159">
        <f>ROUND(E264*N264,2)</f>
        <v>0</v>
      </c>
      <c r="P264" s="159">
        <v>0</v>
      </c>
      <c r="Q264" s="159">
        <f>ROUND(E264*P264,2)</f>
        <v>0</v>
      </c>
      <c r="R264" s="159"/>
      <c r="S264" s="159" t="s">
        <v>175</v>
      </c>
      <c r="T264" s="159" t="s">
        <v>175</v>
      </c>
      <c r="U264" s="159">
        <v>7.0000000000000007E-2</v>
      </c>
      <c r="V264" s="159">
        <f>ROUND(E264*U264,2)</f>
        <v>18.260000000000002</v>
      </c>
      <c r="W264" s="159"/>
      <c r="X264" s="159" t="s">
        <v>176</v>
      </c>
      <c r="Y264" s="149"/>
      <c r="Z264" s="149"/>
      <c r="AA264" s="149"/>
      <c r="AB264" s="149"/>
      <c r="AC264" s="149"/>
      <c r="AD264" s="149"/>
      <c r="AE264" s="149"/>
      <c r="AF264" s="149"/>
      <c r="AG264" s="149" t="s">
        <v>177</v>
      </c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outlineLevel="1" x14ac:dyDescent="0.2">
      <c r="A265" s="156"/>
      <c r="B265" s="157"/>
      <c r="C265" s="186" t="s">
        <v>550</v>
      </c>
      <c r="D265" s="161"/>
      <c r="E265" s="162">
        <v>107.25</v>
      </c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49"/>
      <c r="Z265" s="149"/>
      <c r="AA265" s="149"/>
      <c r="AB265" s="149"/>
      <c r="AC265" s="149"/>
      <c r="AD265" s="149"/>
      <c r="AE265" s="149"/>
      <c r="AF265" s="149"/>
      <c r="AG265" s="149" t="s">
        <v>179</v>
      </c>
      <c r="AH265" s="149">
        <v>0</v>
      </c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ht="22.5" outlineLevel="1" x14ac:dyDescent="0.2">
      <c r="A266" s="156"/>
      <c r="B266" s="157"/>
      <c r="C266" s="186" t="s">
        <v>551</v>
      </c>
      <c r="D266" s="161"/>
      <c r="E266" s="162">
        <v>153.60400000000001</v>
      </c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49"/>
      <c r="Z266" s="149"/>
      <c r="AA266" s="149"/>
      <c r="AB266" s="149"/>
      <c r="AC266" s="149"/>
      <c r="AD266" s="149"/>
      <c r="AE266" s="149"/>
      <c r="AF266" s="149"/>
      <c r="AG266" s="149" t="s">
        <v>179</v>
      </c>
      <c r="AH266" s="149">
        <v>0</v>
      </c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ht="22.5" outlineLevel="1" x14ac:dyDescent="0.2">
      <c r="A267" s="170">
        <v>133</v>
      </c>
      <c r="B267" s="171" t="s">
        <v>552</v>
      </c>
      <c r="C267" s="185" t="s">
        <v>553</v>
      </c>
      <c r="D267" s="172" t="s">
        <v>184</v>
      </c>
      <c r="E267" s="173">
        <v>225.24</v>
      </c>
      <c r="F267" s="174">
        <v>26.9</v>
      </c>
      <c r="G267" s="175">
        <f>ROUND(E267*F267,2)</f>
        <v>6058.96</v>
      </c>
      <c r="H267" s="160"/>
      <c r="I267" s="159">
        <f>ROUND(E267*H267,2)</f>
        <v>0</v>
      </c>
      <c r="J267" s="160"/>
      <c r="K267" s="159">
        <f>ROUND(E267*J267,2)</f>
        <v>0</v>
      </c>
      <c r="L267" s="159">
        <v>21</v>
      </c>
      <c r="M267" s="159">
        <f>G267*(1+L267/100)</f>
        <v>7331.3415999999997</v>
      </c>
      <c r="N267" s="159">
        <v>0</v>
      </c>
      <c r="O267" s="159">
        <f>ROUND(E267*N267,2)</f>
        <v>0</v>
      </c>
      <c r="P267" s="159">
        <v>0</v>
      </c>
      <c r="Q267" s="159">
        <f>ROUND(E267*P267,2)</f>
        <v>0</v>
      </c>
      <c r="R267" s="159"/>
      <c r="S267" s="159" t="s">
        <v>175</v>
      </c>
      <c r="T267" s="159" t="s">
        <v>175</v>
      </c>
      <c r="U267" s="159">
        <v>0.05</v>
      </c>
      <c r="V267" s="159">
        <f>ROUND(E267*U267,2)</f>
        <v>11.26</v>
      </c>
      <c r="W267" s="159"/>
      <c r="X267" s="159" t="s">
        <v>176</v>
      </c>
      <c r="Y267" s="149"/>
      <c r="Z267" s="149"/>
      <c r="AA267" s="149"/>
      <c r="AB267" s="149"/>
      <c r="AC267" s="149"/>
      <c r="AD267" s="149"/>
      <c r="AE267" s="149"/>
      <c r="AF267" s="149"/>
      <c r="AG267" s="149" t="s">
        <v>177</v>
      </c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ht="22.5" outlineLevel="1" x14ac:dyDescent="0.2">
      <c r="A268" s="156"/>
      <c r="B268" s="157"/>
      <c r="C268" s="186" t="s">
        <v>554</v>
      </c>
      <c r="D268" s="161"/>
      <c r="E268" s="162">
        <v>225.24</v>
      </c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49"/>
      <c r="Z268" s="149"/>
      <c r="AA268" s="149"/>
      <c r="AB268" s="149"/>
      <c r="AC268" s="149"/>
      <c r="AD268" s="149"/>
      <c r="AE268" s="149"/>
      <c r="AF268" s="149"/>
      <c r="AG268" s="149" t="s">
        <v>179</v>
      </c>
      <c r="AH268" s="149">
        <v>0</v>
      </c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">
      <c r="A269" s="170">
        <v>134</v>
      </c>
      <c r="B269" s="171" t="s">
        <v>555</v>
      </c>
      <c r="C269" s="185" t="s">
        <v>556</v>
      </c>
      <c r="D269" s="172" t="s">
        <v>174</v>
      </c>
      <c r="E269" s="173">
        <v>3.2967</v>
      </c>
      <c r="F269" s="174">
        <v>466.5</v>
      </c>
      <c r="G269" s="175">
        <f>ROUND(E269*F269,2)</f>
        <v>1537.91</v>
      </c>
      <c r="H269" s="160"/>
      <c r="I269" s="159">
        <f>ROUND(E269*H269,2)</f>
        <v>0</v>
      </c>
      <c r="J269" s="160"/>
      <c r="K269" s="159">
        <f>ROUND(E269*J269,2)</f>
        <v>0</v>
      </c>
      <c r="L269" s="159">
        <v>21</v>
      </c>
      <c r="M269" s="159">
        <f>G269*(1+L269/100)</f>
        <v>1860.8711000000001</v>
      </c>
      <c r="N269" s="159">
        <v>4.1999999999999997E-3</v>
      </c>
      <c r="O269" s="159">
        <f>ROUND(E269*N269,2)</f>
        <v>0.01</v>
      </c>
      <c r="P269" s="159">
        <v>0</v>
      </c>
      <c r="Q269" s="159">
        <f>ROUND(E269*P269,2)</f>
        <v>0</v>
      </c>
      <c r="R269" s="159" t="s">
        <v>229</v>
      </c>
      <c r="S269" s="159" t="s">
        <v>175</v>
      </c>
      <c r="T269" s="159" t="s">
        <v>175</v>
      </c>
      <c r="U269" s="159">
        <v>0</v>
      </c>
      <c r="V269" s="159">
        <f>ROUND(E269*U269,2)</f>
        <v>0</v>
      </c>
      <c r="W269" s="159"/>
      <c r="X269" s="159" t="s">
        <v>230</v>
      </c>
      <c r="Y269" s="149"/>
      <c r="Z269" s="149"/>
      <c r="AA269" s="149"/>
      <c r="AB269" s="149"/>
      <c r="AC269" s="149"/>
      <c r="AD269" s="149"/>
      <c r="AE269" s="149"/>
      <c r="AF269" s="149"/>
      <c r="AG269" s="149" t="s">
        <v>231</v>
      </c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outlineLevel="1" x14ac:dyDescent="0.2">
      <c r="A270" s="156"/>
      <c r="B270" s="157"/>
      <c r="C270" s="186" t="s">
        <v>557</v>
      </c>
      <c r="D270" s="161"/>
      <c r="E270" s="162">
        <v>3.2967</v>
      </c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49"/>
      <c r="Z270" s="149"/>
      <c r="AA270" s="149"/>
      <c r="AB270" s="149"/>
      <c r="AC270" s="149"/>
      <c r="AD270" s="149"/>
      <c r="AE270" s="149"/>
      <c r="AF270" s="149"/>
      <c r="AG270" s="149" t="s">
        <v>179</v>
      </c>
      <c r="AH270" s="149">
        <v>0</v>
      </c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70">
        <v>135</v>
      </c>
      <c r="B271" s="171" t="s">
        <v>558</v>
      </c>
      <c r="C271" s="185" t="s">
        <v>559</v>
      </c>
      <c r="D271" s="172" t="s">
        <v>174</v>
      </c>
      <c r="E271" s="173">
        <v>5.2965</v>
      </c>
      <c r="F271" s="174">
        <v>194.5</v>
      </c>
      <c r="G271" s="175">
        <f>ROUND(E271*F271,2)</f>
        <v>1030.17</v>
      </c>
      <c r="H271" s="160"/>
      <c r="I271" s="159">
        <f>ROUND(E271*H271,2)</f>
        <v>0</v>
      </c>
      <c r="J271" s="160"/>
      <c r="K271" s="159">
        <f>ROUND(E271*J271,2)</f>
        <v>0</v>
      </c>
      <c r="L271" s="159">
        <v>21</v>
      </c>
      <c r="M271" s="159">
        <f>G271*(1+L271/100)</f>
        <v>1246.5057000000002</v>
      </c>
      <c r="N271" s="159">
        <v>1.75E-3</v>
      </c>
      <c r="O271" s="159">
        <f>ROUND(E271*N271,2)</f>
        <v>0.01</v>
      </c>
      <c r="P271" s="159">
        <v>0</v>
      </c>
      <c r="Q271" s="159">
        <f>ROUND(E271*P271,2)</f>
        <v>0</v>
      </c>
      <c r="R271" s="159" t="s">
        <v>229</v>
      </c>
      <c r="S271" s="159" t="s">
        <v>175</v>
      </c>
      <c r="T271" s="159" t="s">
        <v>175</v>
      </c>
      <c r="U271" s="159">
        <v>0</v>
      </c>
      <c r="V271" s="159">
        <f>ROUND(E271*U271,2)</f>
        <v>0</v>
      </c>
      <c r="W271" s="159"/>
      <c r="X271" s="159" t="s">
        <v>230</v>
      </c>
      <c r="Y271" s="149"/>
      <c r="Z271" s="149"/>
      <c r="AA271" s="149"/>
      <c r="AB271" s="149"/>
      <c r="AC271" s="149"/>
      <c r="AD271" s="149"/>
      <c r="AE271" s="149"/>
      <c r="AF271" s="149"/>
      <c r="AG271" s="149" t="s">
        <v>231</v>
      </c>
      <c r="AH271" s="149"/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outlineLevel="1" x14ac:dyDescent="0.2">
      <c r="A272" s="156"/>
      <c r="B272" s="157"/>
      <c r="C272" s="186" t="s">
        <v>560</v>
      </c>
      <c r="D272" s="161"/>
      <c r="E272" s="162">
        <v>5.2965</v>
      </c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49"/>
      <c r="Z272" s="149"/>
      <c r="AA272" s="149"/>
      <c r="AB272" s="149"/>
      <c r="AC272" s="149"/>
      <c r="AD272" s="149"/>
      <c r="AE272" s="149"/>
      <c r="AF272" s="149"/>
      <c r="AG272" s="149" t="s">
        <v>179</v>
      </c>
      <c r="AH272" s="149">
        <v>0</v>
      </c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ht="22.5" outlineLevel="1" x14ac:dyDescent="0.2">
      <c r="A273" s="170">
        <v>136</v>
      </c>
      <c r="B273" s="171" t="s">
        <v>561</v>
      </c>
      <c r="C273" s="185" t="s">
        <v>562</v>
      </c>
      <c r="D273" s="172" t="s">
        <v>188</v>
      </c>
      <c r="E273" s="173">
        <v>41.364750000000001</v>
      </c>
      <c r="F273" s="174">
        <v>2550</v>
      </c>
      <c r="G273" s="175">
        <f>ROUND(E273*F273,2)</f>
        <v>105480.11</v>
      </c>
      <c r="H273" s="160"/>
      <c r="I273" s="159">
        <f>ROUND(E273*H273,2)</f>
        <v>0</v>
      </c>
      <c r="J273" s="160"/>
      <c r="K273" s="159">
        <f>ROUND(E273*J273,2)</f>
        <v>0</v>
      </c>
      <c r="L273" s="159">
        <v>21</v>
      </c>
      <c r="M273" s="159">
        <f>G273*(1+L273/100)</f>
        <v>127630.93309999999</v>
      </c>
      <c r="N273" s="159">
        <v>0.02</v>
      </c>
      <c r="O273" s="159">
        <f>ROUND(E273*N273,2)</f>
        <v>0.83</v>
      </c>
      <c r="P273" s="159">
        <v>0</v>
      </c>
      <c r="Q273" s="159">
        <f>ROUND(E273*P273,2)</f>
        <v>0</v>
      </c>
      <c r="R273" s="159" t="s">
        <v>229</v>
      </c>
      <c r="S273" s="159" t="s">
        <v>175</v>
      </c>
      <c r="T273" s="159" t="s">
        <v>175</v>
      </c>
      <c r="U273" s="159">
        <v>0</v>
      </c>
      <c r="V273" s="159">
        <f>ROUND(E273*U273,2)</f>
        <v>0</v>
      </c>
      <c r="W273" s="159"/>
      <c r="X273" s="159" t="s">
        <v>230</v>
      </c>
      <c r="Y273" s="149"/>
      <c r="Z273" s="149"/>
      <c r="AA273" s="149"/>
      <c r="AB273" s="149"/>
      <c r="AC273" s="149"/>
      <c r="AD273" s="149"/>
      <c r="AE273" s="149"/>
      <c r="AF273" s="149"/>
      <c r="AG273" s="149" t="s">
        <v>231</v>
      </c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">
      <c r="A274" s="156"/>
      <c r="B274" s="157"/>
      <c r="C274" s="186" t="s">
        <v>563</v>
      </c>
      <c r="D274" s="161"/>
      <c r="E274" s="162">
        <v>18.232500000000002</v>
      </c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49"/>
      <c r="Z274" s="149"/>
      <c r="AA274" s="149"/>
      <c r="AB274" s="149"/>
      <c r="AC274" s="149"/>
      <c r="AD274" s="149"/>
      <c r="AE274" s="149"/>
      <c r="AF274" s="149"/>
      <c r="AG274" s="149" t="s">
        <v>179</v>
      </c>
      <c r="AH274" s="149">
        <v>0</v>
      </c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outlineLevel="1" x14ac:dyDescent="0.2">
      <c r="A275" s="156"/>
      <c r="B275" s="157"/>
      <c r="C275" s="186" t="s">
        <v>564</v>
      </c>
      <c r="D275" s="161"/>
      <c r="E275" s="162">
        <v>23.132249999999999</v>
      </c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49"/>
      <c r="Z275" s="149"/>
      <c r="AA275" s="149"/>
      <c r="AB275" s="149"/>
      <c r="AC275" s="149"/>
      <c r="AD275" s="149"/>
      <c r="AE275" s="149"/>
      <c r="AF275" s="149"/>
      <c r="AG275" s="149" t="s">
        <v>179</v>
      </c>
      <c r="AH275" s="149">
        <v>0</v>
      </c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</row>
    <row r="276" spans="1:60" outlineLevel="1" x14ac:dyDescent="0.2">
      <c r="A276" s="170">
        <v>137</v>
      </c>
      <c r="B276" s="171" t="s">
        <v>565</v>
      </c>
      <c r="C276" s="185" t="s">
        <v>566</v>
      </c>
      <c r="D276" s="172" t="s">
        <v>188</v>
      </c>
      <c r="E276" s="173">
        <v>6.9605499999999996</v>
      </c>
      <c r="F276" s="174">
        <v>2185</v>
      </c>
      <c r="G276" s="175">
        <f>ROUND(E276*F276,2)</f>
        <v>15208.8</v>
      </c>
      <c r="H276" s="160"/>
      <c r="I276" s="159">
        <f>ROUND(E276*H276,2)</f>
        <v>0</v>
      </c>
      <c r="J276" s="160"/>
      <c r="K276" s="159">
        <f>ROUND(E276*J276,2)</f>
        <v>0</v>
      </c>
      <c r="L276" s="159">
        <v>21</v>
      </c>
      <c r="M276" s="159">
        <f>G276*(1+L276/100)</f>
        <v>18402.647999999997</v>
      </c>
      <c r="N276" s="159">
        <v>1.4999999999999999E-2</v>
      </c>
      <c r="O276" s="159">
        <f>ROUND(E276*N276,2)</f>
        <v>0.1</v>
      </c>
      <c r="P276" s="159">
        <v>0</v>
      </c>
      <c r="Q276" s="159">
        <f>ROUND(E276*P276,2)</f>
        <v>0</v>
      </c>
      <c r="R276" s="159" t="s">
        <v>229</v>
      </c>
      <c r="S276" s="159" t="s">
        <v>175</v>
      </c>
      <c r="T276" s="159" t="s">
        <v>175</v>
      </c>
      <c r="U276" s="159">
        <v>0</v>
      </c>
      <c r="V276" s="159">
        <f>ROUND(E276*U276,2)</f>
        <v>0</v>
      </c>
      <c r="W276" s="159"/>
      <c r="X276" s="159" t="s">
        <v>230</v>
      </c>
      <c r="Y276" s="149"/>
      <c r="Z276" s="149"/>
      <c r="AA276" s="149"/>
      <c r="AB276" s="149"/>
      <c r="AC276" s="149"/>
      <c r="AD276" s="149"/>
      <c r="AE276" s="149"/>
      <c r="AF276" s="149"/>
      <c r="AG276" s="149" t="s">
        <v>231</v>
      </c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">
      <c r="A277" s="156"/>
      <c r="B277" s="157"/>
      <c r="C277" s="186" t="s">
        <v>567</v>
      </c>
      <c r="D277" s="161"/>
      <c r="E277" s="162">
        <v>6.9605499999999996</v>
      </c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49"/>
      <c r="Z277" s="149"/>
      <c r="AA277" s="149"/>
      <c r="AB277" s="149"/>
      <c r="AC277" s="149"/>
      <c r="AD277" s="149"/>
      <c r="AE277" s="149"/>
      <c r="AF277" s="149"/>
      <c r="AG277" s="149" t="s">
        <v>179</v>
      </c>
      <c r="AH277" s="149">
        <v>0</v>
      </c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ht="22.5" outlineLevel="1" x14ac:dyDescent="0.2">
      <c r="A278" s="170">
        <v>138</v>
      </c>
      <c r="B278" s="171" t="s">
        <v>568</v>
      </c>
      <c r="C278" s="185" t="s">
        <v>569</v>
      </c>
      <c r="D278" s="172" t="s">
        <v>188</v>
      </c>
      <c r="E278" s="173">
        <v>21.45</v>
      </c>
      <c r="F278" s="174">
        <v>2825</v>
      </c>
      <c r="G278" s="175">
        <f>ROUND(E278*F278,2)</f>
        <v>60596.25</v>
      </c>
      <c r="H278" s="160"/>
      <c r="I278" s="159">
        <f>ROUND(E278*H278,2)</f>
        <v>0</v>
      </c>
      <c r="J278" s="160"/>
      <c r="K278" s="159">
        <f>ROUND(E278*J278,2)</f>
        <v>0</v>
      </c>
      <c r="L278" s="159">
        <v>21</v>
      </c>
      <c r="M278" s="159">
        <f>G278*(1+L278/100)</f>
        <v>73321.462499999994</v>
      </c>
      <c r="N278" s="159">
        <v>0.02</v>
      </c>
      <c r="O278" s="159">
        <f>ROUND(E278*N278,2)</f>
        <v>0.43</v>
      </c>
      <c r="P278" s="159">
        <v>0</v>
      </c>
      <c r="Q278" s="159">
        <f>ROUND(E278*P278,2)</f>
        <v>0</v>
      </c>
      <c r="R278" s="159" t="s">
        <v>229</v>
      </c>
      <c r="S278" s="159" t="s">
        <v>175</v>
      </c>
      <c r="T278" s="159" t="s">
        <v>175</v>
      </c>
      <c r="U278" s="159">
        <v>0</v>
      </c>
      <c r="V278" s="159">
        <f>ROUND(E278*U278,2)</f>
        <v>0</v>
      </c>
      <c r="W278" s="159"/>
      <c r="X278" s="159" t="s">
        <v>230</v>
      </c>
      <c r="Y278" s="149"/>
      <c r="Z278" s="149"/>
      <c r="AA278" s="149"/>
      <c r="AB278" s="149"/>
      <c r="AC278" s="149"/>
      <c r="AD278" s="149"/>
      <c r="AE278" s="149"/>
      <c r="AF278" s="149"/>
      <c r="AG278" s="149" t="s">
        <v>231</v>
      </c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outlineLevel="1" x14ac:dyDescent="0.2">
      <c r="A279" s="156"/>
      <c r="B279" s="157"/>
      <c r="C279" s="186" t="s">
        <v>570</v>
      </c>
      <c r="D279" s="161"/>
      <c r="E279" s="162">
        <v>21.45</v>
      </c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49"/>
      <c r="Z279" s="149"/>
      <c r="AA279" s="149"/>
      <c r="AB279" s="149"/>
      <c r="AC279" s="149"/>
      <c r="AD279" s="149"/>
      <c r="AE279" s="149"/>
      <c r="AF279" s="149"/>
      <c r="AG279" s="149" t="s">
        <v>179</v>
      </c>
      <c r="AH279" s="149">
        <v>0</v>
      </c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</row>
    <row r="280" spans="1:60" outlineLevel="1" x14ac:dyDescent="0.2">
      <c r="A280" s="156">
        <v>139</v>
      </c>
      <c r="B280" s="157" t="s">
        <v>571</v>
      </c>
      <c r="C280" s="188" t="s">
        <v>572</v>
      </c>
      <c r="D280" s="158" t="s">
        <v>0</v>
      </c>
      <c r="E280" s="182">
        <v>2241.0050000000001</v>
      </c>
      <c r="F280" s="160">
        <v>1.95</v>
      </c>
      <c r="G280" s="159">
        <f>ROUND(E280*F280,2)</f>
        <v>4369.96</v>
      </c>
      <c r="H280" s="160"/>
      <c r="I280" s="159">
        <f>ROUND(E280*H280,2)</f>
        <v>0</v>
      </c>
      <c r="J280" s="160"/>
      <c r="K280" s="159">
        <f>ROUND(E280*J280,2)</f>
        <v>0</v>
      </c>
      <c r="L280" s="159">
        <v>21</v>
      </c>
      <c r="M280" s="159">
        <f>G280*(1+L280/100)</f>
        <v>5287.6516000000001</v>
      </c>
      <c r="N280" s="159">
        <v>0</v>
      </c>
      <c r="O280" s="159">
        <f>ROUND(E280*N280,2)</f>
        <v>0</v>
      </c>
      <c r="P280" s="159">
        <v>0</v>
      </c>
      <c r="Q280" s="159">
        <f>ROUND(E280*P280,2)</f>
        <v>0</v>
      </c>
      <c r="R280" s="159"/>
      <c r="S280" s="159" t="s">
        <v>175</v>
      </c>
      <c r="T280" s="159" t="s">
        <v>175</v>
      </c>
      <c r="U280" s="159">
        <v>0</v>
      </c>
      <c r="V280" s="159">
        <f>ROUND(E280*U280,2)</f>
        <v>0</v>
      </c>
      <c r="W280" s="159"/>
      <c r="X280" s="159" t="s">
        <v>476</v>
      </c>
      <c r="Y280" s="149"/>
      <c r="Z280" s="149"/>
      <c r="AA280" s="149"/>
      <c r="AB280" s="149"/>
      <c r="AC280" s="149"/>
      <c r="AD280" s="149"/>
      <c r="AE280" s="149"/>
      <c r="AF280" s="149"/>
      <c r="AG280" s="149" t="s">
        <v>477</v>
      </c>
      <c r="AH280" s="149"/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</row>
    <row r="281" spans="1:60" x14ac:dyDescent="0.2">
      <c r="A281" s="164" t="s">
        <v>170</v>
      </c>
      <c r="B281" s="165" t="s">
        <v>110</v>
      </c>
      <c r="C281" s="184" t="s">
        <v>111</v>
      </c>
      <c r="D281" s="166"/>
      <c r="E281" s="167"/>
      <c r="F281" s="168"/>
      <c r="G281" s="169">
        <f>SUMIF(AG282:AG283,"&lt;&gt;NOR",G282:G283)</f>
        <v>361491.52</v>
      </c>
      <c r="H281" s="163"/>
      <c r="I281" s="163">
        <f>SUM(I282:I283)</f>
        <v>0</v>
      </c>
      <c r="J281" s="163"/>
      <c r="K281" s="163">
        <f>SUM(K282:K283)</f>
        <v>0</v>
      </c>
      <c r="L281" s="163"/>
      <c r="M281" s="163">
        <f>SUM(M282:M283)</f>
        <v>437404.73920000001</v>
      </c>
      <c r="N281" s="163"/>
      <c r="O281" s="163">
        <f>SUM(O282:O283)</f>
        <v>0</v>
      </c>
      <c r="P281" s="163"/>
      <c r="Q281" s="163">
        <f>SUM(Q282:Q283)</f>
        <v>0</v>
      </c>
      <c r="R281" s="163"/>
      <c r="S281" s="163"/>
      <c r="T281" s="163"/>
      <c r="U281" s="163"/>
      <c r="V281" s="163">
        <f>SUM(V282:V283)</f>
        <v>0</v>
      </c>
      <c r="W281" s="163"/>
      <c r="X281" s="163"/>
      <c r="AG281" t="s">
        <v>171</v>
      </c>
    </row>
    <row r="282" spans="1:60" outlineLevel="1" x14ac:dyDescent="0.2">
      <c r="A282" s="176">
        <v>140</v>
      </c>
      <c r="B282" s="177" t="s">
        <v>573</v>
      </c>
      <c r="C282" s="187" t="s">
        <v>574</v>
      </c>
      <c r="D282" s="178" t="s">
        <v>394</v>
      </c>
      <c r="E282" s="179">
        <v>1</v>
      </c>
      <c r="F282" s="180">
        <v>354391.52</v>
      </c>
      <c r="G282" s="181">
        <f>ROUND(E282*F282,2)</f>
        <v>354391.52</v>
      </c>
      <c r="H282" s="160"/>
      <c r="I282" s="159">
        <f>ROUND(E282*H282,2)</f>
        <v>0</v>
      </c>
      <c r="J282" s="160"/>
      <c r="K282" s="159">
        <f>ROUND(E282*J282,2)</f>
        <v>0</v>
      </c>
      <c r="L282" s="159">
        <v>21</v>
      </c>
      <c r="M282" s="159">
        <f>G282*(1+L282/100)</f>
        <v>428813.73920000001</v>
      </c>
      <c r="N282" s="159">
        <v>0</v>
      </c>
      <c r="O282" s="159">
        <f>ROUND(E282*N282,2)</f>
        <v>0</v>
      </c>
      <c r="P282" s="159">
        <v>0</v>
      </c>
      <c r="Q282" s="159">
        <f>ROUND(E282*P282,2)</f>
        <v>0</v>
      </c>
      <c r="R282" s="159"/>
      <c r="S282" s="159" t="s">
        <v>395</v>
      </c>
      <c r="T282" s="159" t="s">
        <v>396</v>
      </c>
      <c r="U282" s="159">
        <v>0</v>
      </c>
      <c r="V282" s="159">
        <f>ROUND(E282*U282,2)</f>
        <v>0</v>
      </c>
      <c r="W282" s="159"/>
      <c r="X282" s="159" t="s">
        <v>176</v>
      </c>
      <c r="Y282" s="149"/>
      <c r="Z282" s="149"/>
      <c r="AA282" s="149"/>
      <c r="AB282" s="149"/>
      <c r="AC282" s="149"/>
      <c r="AD282" s="149"/>
      <c r="AE282" s="149"/>
      <c r="AF282" s="149"/>
      <c r="AG282" s="149" t="s">
        <v>177</v>
      </c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outlineLevel="1" x14ac:dyDescent="0.2">
      <c r="A283" s="176">
        <v>141</v>
      </c>
      <c r="B283" s="177" t="s">
        <v>575</v>
      </c>
      <c r="C283" s="187" t="s">
        <v>576</v>
      </c>
      <c r="D283" s="178" t="s">
        <v>394</v>
      </c>
      <c r="E283" s="179">
        <v>1</v>
      </c>
      <c r="F283" s="180">
        <v>7100</v>
      </c>
      <c r="G283" s="181">
        <f>ROUND(E283*F283,2)</f>
        <v>7100</v>
      </c>
      <c r="H283" s="160"/>
      <c r="I283" s="159">
        <f>ROUND(E283*H283,2)</f>
        <v>0</v>
      </c>
      <c r="J283" s="160"/>
      <c r="K283" s="159">
        <f>ROUND(E283*J283,2)</f>
        <v>0</v>
      </c>
      <c r="L283" s="159">
        <v>21</v>
      </c>
      <c r="M283" s="159">
        <f>G283*(1+L283/100)</f>
        <v>8591</v>
      </c>
      <c r="N283" s="159">
        <v>0</v>
      </c>
      <c r="O283" s="159">
        <f>ROUND(E283*N283,2)</f>
        <v>0</v>
      </c>
      <c r="P283" s="159">
        <v>0</v>
      </c>
      <c r="Q283" s="159">
        <f>ROUND(E283*P283,2)</f>
        <v>0</v>
      </c>
      <c r="R283" s="159"/>
      <c r="S283" s="159" t="s">
        <v>395</v>
      </c>
      <c r="T283" s="159" t="s">
        <v>396</v>
      </c>
      <c r="U283" s="159">
        <v>0</v>
      </c>
      <c r="V283" s="159">
        <f>ROUND(E283*U283,2)</f>
        <v>0</v>
      </c>
      <c r="W283" s="159"/>
      <c r="X283" s="159" t="s">
        <v>176</v>
      </c>
      <c r="Y283" s="149"/>
      <c r="Z283" s="149"/>
      <c r="AA283" s="149"/>
      <c r="AB283" s="149"/>
      <c r="AC283" s="149"/>
      <c r="AD283" s="149"/>
      <c r="AE283" s="149"/>
      <c r="AF283" s="149"/>
      <c r="AG283" s="149" t="s">
        <v>177</v>
      </c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x14ac:dyDescent="0.2">
      <c r="A284" s="164" t="s">
        <v>170</v>
      </c>
      <c r="B284" s="165" t="s">
        <v>112</v>
      </c>
      <c r="C284" s="184" t="s">
        <v>113</v>
      </c>
      <c r="D284" s="166"/>
      <c r="E284" s="167"/>
      <c r="F284" s="168"/>
      <c r="G284" s="169">
        <f>SUMIF(AG285:AG285,"&lt;&gt;NOR",G285:G285)</f>
        <v>2118</v>
      </c>
      <c r="H284" s="163"/>
      <c r="I284" s="163">
        <f>SUM(I285:I285)</f>
        <v>0</v>
      </c>
      <c r="J284" s="163"/>
      <c r="K284" s="163">
        <f>SUM(K285:K285)</f>
        <v>0</v>
      </c>
      <c r="L284" s="163"/>
      <c r="M284" s="163">
        <f>SUM(M285:M285)</f>
        <v>2562.7799999999997</v>
      </c>
      <c r="N284" s="163"/>
      <c r="O284" s="163">
        <f>SUM(O285:O285)</f>
        <v>0.15</v>
      </c>
      <c r="P284" s="163"/>
      <c r="Q284" s="163">
        <f>SUM(Q285:Q285)</f>
        <v>0</v>
      </c>
      <c r="R284" s="163"/>
      <c r="S284" s="163"/>
      <c r="T284" s="163"/>
      <c r="U284" s="163"/>
      <c r="V284" s="163">
        <f>SUM(V285:V285)</f>
        <v>1</v>
      </c>
      <c r="W284" s="163"/>
      <c r="X284" s="163"/>
      <c r="AG284" t="s">
        <v>171</v>
      </c>
    </row>
    <row r="285" spans="1:60" outlineLevel="1" x14ac:dyDescent="0.2">
      <c r="A285" s="176">
        <v>142</v>
      </c>
      <c r="B285" s="177" t="s">
        <v>577</v>
      </c>
      <c r="C285" s="187" t="s">
        <v>578</v>
      </c>
      <c r="D285" s="178" t="s">
        <v>267</v>
      </c>
      <c r="E285" s="179">
        <v>2</v>
      </c>
      <c r="F285" s="180">
        <v>1059</v>
      </c>
      <c r="G285" s="181">
        <f>ROUND(E285*F285,2)</f>
        <v>2118</v>
      </c>
      <c r="H285" s="160"/>
      <c r="I285" s="159">
        <f>ROUND(E285*H285,2)</f>
        <v>0</v>
      </c>
      <c r="J285" s="160"/>
      <c r="K285" s="159">
        <f>ROUND(E285*J285,2)</f>
        <v>0</v>
      </c>
      <c r="L285" s="159">
        <v>21</v>
      </c>
      <c r="M285" s="159">
        <f>G285*(1+L285/100)</f>
        <v>2562.7799999999997</v>
      </c>
      <c r="N285" s="159">
        <v>7.5800000000000006E-2</v>
      </c>
      <c r="O285" s="159">
        <f>ROUND(E285*N285,2)</f>
        <v>0.15</v>
      </c>
      <c r="P285" s="159">
        <v>0</v>
      </c>
      <c r="Q285" s="159">
        <f>ROUND(E285*P285,2)</f>
        <v>0</v>
      </c>
      <c r="R285" s="159"/>
      <c r="S285" s="159" t="s">
        <v>175</v>
      </c>
      <c r="T285" s="159" t="s">
        <v>175</v>
      </c>
      <c r="U285" s="159">
        <v>0.5</v>
      </c>
      <c r="V285" s="159">
        <f>ROUND(E285*U285,2)</f>
        <v>1</v>
      </c>
      <c r="W285" s="159"/>
      <c r="X285" s="159" t="s">
        <v>176</v>
      </c>
      <c r="Y285" s="149"/>
      <c r="Z285" s="149"/>
      <c r="AA285" s="149"/>
      <c r="AB285" s="149"/>
      <c r="AC285" s="149"/>
      <c r="AD285" s="149"/>
      <c r="AE285" s="149"/>
      <c r="AF285" s="149"/>
      <c r="AG285" s="149" t="s">
        <v>177</v>
      </c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x14ac:dyDescent="0.2">
      <c r="A286" s="164" t="s">
        <v>170</v>
      </c>
      <c r="B286" s="165" t="s">
        <v>114</v>
      </c>
      <c r="C286" s="184" t="s">
        <v>115</v>
      </c>
      <c r="D286" s="166"/>
      <c r="E286" s="167"/>
      <c r="F286" s="168"/>
      <c r="G286" s="169">
        <f>SUMIF(AG287:AG287,"&lt;&gt;NOR",G287:G287)</f>
        <v>21000</v>
      </c>
      <c r="H286" s="163"/>
      <c r="I286" s="163">
        <f>SUM(I287:I287)</f>
        <v>0</v>
      </c>
      <c r="J286" s="163"/>
      <c r="K286" s="163">
        <f>SUM(K287:K287)</f>
        <v>0</v>
      </c>
      <c r="L286" s="163"/>
      <c r="M286" s="163">
        <f>SUM(M287:M287)</f>
        <v>25410</v>
      </c>
      <c r="N286" s="163"/>
      <c r="O286" s="163">
        <f>SUM(O287:O287)</f>
        <v>0</v>
      </c>
      <c r="P286" s="163"/>
      <c r="Q286" s="163">
        <f>SUM(Q287:Q287)</f>
        <v>0</v>
      </c>
      <c r="R286" s="163"/>
      <c r="S286" s="163"/>
      <c r="T286" s="163"/>
      <c r="U286" s="163"/>
      <c r="V286" s="163">
        <f>SUM(V287:V287)</f>
        <v>0</v>
      </c>
      <c r="W286" s="163"/>
      <c r="X286" s="163"/>
      <c r="AG286" t="s">
        <v>171</v>
      </c>
    </row>
    <row r="287" spans="1:60" outlineLevel="1" x14ac:dyDescent="0.2">
      <c r="A287" s="176">
        <v>143</v>
      </c>
      <c r="B287" s="177" t="s">
        <v>579</v>
      </c>
      <c r="C287" s="187" t="s">
        <v>580</v>
      </c>
      <c r="D287" s="178" t="s">
        <v>581</v>
      </c>
      <c r="E287" s="179">
        <v>30</v>
      </c>
      <c r="F287" s="180">
        <v>700</v>
      </c>
      <c r="G287" s="181">
        <f>ROUND(E287*F287,2)</f>
        <v>21000</v>
      </c>
      <c r="H287" s="160"/>
      <c r="I287" s="159">
        <f>ROUND(E287*H287,2)</f>
        <v>0</v>
      </c>
      <c r="J287" s="160"/>
      <c r="K287" s="159">
        <f>ROUND(E287*J287,2)</f>
        <v>0</v>
      </c>
      <c r="L287" s="159">
        <v>21</v>
      </c>
      <c r="M287" s="159">
        <f>G287*(1+L287/100)</f>
        <v>25410</v>
      </c>
      <c r="N287" s="159">
        <v>0</v>
      </c>
      <c r="O287" s="159">
        <f>ROUND(E287*N287,2)</f>
        <v>0</v>
      </c>
      <c r="P287" s="159">
        <v>0</v>
      </c>
      <c r="Q287" s="159">
        <f>ROUND(E287*P287,2)</f>
        <v>0</v>
      </c>
      <c r="R287" s="159"/>
      <c r="S287" s="159" t="s">
        <v>395</v>
      </c>
      <c r="T287" s="159" t="s">
        <v>396</v>
      </c>
      <c r="U287" s="159">
        <v>0</v>
      </c>
      <c r="V287" s="159">
        <f>ROUND(E287*U287,2)</f>
        <v>0</v>
      </c>
      <c r="W287" s="159"/>
      <c r="X287" s="159" t="s">
        <v>91</v>
      </c>
      <c r="Y287" s="149"/>
      <c r="Z287" s="149"/>
      <c r="AA287" s="149"/>
      <c r="AB287" s="149"/>
      <c r="AC287" s="149"/>
      <c r="AD287" s="149"/>
      <c r="AE287" s="149"/>
      <c r="AF287" s="149"/>
      <c r="AG287" s="149" t="s">
        <v>582</v>
      </c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x14ac:dyDescent="0.2">
      <c r="A288" s="164" t="s">
        <v>170</v>
      </c>
      <c r="B288" s="165" t="s">
        <v>116</v>
      </c>
      <c r="C288" s="184" t="s">
        <v>117</v>
      </c>
      <c r="D288" s="166"/>
      <c r="E288" s="167"/>
      <c r="F288" s="168"/>
      <c r="G288" s="169">
        <f>SUMIF(AG289:AG290,"&lt;&gt;NOR",G289:G290)</f>
        <v>615647.22</v>
      </c>
      <c r="H288" s="163"/>
      <c r="I288" s="163">
        <f>SUM(I289:I290)</f>
        <v>0</v>
      </c>
      <c r="J288" s="163"/>
      <c r="K288" s="163">
        <f>SUM(K289:K290)</f>
        <v>0</v>
      </c>
      <c r="L288" s="163"/>
      <c r="M288" s="163">
        <f>SUM(M289:M290)</f>
        <v>744933.13619999995</v>
      </c>
      <c r="N288" s="163"/>
      <c r="O288" s="163">
        <f>SUM(O289:O290)</f>
        <v>0</v>
      </c>
      <c r="P288" s="163"/>
      <c r="Q288" s="163">
        <f>SUM(Q289:Q290)</f>
        <v>0</v>
      </c>
      <c r="R288" s="163"/>
      <c r="S288" s="163"/>
      <c r="T288" s="163"/>
      <c r="U288" s="163"/>
      <c r="V288" s="163">
        <f>SUM(V289:V290)</f>
        <v>0</v>
      </c>
      <c r="W288" s="163"/>
      <c r="X288" s="163"/>
      <c r="AG288" t="s">
        <v>171</v>
      </c>
    </row>
    <row r="289" spans="1:60" outlineLevel="1" x14ac:dyDescent="0.2">
      <c r="A289" s="176">
        <v>144</v>
      </c>
      <c r="B289" s="177" t="s">
        <v>583</v>
      </c>
      <c r="C289" s="187" t="s">
        <v>584</v>
      </c>
      <c r="D289" s="178" t="s">
        <v>394</v>
      </c>
      <c r="E289" s="179">
        <v>1</v>
      </c>
      <c r="F289" s="180">
        <v>603547.22</v>
      </c>
      <c r="G289" s="181">
        <f>ROUND(E289*F289,2)</f>
        <v>603547.22</v>
      </c>
      <c r="H289" s="160"/>
      <c r="I289" s="159">
        <f>ROUND(E289*H289,2)</f>
        <v>0</v>
      </c>
      <c r="J289" s="160"/>
      <c r="K289" s="159">
        <f>ROUND(E289*J289,2)</f>
        <v>0</v>
      </c>
      <c r="L289" s="159">
        <v>21</v>
      </c>
      <c r="M289" s="159">
        <f>G289*(1+L289/100)</f>
        <v>730292.13619999995</v>
      </c>
      <c r="N289" s="159">
        <v>0</v>
      </c>
      <c r="O289" s="159">
        <f>ROUND(E289*N289,2)</f>
        <v>0</v>
      </c>
      <c r="P289" s="159">
        <v>0</v>
      </c>
      <c r="Q289" s="159">
        <f>ROUND(E289*P289,2)</f>
        <v>0</v>
      </c>
      <c r="R289" s="159"/>
      <c r="S289" s="159" t="s">
        <v>395</v>
      </c>
      <c r="T289" s="159" t="s">
        <v>396</v>
      </c>
      <c r="U289" s="159">
        <v>0</v>
      </c>
      <c r="V289" s="159">
        <f>ROUND(E289*U289,2)</f>
        <v>0</v>
      </c>
      <c r="W289" s="159"/>
      <c r="X289" s="159" t="s">
        <v>176</v>
      </c>
      <c r="Y289" s="149"/>
      <c r="Z289" s="149"/>
      <c r="AA289" s="149"/>
      <c r="AB289" s="149"/>
      <c r="AC289" s="149"/>
      <c r="AD289" s="149"/>
      <c r="AE289" s="149"/>
      <c r="AF289" s="149"/>
      <c r="AG289" s="149" t="s">
        <v>177</v>
      </c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outlineLevel="1" x14ac:dyDescent="0.2">
      <c r="A290" s="176">
        <v>145</v>
      </c>
      <c r="B290" s="177" t="s">
        <v>585</v>
      </c>
      <c r="C290" s="187" t="s">
        <v>586</v>
      </c>
      <c r="D290" s="178" t="s">
        <v>394</v>
      </c>
      <c r="E290" s="179">
        <v>1</v>
      </c>
      <c r="F290" s="180">
        <v>12100</v>
      </c>
      <c r="G290" s="181">
        <f>ROUND(E290*F290,2)</f>
        <v>12100</v>
      </c>
      <c r="H290" s="160"/>
      <c r="I290" s="159">
        <f>ROUND(E290*H290,2)</f>
        <v>0</v>
      </c>
      <c r="J290" s="160"/>
      <c r="K290" s="159">
        <f>ROUND(E290*J290,2)</f>
        <v>0</v>
      </c>
      <c r="L290" s="159">
        <v>21</v>
      </c>
      <c r="M290" s="159">
        <f>G290*(1+L290/100)</f>
        <v>14641</v>
      </c>
      <c r="N290" s="159">
        <v>0</v>
      </c>
      <c r="O290" s="159">
        <f>ROUND(E290*N290,2)</f>
        <v>0</v>
      </c>
      <c r="P290" s="159">
        <v>0</v>
      </c>
      <c r="Q290" s="159">
        <f>ROUND(E290*P290,2)</f>
        <v>0</v>
      </c>
      <c r="R290" s="159"/>
      <c r="S290" s="159" t="s">
        <v>395</v>
      </c>
      <c r="T290" s="159" t="s">
        <v>396</v>
      </c>
      <c r="U290" s="159">
        <v>0</v>
      </c>
      <c r="V290" s="159">
        <f>ROUND(E290*U290,2)</f>
        <v>0</v>
      </c>
      <c r="W290" s="159"/>
      <c r="X290" s="159" t="s">
        <v>176</v>
      </c>
      <c r="Y290" s="149"/>
      <c r="Z290" s="149"/>
      <c r="AA290" s="149"/>
      <c r="AB290" s="149"/>
      <c r="AC290" s="149"/>
      <c r="AD290" s="149"/>
      <c r="AE290" s="149"/>
      <c r="AF290" s="149"/>
      <c r="AG290" s="149" t="s">
        <v>177</v>
      </c>
      <c r="AH290" s="149"/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x14ac:dyDescent="0.2">
      <c r="A291" s="164" t="s">
        <v>170</v>
      </c>
      <c r="B291" s="165" t="s">
        <v>118</v>
      </c>
      <c r="C291" s="184" t="s">
        <v>119</v>
      </c>
      <c r="D291" s="166"/>
      <c r="E291" s="167"/>
      <c r="F291" s="168"/>
      <c r="G291" s="169">
        <f>SUMIF(AG292:AG294,"&lt;&gt;NOR",G292:G294)</f>
        <v>12371.060000000001</v>
      </c>
      <c r="H291" s="163"/>
      <c r="I291" s="163">
        <f>SUM(I292:I294)</f>
        <v>0</v>
      </c>
      <c r="J291" s="163"/>
      <c r="K291" s="163">
        <f>SUM(K292:K294)</f>
        <v>0</v>
      </c>
      <c r="L291" s="163"/>
      <c r="M291" s="163">
        <f>SUM(M292:M294)</f>
        <v>14968.982599999999</v>
      </c>
      <c r="N291" s="163"/>
      <c r="O291" s="163">
        <f>SUM(O292:O294)</f>
        <v>0.3</v>
      </c>
      <c r="P291" s="163"/>
      <c r="Q291" s="163">
        <f>SUM(Q292:Q294)</f>
        <v>0</v>
      </c>
      <c r="R291" s="163"/>
      <c r="S291" s="163"/>
      <c r="T291" s="163"/>
      <c r="U291" s="163"/>
      <c r="V291" s="163">
        <f>SUM(V292:V294)</f>
        <v>6.34</v>
      </c>
      <c r="W291" s="163"/>
      <c r="X291" s="163"/>
      <c r="AG291" t="s">
        <v>171</v>
      </c>
    </row>
    <row r="292" spans="1:60" ht="22.5" outlineLevel="1" x14ac:dyDescent="0.2">
      <c r="A292" s="170">
        <v>146</v>
      </c>
      <c r="B292" s="171" t="s">
        <v>587</v>
      </c>
      <c r="C292" s="185" t="s">
        <v>588</v>
      </c>
      <c r="D292" s="172" t="s">
        <v>174</v>
      </c>
      <c r="E292" s="173">
        <v>21.490970000000001</v>
      </c>
      <c r="F292" s="174">
        <v>540</v>
      </c>
      <c r="G292" s="175">
        <f>ROUND(E292*F292,2)</f>
        <v>11605.12</v>
      </c>
      <c r="H292" s="160"/>
      <c r="I292" s="159">
        <f>ROUND(E292*H292,2)</f>
        <v>0</v>
      </c>
      <c r="J292" s="160"/>
      <c r="K292" s="159">
        <f>ROUND(E292*J292,2)</f>
        <v>0</v>
      </c>
      <c r="L292" s="159">
        <v>21</v>
      </c>
      <c r="M292" s="159">
        <f>G292*(1+L292/100)</f>
        <v>14042.1952</v>
      </c>
      <c r="N292" s="159">
        <v>1.4019999999999999E-2</v>
      </c>
      <c r="O292" s="159">
        <f>ROUND(E292*N292,2)</f>
        <v>0.3</v>
      </c>
      <c r="P292" s="159">
        <v>0</v>
      </c>
      <c r="Q292" s="159">
        <f>ROUND(E292*P292,2)</f>
        <v>0</v>
      </c>
      <c r="R292" s="159"/>
      <c r="S292" s="159" t="s">
        <v>175</v>
      </c>
      <c r="T292" s="159" t="s">
        <v>175</v>
      </c>
      <c r="U292" s="159">
        <v>0.29499999999999998</v>
      </c>
      <c r="V292" s="159">
        <f>ROUND(E292*U292,2)</f>
        <v>6.34</v>
      </c>
      <c r="W292" s="159"/>
      <c r="X292" s="159" t="s">
        <v>176</v>
      </c>
      <c r="Y292" s="149"/>
      <c r="Z292" s="149"/>
      <c r="AA292" s="149"/>
      <c r="AB292" s="149"/>
      <c r="AC292" s="149"/>
      <c r="AD292" s="149"/>
      <c r="AE292" s="149"/>
      <c r="AF292" s="149"/>
      <c r="AG292" s="149" t="s">
        <v>177</v>
      </c>
      <c r="AH292" s="149"/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</row>
    <row r="293" spans="1:60" outlineLevel="1" x14ac:dyDescent="0.2">
      <c r="A293" s="156"/>
      <c r="B293" s="157"/>
      <c r="C293" s="186" t="s">
        <v>589</v>
      </c>
      <c r="D293" s="161"/>
      <c r="E293" s="162">
        <v>21.490970000000001</v>
      </c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49"/>
      <c r="Z293" s="149"/>
      <c r="AA293" s="149"/>
      <c r="AB293" s="149"/>
      <c r="AC293" s="149"/>
      <c r="AD293" s="149"/>
      <c r="AE293" s="149"/>
      <c r="AF293" s="149"/>
      <c r="AG293" s="149" t="s">
        <v>179</v>
      </c>
      <c r="AH293" s="149">
        <v>0</v>
      </c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ht="22.5" outlineLevel="1" x14ac:dyDescent="0.2">
      <c r="A294" s="156">
        <v>147</v>
      </c>
      <c r="B294" s="157" t="s">
        <v>590</v>
      </c>
      <c r="C294" s="188" t="s">
        <v>591</v>
      </c>
      <c r="D294" s="158" t="s">
        <v>0</v>
      </c>
      <c r="E294" s="182">
        <v>116.05119999999999</v>
      </c>
      <c r="F294" s="160">
        <v>6.6</v>
      </c>
      <c r="G294" s="159">
        <f>ROUND(E294*F294,2)</f>
        <v>765.94</v>
      </c>
      <c r="H294" s="160"/>
      <c r="I294" s="159">
        <f>ROUND(E294*H294,2)</f>
        <v>0</v>
      </c>
      <c r="J294" s="160"/>
      <c r="K294" s="159">
        <f>ROUND(E294*J294,2)</f>
        <v>0</v>
      </c>
      <c r="L294" s="159">
        <v>21</v>
      </c>
      <c r="M294" s="159">
        <f>G294*(1+L294/100)</f>
        <v>926.78740000000005</v>
      </c>
      <c r="N294" s="159">
        <v>0</v>
      </c>
      <c r="O294" s="159">
        <f>ROUND(E294*N294,2)</f>
        <v>0</v>
      </c>
      <c r="P294" s="159">
        <v>0</v>
      </c>
      <c r="Q294" s="159">
        <f>ROUND(E294*P294,2)</f>
        <v>0</v>
      </c>
      <c r="R294" s="159"/>
      <c r="S294" s="159" t="s">
        <v>175</v>
      </c>
      <c r="T294" s="159" t="s">
        <v>175</v>
      </c>
      <c r="U294" s="159">
        <v>0</v>
      </c>
      <c r="V294" s="159">
        <f>ROUND(E294*U294,2)</f>
        <v>0</v>
      </c>
      <c r="W294" s="159"/>
      <c r="X294" s="159" t="s">
        <v>476</v>
      </c>
      <c r="Y294" s="149"/>
      <c r="Z294" s="149"/>
      <c r="AA294" s="149"/>
      <c r="AB294" s="149"/>
      <c r="AC294" s="149"/>
      <c r="AD294" s="149"/>
      <c r="AE294" s="149"/>
      <c r="AF294" s="149"/>
      <c r="AG294" s="149" t="s">
        <v>477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x14ac:dyDescent="0.2">
      <c r="A295" s="164" t="s">
        <v>170</v>
      </c>
      <c r="B295" s="165" t="s">
        <v>120</v>
      </c>
      <c r="C295" s="184" t="s">
        <v>121</v>
      </c>
      <c r="D295" s="166"/>
      <c r="E295" s="167"/>
      <c r="F295" s="168"/>
      <c r="G295" s="169">
        <f>SUMIF(AG296:AG306,"&lt;&gt;NOR",G296:G306)</f>
        <v>40687.230000000003</v>
      </c>
      <c r="H295" s="163"/>
      <c r="I295" s="163">
        <f>SUM(I296:I306)</f>
        <v>0</v>
      </c>
      <c r="J295" s="163"/>
      <c r="K295" s="163">
        <f>SUM(K296:K306)</f>
        <v>0</v>
      </c>
      <c r="L295" s="163"/>
      <c r="M295" s="163">
        <f>SUM(M296:M306)</f>
        <v>49231.548299999995</v>
      </c>
      <c r="N295" s="163"/>
      <c r="O295" s="163">
        <f>SUM(O296:O306)</f>
        <v>0.32000000000000006</v>
      </c>
      <c r="P295" s="163"/>
      <c r="Q295" s="163">
        <f>SUM(Q296:Q306)</f>
        <v>0</v>
      </c>
      <c r="R295" s="163"/>
      <c r="S295" s="163"/>
      <c r="T295" s="163"/>
      <c r="U295" s="163"/>
      <c r="V295" s="163">
        <f>SUM(V296:V306)</f>
        <v>42.410000000000004</v>
      </c>
      <c r="W295" s="163"/>
      <c r="X295" s="163"/>
      <c r="AG295" t="s">
        <v>171</v>
      </c>
    </row>
    <row r="296" spans="1:60" outlineLevel="1" x14ac:dyDescent="0.2">
      <c r="A296" s="176">
        <v>148</v>
      </c>
      <c r="B296" s="177" t="s">
        <v>592</v>
      </c>
      <c r="C296" s="187" t="s">
        <v>593</v>
      </c>
      <c r="D296" s="178" t="s">
        <v>267</v>
      </c>
      <c r="E296" s="179">
        <v>2</v>
      </c>
      <c r="F296" s="180">
        <v>651</v>
      </c>
      <c r="G296" s="181">
        <f>ROUND(E296*F296,2)</f>
        <v>1302</v>
      </c>
      <c r="H296" s="160"/>
      <c r="I296" s="159">
        <f>ROUND(E296*H296,2)</f>
        <v>0</v>
      </c>
      <c r="J296" s="160"/>
      <c r="K296" s="159">
        <f>ROUND(E296*J296,2)</f>
        <v>0</v>
      </c>
      <c r="L296" s="159">
        <v>21</v>
      </c>
      <c r="M296" s="159">
        <f>G296*(1+L296/100)</f>
        <v>1575.4199999999998</v>
      </c>
      <c r="N296" s="159">
        <v>1.65E-3</v>
      </c>
      <c r="O296" s="159">
        <f>ROUND(E296*N296,2)</f>
        <v>0</v>
      </c>
      <c r="P296" s="159">
        <v>0</v>
      </c>
      <c r="Q296" s="159">
        <f>ROUND(E296*P296,2)</f>
        <v>0</v>
      </c>
      <c r="R296" s="159"/>
      <c r="S296" s="159" t="s">
        <v>175</v>
      </c>
      <c r="T296" s="159" t="s">
        <v>175</v>
      </c>
      <c r="U296" s="159">
        <v>1.0649</v>
      </c>
      <c r="V296" s="159">
        <f>ROUND(E296*U296,2)</f>
        <v>2.13</v>
      </c>
      <c r="W296" s="159"/>
      <c r="X296" s="159" t="s">
        <v>176</v>
      </c>
      <c r="Y296" s="149"/>
      <c r="Z296" s="149"/>
      <c r="AA296" s="149"/>
      <c r="AB296" s="149"/>
      <c r="AC296" s="149"/>
      <c r="AD296" s="149"/>
      <c r="AE296" s="149"/>
      <c r="AF296" s="149"/>
      <c r="AG296" s="149" t="s">
        <v>177</v>
      </c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</row>
    <row r="297" spans="1:60" outlineLevel="1" x14ac:dyDescent="0.2">
      <c r="A297" s="170">
        <v>149</v>
      </c>
      <c r="B297" s="171" t="s">
        <v>594</v>
      </c>
      <c r="C297" s="185" t="s">
        <v>595</v>
      </c>
      <c r="D297" s="172" t="s">
        <v>184</v>
      </c>
      <c r="E297" s="173">
        <v>12.4</v>
      </c>
      <c r="F297" s="174">
        <v>391.5</v>
      </c>
      <c r="G297" s="175">
        <f>ROUND(E297*F297,2)</f>
        <v>4854.6000000000004</v>
      </c>
      <c r="H297" s="160"/>
      <c r="I297" s="159">
        <f>ROUND(E297*H297,2)</f>
        <v>0</v>
      </c>
      <c r="J297" s="160"/>
      <c r="K297" s="159">
        <f>ROUND(E297*J297,2)</f>
        <v>0</v>
      </c>
      <c r="L297" s="159">
        <v>21</v>
      </c>
      <c r="M297" s="159">
        <f>G297*(1+L297/100)</f>
        <v>5874.0660000000007</v>
      </c>
      <c r="N297" s="159">
        <v>2.98E-3</v>
      </c>
      <c r="O297" s="159">
        <f>ROUND(E297*N297,2)</f>
        <v>0.04</v>
      </c>
      <c r="P297" s="159">
        <v>0</v>
      </c>
      <c r="Q297" s="159">
        <f>ROUND(E297*P297,2)</f>
        <v>0</v>
      </c>
      <c r="R297" s="159"/>
      <c r="S297" s="159" t="s">
        <v>175</v>
      </c>
      <c r="T297" s="159" t="s">
        <v>175</v>
      </c>
      <c r="U297" s="159">
        <v>0.65700000000000003</v>
      </c>
      <c r="V297" s="159">
        <f>ROUND(E297*U297,2)</f>
        <v>8.15</v>
      </c>
      <c r="W297" s="159"/>
      <c r="X297" s="159" t="s">
        <v>176</v>
      </c>
      <c r="Y297" s="149"/>
      <c r="Z297" s="149"/>
      <c r="AA297" s="149"/>
      <c r="AB297" s="149"/>
      <c r="AC297" s="149"/>
      <c r="AD297" s="149"/>
      <c r="AE297" s="149"/>
      <c r="AF297" s="149"/>
      <c r="AG297" s="149" t="s">
        <v>177</v>
      </c>
      <c r="AH297" s="149"/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</row>
    <row r="298" spans="1:60" outlineLevel="1" x14ac:dyDescent="0.2">
      <c r="A298" s="156"/>
      <c r="B298" s="157"/>
      <c r="C298" s="186" t="s">
        <v>596</v>
      </c>
      <c r="D298" s="161"/>
      <c r="E298" s="162">
        <v>7.4</v>
      </c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49"/>
      <c r="Z298" s="149"/>
      <c r="AA298" s="149"/>
      <c r="AB298" s="149"/>
      <c r="AC298" s="149"/>
      <c r="AD298" s="149"/>
      <c r="AE298" s="149"/>
      <c r="AF298" s="149"/>
      <c r="AG298" s="149" t="s">
        <v>179</v>
      </c>
      <c r="AH298" s="149">
        <v>0</v>
      </c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</row>
    <row r="299" spans="1:60" outlineLevel="1" x14ac:dyDescent="0.2">
      <c r="A299" s="156"/>
      <c r="B299" s="157"/>
      <c r="C299" s="186" t="s">
        <v>597</v>
      </c>
      <c r="D299" s="161"/>
      <c r="E299" s="162">
        <v>5</v>
      </c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49"/>
      <c r="Z299" s="149"/>
      <c r="AA299" s="149"/>
      <c r="AB299" s="149"/>
      <c r="AC299" s="149"/>
      <c r="AD299" s="149"/>
      <c r="AE299" s="149"/>
      <c r="AF299" s="149"/>
      <c r="AG299" s="149" t="s">
        <v>179</v>
      </c>
      <c r="AH299" s="149">
        <v>0</v>
      </c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</row>
    <row r="300" spans="1:60" ht="22.5" outlineLevel="1" x14ac:dyDescent="0.2">
      <c r="A300" s="176">
        <v>150</v>
      </c>
      <c r="B300" s="177" t="s">
        <v>598</v>
      </c>
      <c r="C300" s="187" t="s">
        <v>599</v>
      </c>
      <c r="D300" s="178" t="s">
        <v>184</v>
      </c>
      <c r="E300" s="179">
        <v>8</v>
      </c>
      <c r="F300" s="180">
        <v>387</v>
      </c>
      <c r="G300" s="181">
        <f>ROUND(E300*F300,2)</f>
        <v>3096</v>
      </c>
      <c r="H300" s="160"/>
      <c r="I300" s="159">
        <f>ROUND(E300*H300,2)</f>
        <v>0</v>
      </c>
      <c r="J300" s="160"/>
      <c r="K300" s="159">
        <f>ROUND(E300*J300,2)</f>
        <v>0</v>
      </c>
      <c r="L300" s="159">
        <v>21</v>
      </c>
      <c r="M300" s="159">
        <f>G300*(1+L300/100)</f>
        <v>3746.16</v>
      </c>
      <c r="N300" s="159">
        <v>2.63E-3</v>
      </c>
      <c r="O300" s="159">
        <f>ROUND(E300*N300,2)</f>
        <v>0.02</v>
      </c>
      <c r="P300" s="159">
        <v>0</v>
      </c>
      <c r="Q300" s="159">
        <f>ROUND(E300*P300,2)</f>
        <v>0</v>
      </c>
      <c r="R300" s="159"/>
      <c r="S300" s="159" t="s">
        <v>175</v>
      </c>
      <c r="T300" s="159" t="s">
        <v>175</v>
      </c>
      <c r="U300" s="159">
        <v>0.54305000000000003</v>
      </c>
      <c r="V300" s="159">
        <f>ROUND(E300*U300,2)</f>
        <v>4.34</v>
      </c>
      <c r="W300" s="159"/>
      <c r="X300" s="159" t="s">
        <v>176</v>
      </c>
      <c r="Y300" s="149"/>
      <c r="Z300" s="149"/>
      <c r="AA300" s="149"/>
      <c r="AB300" s="149"/>
      <c r="AC300" s="149"/>
      <c r="AD300" s="149"/>
      <c r="AE300" s="149"/>
      <c r="AF300" s="149"/>
      <c r="AG300" s="149" t="s">
        <v>177</v>
      </c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</row>
    <row r="301" spans="1:60" outlineLevel="1" x14ac:dyDescent="0.2">
      <c r="A301" s="170">
        <v>151</v>
      </c>
      <c r="B301" s="171" t="s">
        <v>600</v>
      </c>
      <c r="C301" s="185" t="s">
        <v>601</v>
      </c>
      <c r="D301" s="172" t="s">
        <v>184</v>
      </c>
      <c r="E301" s="173">
        <v>35.729999999999997</v>
      </c>
      <c r="F301" s="174">
        <v>678</v>
      </c>
      <c r="G301" s="175">
        <f>ROUND(E301*F301,2)</f>
        <v>24224.94</v>
      </c>
      <c r="H301" s="160"/>
      <c r="I301" s="159">
        <f>ROUND(E301*H301,2)</f>
        <v>0</v>
      </c>
      <c r="J301" s="160"/>
      <c r="K301" s="159">
        <f>ROUND(E301*J301,2)</f>
        <v>0</v>
      </c>
      <c r="L301" s="159">
        <v>21</v>
      </c>
      <c r="M301" s="159">
        <f>G301*(1+L301/100)</f>
        <v>29312.177399999997</v>
      </c>
      <c r="N301" s="159">
        <v>6.3899999999999998E-3</v>
      </c>
      <c r="O301" s="159">
        <f>ROUND(E301*N301,2)</f>
        <v>0.23</v>
      </c>
      <c r="P301" s="159">
        <v>0</v>
      </c>
      <c r="Q301" s="159">
        <f>ROUND(E301*P301,2)</f>
        <v>0</v>
      </c>
      <c r="R301" s="159"/>
      <c r="S301" s="159" t="s">
        <v>175</v>
      </c>
      <c r="T301" s="159" t="s">
        <v>175</v>
      </c>
      <c r="U301" s="159">
        <v>0.59875</v>
      </c>
      <c r="V301" s="159">
        <f>ROUND(E301*U301,2)</f>
        <v>21.39</v>
      </c>
      <c r="W301" s="159"/>
      <c r="X301" s="159" t="s">
        <v>176</v>
      </c>
      <c r="Y301" s="149"/>
      <c r="Z301" s="149"/>
      <c r="AA301" s="149"/>
      <c r="AB301" s="149"/>
      <c r="AC301" s="149"/>
      <c r="AD301" s="149"/>
      <c r="AE301" s="149"/>
      <c r="AF301" s="149"/>
      <c r="AG301" s="149" t="s">
        <v>177</v>
      </c>
      <c r="AH301" s="149"/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</row>
    <row r="302" spans="1:60" outlineLevel="1" x14ac:dyDescent="0.2">
      <c r="A302" s="156"/>
      <c r="B302" s="157"/>
      <c r="C302" s="186" t="s">
        <v>602</v>
      </c>
      <c r="D302" s="161"/>
      <c r="E302" s="162">
        <v>35.729999999999997</v>
      </c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49"/>
      <c r="Z302" s="149"/>
      <c r="AA302" s="149"/>
      <c r="AB302" s="149"/>
      <c r="AC302" s="149"/>
      <c r="AD302" s="149"/>
      <c r="AE302" s="149"/>
      <c r="AF302" s="149"/>
      <c r="AG302" s="149" t="s">
        <v>179</v>
      </c>
      <c r="AH302" s="149">
        <v>0</v>
      </c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</row>
    <row r="303" spans="1:60" ht="22.5" outlineLevel="1" x14ac:dyDescent="0.2">
      <c r="A303" s="170">
        <v>152</v>
      </c>
      <c r="B303" s="171" t="s">
        <v>603</v>
      </c>
      <c r="C303" s="185" t="s">
        <v>604</v>
      </c>
      <c r="D303" s="172" t="s">
        <v>184</v>
      </c>
      <c r="E303" s="173">
        <v>17.399999999999999</v>
      </c>
      <c r="F303" s="174">
        <v>368.5</v>
      </c>
      <c r="G303" s="175">
        <f>ROUND(E303*F303,2)</f>
        <v>6411.9</v>
      </c>
      <c r="H303" s="160"/>
      <c r="I303" s="159">
        <f>ROUND(E303*H303,2)</f>
        <v>0</v>
      </c>
      <c r="J303" s="160"/>
      <c r="K303" s="159">
        <f>ROUND(E303*J303,2)</f>
        <v>0</v>
      </c>
      <c r="L303" s="159">
        <v>21</v>
      </c>
      <c r="M303" s="159">
        <f>G303*(1+L303/100)</f>
        <v>7758.3989999999994</v>
      </c>
      <c r="N303" s="159">
        <v>1.73E-3</v>
      </c>
      <c r="O303" s="159">
        <f>ROUND(E303*N303,2)</f>
        <v>0.03</v>
      </c>
      <c r="P303" s="159">
        <v>0</v>
      </c>
      <c r="Q303" s="159">
        <f>ROUND(E303*P303,2)</f>
        <v>0</v>
      </c>
      <c r="R303" s="159"/>
      <c r="S303" s="159" t="s">
        <v>175</v>
      </c>
      <c r="T303" s="159" t="s">
        <v>175</v>
      </c>
      <c r="U303" s="159">
        <v>0.36799999999999999</v>
      </c>
      <c r="V303" s="159">
        <f>ROUND(E303*U303,2)</f>
        <v>6.4</v>
      </c>
      <c r="W303" s="159"/>
      <c r="X303" s="159" t="s">
        <v>176</v>
      </c>
      <c r="Y303" s="149"/>
      <c r="Z303" s="149"/>
      <c r="AA303" s="149"/>
      <c r="AB303" s="149"/>
      <c r="AC303" s="149"/>
      <c r="AD303" s="149"/>
      <c r="AE303" s="149"/>
      <c r="AF303" s="149"/>
      <c r="AG303" s="149" t="s">
        <v>177</v>
      </c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</row>
    <row r="304" spans="1:60" outlineLevel="1" x14ac:dyDescent="0.2">
      <c r="A304" s="156"/>
      <c r="B304" s="157"/>
      <c r="C304" s="186" t="s">
        <v>605</v>
      </c>
      <c r="D304" s="161"/>
      <c r="E304" s="162">
        <v>15.7</v>
      </c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49"/>
      <c r="Z304" s="149"/>
      <c r="AA304" s="149"/>
      <c r="AB304" s="149"/>
      <c r="AC304" s="149"/>
      <c r="AD304" s="149"/>
      <c r="AE304" s="149"/>
      <c r="AF304" s="149"/>
      <c r="AG304" s="149" t="s">
        <v>179</v>
      </c>
      <c r="AH304" s="149">
        <v>0</v>
      </c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</row>
    <row r="305" spans="1:60" outlineLevel="1" x14ac:dyDescent="0.2">
      <c r="A305" s="156"/>
      <c r="B305" s="157"/>
      <c r="C305" s="186" t="s">
        <v>606</v>
      </c>
      <c r="D305" s="161"/>
      <c r="E305" s="162">
        <v>1.7</v>
      </c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9"/>
      <c r="Y305" s="149"/>
      <c r="Z305" s="149"/>
      <c r="AA305" s="149"/>
      <c r="AB305" s="149"/>
      <c r="AC305" s="149"/>
      <c r="AD305" s="149"/>
      <c r="AE305" s="149"/>
      <c r="AF305" s="149"/>
      <c r="AG305" s="149" t="s">
        <v>179</v>
      </c>
      <c r="AH305" s="149">
        <v>0</v>
      </c>
      <c r="AI305" s="149"/>
      <c r="AJ305" s="149"/>
      <c r="AK305" s="149"/>
      <c r="AL305" s="149"/>
      <c r="AM305" s="149"/>
      <c r="AN305" s="149"/>
      <c r="AO305" s="149"/>
      <c r="AP305" s="149"/>
      <c r="AQ305" s="149"/>
      <c r="AR305" s="149"/>
      <c r="AS305" s="149"/>
      <c r="AT305" s="149"/>
      <c r="AU305" s="149"/>
      <c r="AV305" s="149"/>
      <c r="AW305" s="149"/>
      <c r="AX305" s="149"/>
      <c r="AY305" s="149"/>
      <c r="AZ305" s="149"/>
      <c r="BA305" s="149"/>
      <c r="BB305" s="149"/>
      <c r="BC305" s="149"/>
      <c r="BD305" s="149"/>
      <c r="BE305" s="149"/>
      <c r="BF305" s="149"/>
      <c r="BG305" s="149"/>
      <c r="BH305" s="149"/>
    </row>
    <row r="306" spans="1:60" outlineLevel="1" x14ac:dyDescent="0.2">
      <c r="A306" s="156">
        <v>153</v>
      </c>
      <c r="B306" s="157" t="s">
        <v>607</v>
      </c>
      <c r="C306" s="188" t="s">
        <v>608</v>
      </c>
      <c r="D306" s="158" t="s">
        <v>0</v>
      </c>
      <c r="E306" s="182">
        <v>398.89440000000002</v>
      </c>
      <c r="F306" s="160">
        <v>2</v>
      </c>
      <c r="G306" s="159">
        <f>ROUND(E306*F306,2)</f>
        <v>797.79</v>
      </c>
      <c r="H306" s="160"/>
      <c r="I306" s="159">
        <f>ROUND(E306*H306,2)</f>
        <v>0</v>
      </c>
      <c r="J306" s="160"/>
      <c r="K306" s="159">
        <f>ROUND(E306*J306,2)</f>
        <v>0</v>
      </c>
      <c r="L306" s="159">
        <v>21</v>
      </c>
      <c r="M306" s="159">
        <f>G306*(1+L306/100)</f>
        <v>965.32589999999993</v>
      </c>
      <c r="N306" s="159">
        <v>0</v>
      </c>
      <c r="O306" s="159">
        <f>ROUND(E306*N306,2)</f>
        <v>0</v>
      </c>
      <c r="P306" s="159">
        <v>0</v>
      </c>
      <c r="Q306" s="159">
        <f>ROUND(E306*P306,2)</f>
        <v>0</v>
      </c>
      <c r="R306" s="159"/>
      <c r="S306" s="159" t="s">
        <v>175</v>
      </c>
      <c r="T306" s="159" t="s">
        <v>175</v>
      </c>
      <c r="U306" s="159">
        <v>0</v>
      </c>
      <c r="V306" s="159">
        <f>ROUND(E306*U306,2)</f>
        <v>0</v>
      </c>
      <c r="W306" s="159"/>
      <c r="X306" s="159" t="s">
        <v>476</v>
      </c>
      <c r="Y306" s="149"/>
      <c r="Z306" s="149"/>
      <c r="AA306" s="149"/>
      <c r="AB306" s="149"/>
      <c r="AC306" s="149"/>
      <c r="AD306" s="149"/>
      <c r="AE306" s="149"/>
      <c r="AF306" s="149"/>
      <c r="AG306" s="149" t="s">
        <v>477</v>
      </c>
      <c r="AH306" s="149"/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</row>
    <row r="307" spans="1:60" x14ac:dyDescent="0.2">
      <c r="A307" s="164" t="s">
        <v>170</v>
      </c>
      <c r="B307" s="165" t="s">
        <v>122</v>
      </c>
      <c r="C307" s="184" t="s">
        <v>123</v>
      </c>
      <c r="D307" s="166"/>
      <c r="E307" s="167"/>
      <c r="F307" s="168"/>
      <c r="G307" s="169">
        <f>SUMIF(AG308:AG327,"&lt;&gt;NOR",G308:G327)</f>
        <v>371386.09</v>
      </c>
      <c r="H307" s="163"/>
      <c r="I307" s="163">
        <f>SUM(I308:I327)</f>
        <v>0</v>
      </c>
      <c r="J307" s="163"/>
      <c r="K307" s="163">
        <f>SUM(K308:K327)</f>
        <v>0</v>
      </c>
      <c r="L307" s="163"/>
      <c r="M307" s="163">
        <f>SUM(M308:M327)</f>
        <v>449377.16889999999</v>
      </c>
      <c r="N307" s="163"/>
      <c r="O307" s="163">
        <f>SUM(O308:O327)</f>
        <v>0.56999999999999995</v>
      </c>
      <c r="P307" s="163"/>
      <c r="Q307" s="163">
        <f>SUM(Q308:Q327)</f>
        <v>0</v>
      </c>
      <c r="R307" s="163"/>
      <c r="S307" s="163"/>
      <c r="T307" s="163"/>
      <c r="U307" s="163"/>
      <c r="V307" s="163">
        <f>SUM(V308:V327)</f>
        <v>56.03</v>
      </c>
      <c r="W307" s="163"/>
      <c r="X307" s="163"/>
      <c r="AG307" t="s">
        <v>171</v>
      </c>
    </row>
    <row r="308" spans="1:60" outlineLevel="1" x14ac:dyDescent="0.2">
      <c r="A308" s="176">
        <v>154</v>
      </c>
      <c r="B308" s="177" t="s">
        <v>609</v>
      </c>
      <c r="C308" s="187" t="s">
        <v>610</v>
      </c>
      <c r="D308" s="178" t="s">
        <v>267</v>
      </c>
      <c r="E308" s="179">
        <v>1</v>
      </c>
      <c r="F308" s="180">
        <v>1222</v>
      </c>
      <c r="G308" s="181">
        <f t="shared" ref="G308:G327" si="7">ROUND(E308*F308,2)</f>
        <v>1222</v>
      </c>
      <c r="H308" s="160"/>
      <c r="I308" s="159">
        <f t="shared" ref="I308:I327" si="8">ROUND(E308*H308,2)</f>
        <v>0</v>
      </c>
      <c r="J308" s="160"/>
      <c r="K308" s="159">
        <f t="shared" ref="K308:K327" si="9">ROUND(E308*J308,2)</f>
        <v>0</v>
      </c>
      <c r="L308" s="159">
        <v>21</v>
      </c>
      <c r="M308" s="159">
        <f t="shared" ref="M308:M327" si="10">G308*(1+L308/100)</f>
        <v>1478.62</v>
      </c>
      <c r="N308" s="159">
        <v>0</v>
      </c>
      <c r="O308" s="159">
        <f t="shared" ref="O308:O327" si="11">ROUND(E308*N308,2)</f>
        <v>0</v>
      </c>
      <c r="P308" s="159">
        <v>0</v>
      </c>
      <c r="Q308" s="159">
        <f t="shared" ref="Q308:Q327" si="12">ROUND(E308*P308,2)</f>
        <v>0</v>
      </c>
      <c r="R308" s="159"/>
      <c r="S308" s="159" t="s">
        <v>175</v>
      </c>
      <c r="T308" s="159" t="s">
        <v>175</v>
      </c>
      <c r="U308" s="159">
        <v>2.5099999999999998</v>
      </c>
      <c r="V308" s="159">
        <f t="shared" ref="V308:V327" si="13">ROUND(E308*U308,2)</f>
        <v>2.5099999999999998</v>
      </c>
      <c r="W308" s="159"/>
      <c r="X308" s="159" t="s">
        <v>176</v>
      </c>
      <c r="Y308" s="149"/>
      <c r="Z308" s="149"/>
      <c r="AA308" s="149"/>
      <c r="AB308" s="149"/>
      <c r="AC308" s="149"/>
      <c r="AD308" s="149"/>
      <c r="AE308" s="149"/>
      <c r="AF308" s="149"/>
      <c r="AG308" s="149" t="s">
        <v>177</v>
      </c>
      <c r="AH308" s="149"/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</row>
    <row r="309" spans="1:60" outlineLevel="1" x14ac:dyDescent="0.2">
      <c r="A309" s="176">
        <v>155</v>
      </c>
      <c r="B309" s="177" t="s">
        <v>611</v>
      </c>
      <c r="C309" s="187" t="s">
        <v>612</v>
      </c>
      <c r="D309" s="178" t="s">
        <v>267</v>
      </c>
      <c r="E309" s="179">
        <v>11</v>
      </c>
      <c r="F309" s="180">
        <v>1937</v>
      </c>
      <c r="G309" s="181">
        <f t="shared" si="7"/>
        <v>21307</v>
      </c>
      <c r="H309" s="160"/>
      <c r="I309" s="159">
        <f t="shared" si="8"/>
        <v>0</v>
      </c>
      <c r="J309" s="160"/>
      <c r="K309" s="159">
        <f t="shared" si="9"/>
        <v>0</v>
      </c>
      <c r="L309" s="159">
        <v>21</v>
      </c>
      <c r="M309" s="159">
        <f t="shared" si="10"/>
        <v>25781.469999999998</v>
      </c>
      <c r="N309" s="159">
        <v>2.0000000000000002E-5</v>
      </c>
      <c r="O309" s="159">
        <f t="shared" si="11"/>
        <v>0</v>
      </c>
      <c r="P309" s="159">
        <v>0</v>
      </c>
      <c r="Q309" s="159">
        <f t="shared" si="12"/>
        <v>0</v>
      </c>
      <c r="R309" s="159"/>
      <c r="S309" s="159" t="s">
        <v>175</v>
      </c>
      <c r="T309" s="159" t="s">
        <v>175</v>
      </c>
      <c r="U309" s="159">
        <v>4.0199999999999996</v>
      </c>
      <c r="V309" s="159">
        <f t="shared" si="13"/>
        <v>44.22</v>
      </c>
      <c r="W309" s="159"/>
      <c r="X309" s="159" t="s">
        <v>176</v>
      </c>
      <c r="Y309" s="149"/>
      <c r="Z309" s="149"/>
      <c r="AA309" s="149"/>
      <c r="AB309" s="149"/>
      <c r="AC309" s="149"/>
      <c r="AD309" s="149"/>
      <c r="AE309" s="149"/>
      <c r="AF309" s="149"/>
      <c r="AG309" s="149" t="s">
        <v>177</v>
      </c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149"/>
      <c r="AT309" s="149"/>
      <c r="AU309" s="149"/>
      <c r="AV309" s="149"/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49"/>
      <c r="BG309" s="149"/>
      <c r="BH309" s="149"/>
    </row>
    <row r="310" spans="1:60" outlineLevel="1" x14ac:dyDescent="0.2">
      <c r="A310" s="176">
        <v>156</v>
      </c>
      <c r="B310" s="177" t="s">
        <v>613</v>
      </c>
      <c r="C310" s="187" t="s">
        <v>614</v>
      </c>
      <c r="D310" s="178" t="s">
        <v>267</v>
      </c>
      <c r="E310" s="179">
        <v>12</v>
      </c>
      <c r="F310" s="180">
        <v>340</v>
      </c>
      <c r="G310" s="181">
        <f t="shared" si="7"/>
        <v>4080</v>
      </c>
      <c r="H310" s="160"/>
      <c r="I310" s="159">
        <f t="shared" si="8"/>
        <v>0</v>
      </c>
      <c r="J310" s="160"/>
      <c r="K310" s="159">
        <f t="shared" si="9"/>
        <v>0</v>
      </c>
      <c r="L310" s="159">
        <v>21</v>
      </c>
      <c r="M310" s="159">
        <f t="shared" si="10"/>
        <v>4936.8</v>
      </c>
      <c r="N310" s="159">
        <v>0</v>
      </c>
      <c r="O310" s="159">
        <f t="shared" si="11"/>
        <v>0</v>
      </c>
      <c r="P310" s="159">
        <v>0</v>
      </c>
      <c r="Q310" s="159">
        <f t="shared" si="12"/>
        <v>0</v>
      </c>
      <c r="R310" s="159"/>
      <c r="S310" s="159" t="s">
        <v>175</v>
      </c>
      <c r="T310" s="159" t="s">
        <v>175</v>
      </c>
      <c r="U310" s="159">
        <v>0.77500000000000002</v>
      </c>
      <c r="V310" s="159">
        <f t="shared" si="13"/>
        <v>9.3000000000000007</v>
      </c>
      <c r="W310" s="159"/>
      <c r="X310" s="159" t="s">
        <v>176</v>
      </c>
      <c r="Y310" s="149"/>
      <c r="Z310" s="149"/>
      <c r="AA310" s="149"/>
      <c r="AB310" s="149"/>
      <c r="AC310" s="149"/>
      <c r="AD310" s="149"/>
      <c r="AE310" s="149"/>
      <c r="AF310" s="149"/>
      <c r="AG310" s="149" t="s">
        <v>177</v>
      </c>
      <c r="AH310" s="149"/>
      <c r="AI310" s="149"/>
      <c r="AJ310" s="149"/>
      <c r="AK310" s="149"/>
      <c r="AL310" s="149"/>
      <c r="AM310" s="149"/>
      <c r="AN310" s="149"/>
      <c r="AO310" s="149"/>
      <c r="AP310" s="149"/>
      <c r="AQ310" s="149"/>
      <c r="AR310" s="149"/>
      <c r="AS310" s="149"/>
      <c r="AT310" s="149"/>
      <c r="AU310" s="149"/>
      <c r="AV310" s="149"/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49"/>
      <c r="BG310" s="149"/>
      <c r="BH310" s="149"/>
    </row>
    <row r="311" spans="1:60" ht="22.5" outlineLevel="1" x14ac:dyDescent="0.2">
      <c r="A311" s="176">
        <v>157</v>
      </c>
      <c r="B311" s="177" t="s">
        <v>615</v>
      </c>
      <c r="C311" s="187" t="s">
        <v>616</v>
      </c>
      <c r="D311" s="178" t="s">
        <v>617</v>
      </c>
      <c r="E311" s="179">
        <v>2</v>
      </c>
      <c r="F311" s="180">
        <v>7900</v>
      </c>
      <c r="G311" s="181">
        <f t="shared" si="7"/>
        <v>15800</v>
      </c>
      <c r="H311" s="160"/>
      <c r="I311" s="159">
        <f t="shared" si="8"/>
        <v>0</v>
      </c>
      <c r="J311" s="160"/>
      <c r="K311" s="159">
        <f t="shared" si="9"/>
        <v>0</v>
      </c>
      <c r="L311" s="159">
        <v>21</v>
      </c>
      <c r="M311" s="159">
        <f t="shared" si="10"/>
        <v>19118</v>
      </c>
      <c r="N311" s="159">
        <v>0</v>
      </c>
      <c r="O311" s="159">
        <f t="shared" si="11"/>
        <v>0</v>
      </c>
      <c r="P311" s="159">
        <v>0</v>
      </c>
      <c r="Q311" s="159">
        <f t="shared" si="12"/>
        <v>0</v>
      </c>
      <c r="R311" s="159"/>
      <c r="S311" s="159" t="s">
        <v>395</v>
      </c>
      <c r="T311" s="159" t="s">
        <v>396</v>
      </c>
      <c r="U311" s="159">
        <v>0</v>
      </c>
      <c r="V311" s="159">
        <f t="shared" si="13"/>
        <v>0</v>
      </c>
      <c r="W311" s="159"/>
      <c r="X311" s="159" t="s">
        <v>176</v>
      </c>
      <c r="Y311" s="149"/>
      <c r="Z311" s="149"/>
      <c r="AA311" s="149"/>
      <c r="AB311" s="149"/>
      <c r="AC311" s="149"/>
      <c r="AD311" s="149"/>
      <c r="AE311" s="149"/>
      <c r="AF311" s="149"/>
      <c r="AG311" s="149" t="s">
        <v>177</v>
      </c>
      <c r="AH311" s="149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49"/>
      <c r="AV311" s="149"/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49"/>
      <c r="BG311" s="149"/>
      <c r="BH311" s="149"/>
    </row>
    <row r="312" spans="1:60" ht="22.5" outlineLevel="1" x14ac:dyDescent="0.2">
      <c r="A312" s="176">
        <v>158</v>
      </c>
      <c r="B312" s="177" t="s">
        <v>618</v>
      </c>
      <c r="C312" s="187" t="s">
        <v>619</v>
      </c>
      <c r="D312" s="178" t="s">
        <v>617</v>
      </c>
      <c r="E312" s="179">
        <v>4</v>
      </c>
      <c r="F312" s="180">
        <v>14050</v>
      </c>
      <c r="G312" s="181">
        <f t="shared" si="7"/>
        <v>56200</v>
      </c>
      <c r="H312" s="160"/>
      <c r="I312" s="159">
        <f t="shared" si="8"/>
        <v>0</v>
      </c>
      <c r="J312" s="160"/>
      <c r="K312" s="159">
        <f t="shared" si="9"/>
        <v>0</v>
      </c>
      <c r="L312" s="159">
        <v>21</v>
      </c>
      <c r="M312" s="159">
        <f t="shared" si="10"/>
        <v>68002</v>
      </c>
      <c r="N312" s="159">
        <v>0</v>
      </c>
      <c r="O312" s="159">
        <f t="shared" si="11"/>
        <v>0</v>
      </c>
      <c r="P312" s="159">
        <v>0</v>
      </c>
      <c r="Q312" s="159">
        <f t="shared" si="12"/>
        <v>0</v>
      </c>
      <c r="R312" s="159"/>
      <c r="S312" s="159" t="s">
        <v>395</v>
      </c>
      <c r="T312" s="159" t="s">
        <v>396</v>
      </c>
      <c r="U312" s="159">
        <v>0</v>
      </c>
      <c r="V312" s="159">
        <f t="shared" si="13"/>
        <v>0</v>
      </c>
      <c r="W312" s="159"/>
      <c r="X312" s="159" t="s">
        <v>176</v>
      </c>
      <c r="Y312" s="149"/>
      <c r="Z312" s="149"/>
      <c r="AA312" s="149"/>
      <c r="AB312" s="149"/>
      <c r="AC312" s="149"/>
      <c r="AD312" s="149"/>
      <c r="AE312" s="149"/>
      <c r="AF312" s="149"/>
      <c r="AG312" s="149" t="s">
        <v>177</v>
      </c>
      <c r="AH312" s="149"/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</row>
    <row r="313" spans="1:60" outlineLevel="1" x14ac:dyDescent="0.2">
      <c r="A313" s="176">
        <v>159</v>
      </c>
      <c r="B313" s="177" t="s">
        <v>620</v>
      </c>
      <c r="C313" s="187" t="s">
        <v>621</v>
      </c>
      <c r="D313" s="178" t="s">
        <v>617</v>
      </c>
      <c r="E313" s="179">
        <v>1</v>
      </c>
      <c r="F313" s="180">
        <v>7085</v>
      </c>
      <c r="G313" s="181">
        <f t="shared" si="7"/>
        <v>7085</v>
      </c>
      <c r="H313" s="160"/>
      <c r="I313" s="159">
        <f t="shared" si="8"/>
        <v>0</v>
      </c>
      <c r="J313" s="160"/>
      <c r="K313" s="159">
        <f t="shared" si="9"/>
        <v>0</v>
      </c>
      <c r="L313" s="159">
        <v>21</v>
      </c>
      <c r="M313" s="159">
        <f t="shared" si="10"/>
        <v>8572.85</v>
      </c>
      <c r="N313" s="159">
        <v>0</v>
      </c>
      <c r="O313" s="159">
        <f t="shared" si="11"/>
        <v>0</v>
      </c>
      <c r="P313" s="159">
        <v>0</v>
      </c>
      <c r="Q313" s="159">
        <f t="shared" si="12"/>
        <v>0</v>
      </c>
      <c r="R313" s="159"/>
      <c r="S313" s="159" t="s">
        <v>395</v>
      </c>
      <c r="T313" s="159" t="s">
        <v>396</v>
      </c>
      <c r="U313" s="159">
        <v>0</v>
      </c>
      <c r="V313" s="159">
        <f t="shared" si="13"/>
        <v>0</v>
      </c>
      <c r="W313" s="159"/>
      <c r="X313" s="159" t="s">
        <v>176</v>
      </c>
      <c r="Y313" s="149"/>
      <c r="Z313" s="149"/>
      <c r="AA313" s="149"/>
      <c r="AB313" s="149"/>
      <c r="AC313" s="149"/>
      <c r="AD313" s="149"/>
      <c r="AE313" s="149"/>
      <c r="AF313" s="149"/>
      <c r="AG313" s="149" t="s">
        <v>177</v>
      </c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</row>
    <row r="314" spans="1:60" ht="22.5" outlineLevel="1" x14ac:dyDescent="0.2">
      <c r="A314" s="176">
        <v>160</v>
      </c>
      <c r="B314" s="177" t="s">
        <v>622</v>
      </c>
      <c r="C314" s="187" t="s">
        <v>623</v>
      </c>
      <c r="D314" s="178" t="s">
        <v>617</v>
      </c>
      <c r="E314" s="179">
        <v>1</v>
      </c>
      <c r="F314" s="180">
        <v>23880</v>
      </c>
      <c r="G314" s="181">
        <f t="shared" si="7"/>
        <v>23880</v>
      </c>
      <c r="H314" s="160"/>
      <c r="I314" s="159">
        <f t="shared" si="8"/>
        <v>0</v>
      </c>
      <c r="J314" s="160"/>
      <c r="K314" s="159">
        <f t="shared" si="9"/>
        <v>0</v>
      </c>
      <c r="L314" s="159">
        <v>21</v>
      </c>
      <c r="M314" s="159">
        <f t="shared" si="10"/>
        <v>28894.799999999999</v>
      </c>
      <c r="N314" s="159">
        <v>0</v>
      </c>
      <c r="O314" s="159">
        <f t="shared" si="11"/>
        <v>0</v>
      </c>
      <c r="P314" s="159">
        <v>0</v>
      </c>
      <c r="Q314" s="159">
        <f t="shared" si="12"/>
        <v>0</v>
      </c>
      <c r="R314" s="159"/>
      <c r="S314" s="159" t="s">
        <v>395</v>
      </c>
      <c r="T314" s="159" t="s">
        <v>396</v>
      </c>
      <c r="U314" s="159">
        <v>0</v>
      </c>
      <c r="V314" s="159">
        <f t="shared" si="13"/>
        <v>0</v>
      </c>
      <c r="W314" s="159"/>
      <c r="X314" s="159" t="s">
        <v>176</v>
      </c>
      <c r="Y314" s="149"/>
      <c r="Z314" s="149"/>
      <c r="AA314" s="149"/>
      <c r="AB314" s="149"/>
      <c r="AC314" s="149"/>
      <c r="AD314" s="149"/>
      <c r="AE314" s="149"/>
      <c r="AF314" s="149"/>
      <c r="AG314" s="149" t="s">
        <v>177</v>
      </c>
      <c r="AH314" s="149"/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</row>
    <row r="315" spans="1:60" ht="22.5" outlineLevel="1" x14ac:dyDescent="0.2">
      <c r="A315" s="176">
        <v>161</v>
      </c>
      <c r="B315" s="177" t="s">
        <v>624</v>
      </c>
      <c r="C315" s="187" t="s">
        <v>625</v>
      </c>
      <c r="D315" s="178" t="s">
        <v>617</v>
      </c>
      <c r="E315" s="179">
        <v>1</v>
      </c>
      <c r="F315" s="180">
        <v>41060</v>
      </c>
      <c r="G315" s="181">
        <f t="shared" si="7"/>
        <v>41060</v>
      </c>
      <c r="H315" s="160"/>
      <c r="I315" s="159">
        <f t="shared" si="8"/>
        <v>0</v>
      </c>
      <c r="J315" s="160"/>
      <c r="K315" s="159">
        <f t="shared" si="9"/>
        <v>0</v>
      </c>
      <c r="L315" s="159">
        <v>21</v>
      </c>
      <c r="M315" s="159">
        <f t="shared" si="10"/>
        <v>49682.6</v>
      </c>
      <c r="N315" s="159">
        <v>0</v>
      </c>
      <c r="O315" s="159">
        <f t="shared" si="11"/>
        <v>0</v>
      </c>
      <c r="P315" s="159">
        <v>0</v>
      </c>
      <c r="Q315" s="159">
        <f t="shared" si="12"/>
        <v>0</v>
      </c>
      <c r="R315" s="159"/>
      <c r="S315" s="159" t="s">
        <v>395</v>
      </c>
      <c r="T315" s="159" t="s">
        <v>396</v>
      </c>
      <c r="U315" s="159">
        <v>0</v>
      </c>
      <c r="V315" s="159">
        <f t="shared" si="13"/>
        <v>0</v>
      </c>
      <c r="W315" s="159"/>
      <c r="X315" s="159" t="s">
        <v>176</v>
      </c>
      <c r="Y315" s="149"/>
      <c r="Z315" s="149"/>
      <c r="AA315" s="149"/>
      <c r="AB315" s="149"/>
      <c r="AC315" s="149"/>
      <c r="AD315" s="149"/>
      <c r="AE315" s="149"/>
      <c r="AF315" s="149"/>
      <c r="AG315" s="149" t="s">
        <v>177</v>
      </c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</row>
    <row r="316" spans="1:60" ht="22.5" outlineLevel="1" x14ac:dyDescent="0.2">
      <c r="A316" s="176">
        <v>162</v>
      </c>
      <c r="B316" s="177" t="s">
        <v>626</v>
      </c>
      <c r="C316" s="187" t="s">
        <v>627</v>
      </c>
      <c r="D316" s="178" t="s">
        <v>617</v>
      </c>
      <c r="E316" s="179">
        <v>1</v>
      </c>
      <c r="F316" s="180">
        <v>42990</v>
      </c>
      <c r="G316" s="181">
        <f t="shared" si="7"/>
        <v>42990</v>
      </c>
      <c r="H316" s="160"/>
      <c r="I316" s="159">
        <f t="shared" si="8"/>
        <v>0</v>
      </c>
      <c r="J316" s="160"/>
      <c r="K316" s="159">
        <f t="shared" si="9"/>
        <v>0</v>
      </c>
      <c r="L316" s="159">
        <v>21</v>
      </c>
      <c r="M316" s="159">
        <f t="shared" si="10"/>
        <v>52017.9</v>
      </c>
      <c r="N316" s="159">
        <v>0</v>
      </c>
      <c r="O316" s="159">
        <f t="shared" si="11"/>
        <v>0</v>
      </c>
      <c r="P316" s="159">
        <v>0</v>
      </c>
      <c r="Q316" s="159">
        <f t="shared" si="12"/>
        <v>0</v>
      </c>
      <c r="R316" s="159"/>
      <c r="S316" s="159" t="s">
        <v>395</v>
      </c>
      <c r="T316" s="159" t="s">
        <v>396</v>
      </c>
      <c r="U316" s="159">
        <v>0</v>
      </c>
      <c r="V316" s="159">
        <f t="shared" si="13"/>
        <v>0</v>
      </c>
      <c r="W316" s="159"/>
      <c r="X316" s="159" t="s">
        <v>176</v>
      </c>
      <c r="Y316" s="149"/>
      <c r="Z316" s="149"/>
      <c r="AA316" s="149"/>
      <c r="AB316" s="149"/>
      <c r="AC316" s="149"/>
      <c r="AD316" s="149"/>
      <c r="AE316" s="149"/>
      <c r="AF316" s="149"/>
      <c r="AG316" s="149" t="s">
        <v>177</v>
      </c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</row>
    <row r="317" spans="1:60" outlineLevel="1" x14ac:dyDescent="0.2">
      <c r="A317" s="176">
        <v>163</v>
      </c>
      <c r="B317" s="177" t="s">
        <v>628</v>
      </c>
      <c r="C317" s="187" t="s">
        <v>629</v>
      </c>
      <c r="D317" s="178" t="s">
        <v>617</v>
      </c>
      <c r="E317" s="179">
        <v>5</v>
      </c>
      <c r="F317" s="180">
        <v>3980</v>
      </c>
      <c r="G317" s="181">
        <f t="shared" si="7"/>
        <v>19900</v>
      </c>
      <c r="H317" s="160"/>
      <c r="I317" s="159">
        <f t="shared" si="8"/>
        <v>0</v>
      </c>
      <c r="J317" s="160"/>
      <c r="K317" s="159">
        <f t="shared" si="9"/>
        <v>0</v>
      </c>
      <c r="L317" s="159">
        <v>21</v>
      </c>
      <c r="M317" s="159">
        <f t="shared" si="10"/>
        <v>24079</v>
      </c>
      <c r="N317" s="159">
        <v>0</v>
      </c>
      <c r="O317" s="159">
        <f t="shared" si="11"/>
        <v>0</v>
      </c>
      <c r="P317" s="159">
        <v>0</v>
      </c>
      <c r="Q317" s="159">
        <f t="shared" si="12"/>
        <v>0</v>
      </c>
      <c r="R317" s="159"/>
      <c r="S317" s="159" t="s">
        <v>395</v>
      </c>
      <c r="T317" s="159" t="s">
        <v>396</v>
      </c>
      <c r="U317" s="159">
        <v>0</v>
      </c>
      <c r="V317" s="159">
        <f t="shared" si="13"/>
        <v>0</v>
      </c>
      <c r="W317" s="159"/>
      <c r="X317" s="159" t="s">
        <v>176</v>
      </c>
      <c r="Y317" s="149"/>
      <c r="Z317" s="149"/>
      <c r="AA317" s="149"/>
      <c r="AB317" s="149"/>
      <c r="AC317" s="149"/>
      <c r="AD317" s="149"/>
      <c r="AE317" s="149"/>
      <c r="AF317" s="149"/>
      <c r="AG317" s="149" t="s">
        <v>177</v>
      </c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</row>
    <row r="318" spans="1:60" outlineLevel="1" x14ac:dyDescent="0.2">
      <c r="A318" s="176">
        <v>164</v>
      </c>
      <c r="B318" s="177" t="s">
        <v>630</v>
      </c>
      <c r="C318" s="187" t="s">
        <v>631</v>
      </c>
      <c r="D318" s="178" t="s">
        <v>267</v>
      </c>
      <c r="E318" s="179">
        <v>12</v>
      </c>
      <c r="F318" s="180">
        <v>605</v>
      </c>
      <c r="G318" s="181">
        <f t="shared" si="7"/>
        <v>7260</v>
      </c>
      <c r="H318" s="160"/>
      <c r="I318" s="159">
        <f t="shared" si="8"/>
        <v>0</v>
      </c>
      <c r="J318" s="160"/>
      <c r="K318" s="159">
        <f t="shared" si="9"/>
        <v>0</v>
      </c>
      <c r="L318" s="159">
        <v>21</v>
      </c>
      <c r="M318" s="159">
        <f t="shared" si="10"/>
        <v>8784.6</v>
      </c>
      <c r="N318" s="159">
        <v>8.0000000000000004E-4</v>
      </c>
      <c r="O318" s="159">
        <f t="shared" si="11"/>
        <v>0.01</v>
      </c>
      <c r="P318" s="159">
        <v>0</v>
      </c>
      <c r="Q318" s="159">
        <f t="shared" si="12"/>
        <v>0</v>
      </c>
      <c r="R318" s="159" t="s">
        <v>229</v>
      </c>
      <c r="S318" s="159" t="s">
        <v>175</v>
      </c>
      <c r="T318" s="159" t="s">
        <v>175</v>
      </c>
      <c r="U318" s="159">
        <v>0</v>
      </c>
      <c r="V318" s="159">
        <f t="shared" si="13"/>
        <v>0</v>
      </c>
      <c r="W318" s="159"/>
      <c r="X318" s="159" t="s">
        <v>230</v>
      </c>
      <c r="Y318" s="149"/>
      <c r="Z318" s="149"/>
      <c r="AA318" s="149"/>
      <c r="AB318" s="149"/>
      <c r="AC318" s="149"/>
      <c r="AD318" s="149"/>
      <c r="AE318" s="149"/>
      <c r="AF318" s="149"/>
      <c r="AG318" s="149" t="s">
        <v>231</v>
      </c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</row>
    <row r="319" spans="1:60" outlineLevel="1" x14ac:dyDescent="0.2">
      <c r="A319" s="176">
        <v>165</v>
      </c>
      <c r="B319" s="177" t="s">
        <v>632</v>
      </c>
      <c r="C319" s="187" t="s">
        <v>633</v>
      </c>
      <c r="D319" s="178" t="s">
        <v>267</v>
      </c>
      <c r="E319" s="179">
        <v>3</v>
      </c>
      <c r="F319" s="180">
        <v>4640</v>
      </c>
      <c r="G319" s="181">
        <f t="shared" si="7"/>
        <v>13920</v>
      </c>
      <c r="H319" s="160"/>
      <c r="I319" s="159">
        <f t="shared" si="8"/>
        <v>0</v>
      </c>
      <c r="J319" s="160"/>
      <c r="K319" s="159">
        <f t="shared" si="9"/>
        <v>0</v>
      </c>
      <c r="L319" s="159">
        <v>21</v>
      </c>
      <c r="M319" s="159">
        <f t="shared" si="10"/>
        <v>16843.2</v>
      </c>
      <c r="N319" s="159">
        <v>0.02</v>
      </c>
      <c r="O319" s="159">
        <f t="shared" si="11"/>
        <v>0.06</v>
      </c>
      <c r="P319" s="159">
        <v>0</v>
      </c>
      <c r="Q319" s="159">
        <f t="shared" si="12"/>
        <v>0</v>
      </c>
      <c r="R319" s="159" t="s">
        <v>229</v>
      </c>
      <c r="S319" s="159" t="s">
        <v>175</v>
      </c>
      <c r="T319" s="159" t="s">
        <v>175</v>
      </c>
      <c r="U319" s="159">
        <v>0</v>
      </c>
      <c r="V319" s="159">
        <f t="shared" si="13"/>
        <v>0</v>
      </c>
      <c r="W319" s="159"/>
      <c r="X319" s="159" t="s">
        <v>230</v>
      </c>
      <c r="Y319" s="149"/>
      <c r="Z319" s="149"/>
      <c r="AA319" s="149"/>
      <c r="AB319" s="149"/>
      <c r="AC319" s="149"/>
      <c r="AD319" s="149"/>
      <c r="AE319" s="149"/>
      <c r="AF319" s="149"/>
      <c r="AG319" s="149" t="s">
        <v>231</v>
      </c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</row>
    <row r="320" spans="1:60" outlineLevel="1" x14ac:dyDescent="0.2">
      <c r="A320" s="176">
        <v>166</v>
      </c>
      <c r="B320" s="177" t="s">
        <v>634</v>
      </c>
      <c r="C320" s="187" t="s">
        <v>635</v>
      </c>
      <c r="D320" s="178" t="s">
        <v>267</v>
      </c>
      <c r="E320" s="179">
        <v>1</v>
      </c>
      <c r="F320" s="180">
        <v>4640</v>
      </c>
      <c r="G320" s="181">
        <f t="shared" si="7"/>
        <v>4640</v>
      </c>
      <c r="H320" s="160"/>
      <c r="I320" s="159">
        <f t="shared" si="8"/>
        <v>0</v>
      </c>
      <c r="J320" s="160"/>
      <c r="K320" s="159">
        <f t="shared" si="9"/>
        <v>0</v>
      </c>
      <c r="L320" s="159">
        <v>21</v>
      </c>
      <c r="M320" s="159">
        <f t="shared" si="10"/>
        <v>5614.4</v>
      </c>
      <c r="N320" s="159">
        <v>2.1999999999999999E-2</v>
      </c>
      <c r="O320" s="159">
        <f t="shared" si="11"/>
        <v>0.02</v>
      </c>
      <c r="P320" s="159">
        <v>0</v>
      </c>
      <c r="Q320" s="159">
        <f t="shared" si="12"/>
        <v>0</v>
      </c>
      <c r="R320" s="159" t="s">
        <v>229</v>
      </c>
      <c r="S320" s="159" t="s">
        <v>175</v>
      </c>
      <c r="T320" s="159" t="s">
        <v>175</v>
      </c>
      <c r="U320" s="159">
        <v>0</v>
      </c>
      <c r="V320" s="159">
        <f t="shared" si="13"/>
        <v>0</v>
      </c>
      <c r="W320" s="159"/>
      <c r="X320" s="159" t="s">
        <v>230</v>
      </c>
      <c r="Y320" s="149"/>
      <c r="Z320" s="149"/>
      <c r="AA320" s="149"/>
      <c r="AB320" s="149"/>
      <c r="AC320" s="149"/>
      <c r="AD320" s="149"/>
      <c r="AE320" s="149"/>
      <c r="AF320" s="149"/>
      <c r="AG320" s="149" t="s">
        <v>231</v>
      </c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</row>
    <row r="321" spans="1:60" outlineLevel="1" x14ac:dyDescent="0.2">
      <c r="A321" s="176">
        <v>167</v>
      </c>
      <c r="B321" s="177" t="s">
        <v>636</v>
      </c>
      <c r="C321" s="187" t="s">
        <v>637</v>
      </c>
      <c r="D321" s="178" t="s">
        <v>267</v>
      </c>
      <c r="E321" s="179">
        <v>6</v>
      </c>
      <c r="F321" s="180">
        <v>8800</v>
      </c>
      <c r="G321" s="181">
        <f t="shared" si="7"/>
        <v>52800</v>
      </c>
      <c r="H321" s="160"/>
      <c r="I321" s="159">
        <f t="shared" si="8"/>
        <v>0</v>
      </c>
      <c r="J321" s="160"/>
      <c r="K321" s="159">
        <f t="shared" si="9"/>
        <v>0</v>
      </c>
      <c r="L321" s="159">
        <v>21</v>
      </c>
      <c r="M321" s="159">
        <f t="shared" si="10"/>
        <v>63888</v>
      </c>
      <c r="N321" s="159">
        <v>2.5000000000000001E-2</v>
      </c>
      <c r="O321" s="159">
        <f t="shared" si="11"/>
        <v>0.15</v>
      </c>
      <c r="P321" s="159">
        <v>0</v>
      </c>
      <c r="Q321" s="159">
        <f t="shared" si="12"/>
        <v>0</v>
      </c>
      <c r="R321" s="159" t="s">
        <v>229</v>
      </c>
      <c r="S321" s="159" t="s">
        <v>175</v>
      </c>
      <c r="T321" s="159" t="s">
        <v>175</v>
      </c>
      <c r="U321" s="159">
        <v>0</v>
      </c>
      <c r="V321" s="159">
        <f t="shared" si="13"/>
        <v>0</v>
      </c>
      <c r="W321" s="159"/>
      <c r="X321" s="159" t="s">
        <v>230</v>
      </c>
      <c r="Y321" s="149"/>
      <c r="Z321" s="149"/>
      <c r="AA321" s="149"/>
      <c r="AB321" s="149"/>
      <c r="AC321" s="149"/>
      <c r="AD321" s="149"/>
      <c r="AE321" s="149"/>
      <c r="AF321" s="149"/>
      <c r="AG321" s="149" t="s">
        <v>231</v>
      </c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</row>
    <row r="322" spans="1:60" outlineLevel="1" x14ac:dyDescent="0.2">
      <c r="A322" s="176">
        <v>168</v>
      </c>
      <c r="B322" s="177" t="s">
        <v>638</v>
      </c>
      <c r="C322" s="187" t="s">
        <v>639</v>
      </c>
      <c r="D322" s="178" t="s">
        <v>267</v>
      </c>
      <c r="E322" s="179">
        <v>1</v>
      </c>
      <c r="F322" s="180">
        <v>8800</v>
      </c>
      <c r="G322" s="181">
        <f t="shared" si="7"/>
        <v>8800</v>
      </c>
      <c r="H322" s="160"/>
      <c r="I322" s="159">
        <f t="shared" si="8"/>
        <v>0</v>
      </c>
      <c r="J322" s="160"/>
      <c r="K322" s="159">
        <f t="shared" si="9"/>
        <v>0</v>
      </c>
      <c r="L322" s="159">
        <v>21</v>
      </c>
      <c r="M322" s="159">
        <f t="shared" si="10"/>
        <v>10648</v>
      </c>
      <c r="N322" s="159">
        <v>2.7E-2</v>
      </c>
      <c r="O322" s="159">
        <f t="shared" si="11"/>
        <v>0.03</v>
      </c>
      <c r="P322" s="159">
        <v>0</v>
      </c>
      <c r="Q322" s="159">
        <f t="shared" si="12"/>
        <v>0</v>
      </c>
      <c r="R322" s="159" t="s">
        <v>229</v>
      </c>
      <c r="S322" s="159" t="s">
        <v>175</v>
      </c>
      <c r="T322" s="159" t="s">
        <v>175</v>
      </c>
      <c r="U322" s="159">
        <v>0</v>
      </c>
      <c r="V322" s="159">
        <f t="shared" si="13"/>
        <v>0</v>
      </c>
      <c r="W322" s="159"/>
      <c r="X322" s="159" t="s">
        <v>230</v>
      </c>
      <c r="Y322" s="149"/>
      <c r="Z322" s="149"/>
      <c r="AA322" s="149"/>
      <c r="AB322" s="149"/>
      <c r="AC322" s="149"/>
      <c r="AD322" s="149"/>
      <c r="AE322" s="149"/>
      <c r="AF322" s="149"/>
      <c r="AG322" s="149" t="s">
        <v>231</v>
      </c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</row>
    <row r="323" spans="1:60" ht="22.5" outlineLevel="1" x14ac:dyDescent="0.2">
      <c r="A323" s="176">
        <v>169</v>
      </c>
      <c r="B323" s="177" t="s">
        <v>640</v>
      </c>
      <c r="C323" s="187" t="s">
        <v>641</v>
      </c>
      <c r="D323" s="178" t="s">
        <v>267</v>
      </c>
      <c r="E323" s="179">
        <v>1</v>
      </c>
      <c r="F323" s="180">
        <v>9000</v>
      </c>
      <c r="G323" s="181">
        <f t="shared" si="7"/>
        <v>9000</v>
      </c>
      <c r="H323" s="160"/>
      <c r="I323" s="159">
        <f t="shared" si="8"/>
        <v>0</v>
      </c>
      <c r="J323" s="160"/>
      <c r="K323" s="159">
        <f t="shared" si="9"/>
        <v>0</v>
      </c>
      <c r="L323" s="159">
        <v>21</v>
      </c>
      <c r="M323" s="159">
        <f t="shared" si="10"/>
        <v>10890</v>
      </c>
      <c r="N323" s="159">
        <v>0.05</v>
      </c>
      <c r="O323" s="159">
        <f t="shared" si="11"/>
        <v>0.05</v>
      </c>
      <c r="P323" s="159">
        <v>0</v>
      </c>
      <c r="Q323" s="159">
        <f t="shared" si="12"/>
        <v>0</v>
      </c>
      <c r="R323" s="159" t="s">
        <v>229</v>
      </c>
      <c r="S323" s="159" t="s">
        <v>175</v>
      </c>
      <c r="T323" s="159" t="s">
        <v>175</v>
      </c>
      <c r="U323" s="159">
        <v>0</v>
      </c>
      <c r="V323" s="159">
        <f t="shared" si="13"/>
        <v>0</v>
      </c>
      <c r="W323" s="159"/>
      <c r="X323" s="159" t="s">
        <v>230</v>
      </c>
      <c r="Y323" s="149"/>
      <c r="Z323" s="149"/>
      <c r="AA323" s="149"/>
      <c r="AB323" s="149"/>
      <c r="AC323" s="149"/>
      <c r="AD323" s="149"/>
      <c r="AE323" s="149"/>
      <c r="AF323" s="149"/>
      <c r="AG323" s="149" t="s">
        <v>231</v>
      </c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</row>
    <row r="324" spans="1:60" ht="22.5" outlineLevel="1" x14ac:dyDescent="0.2">
      <c r="A324" s="176">
        <v>170</v>
      </c>
      <c r="B324" s="177" t="s">
        <v>642</v>
      </c>
      <c r="C324" s="187" t="s">
        <v>643</v>
      </c>
      <c r="D324" s="178" t="s">
        <v>267</v>
      </c>
      <c r="E324" s="179">
        <v>7</v>
      </c>
      <c r="F324" s="180">
        <v>2780</v>
      </c>
      <c r="G324" s="181">
        <f t="shared" si="7"/>
        <v>19460</v>
      </c>
      <c r="H324" s="160"/>
      <c r="I324" s="159">
        <f t="shared" si="8"/>
        <v>0</v>
      </c>
      <c r="J324" s="160"/>
      <c r="K324" s="159">
        <f t="shared" si="9"/>
        <v>0</v>
      </c>
      <c r="L324" s="159">
        <v>21</v>
      </c>
      <c r="M324" s="159">
        <f t="shared" si="10"/>
        <v>23546.6</v>
      </c>
      <c r="N324" s="159">
        <v>1.6E-2</v>
      </c>
      <c r="O324" s="159">
        <f t="shared" si="11"/>
        <v>0.11</v>
      </c>
      <c r="P324" s="159">
        <v>0</v>
      </c>
      <c r="Q324" s="159">
        <f t="shared" si="12"/>
        <v>0</v>
      </c>
      <c r="R324" s="159" t="s">
        <v>229</v>
      </c>
      <c r="S324" s="159" t="s">
        <v>175</v>
      </c>
      <c r="T324" s="159" t="s">
        <v>175</v>
      </c>
      <c r="U324" s="159">
        <v>0</v>
      </c>
      <c r="V324" s="159">
        <f t="shared" si="13"/>
        <v>0</v>
      </c>
      <c r="W324" s="159"/>
      <c r="X324" s="159" t="s">
        <v>230</v>
      </c>
      <c r="Y324" s="149"/>
      <c r="Z324" s="149"/>
      <c r="AA324" s="149"/>
      <c r="AB324" s="149"/>
      <c r="AC324" s="149"/>
      <c r="AD324" s="149"/>
      <c r="AE324" s="149"/>
      <c r="AF324" s="149"/>
      <c r="AG324" s="149" t="s">
        <v>231</v>
      </c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</row>
    <row r="325" spans="1:60" ht="22.5" outlineLevel="1" x14ac:dyDescent="0.2">
      <c r="A325" s="176">
        <v>171</v>
      </c>
      <c r="B325" s="177" t="s">
        <v>644</v>
      </c>
      <c r="C325" s="187" t="s">
        <v>645</v>
      </c>
      <c r="D325" s="178" t="s">
        <v>267</v>
      </c>
      <c r="E325" s="179">
        <v>2</v>
      </c>
      <c r="F325" s="180">
        <v>3400</v>
      </c>
      <c r="G325" s="181">
        <f t="shared" si="7"/>
        <v>6800</v>
      </c>
      <c r="H325" s="160"/>
      <c r="I325" s="159">
        <f t="shared" si="8"/>
        <v>0</v>
      </c>
      <c r="J325" s="160"/>
      <c r="K325" s="159">
        <f t="shared" si="9"/>
        <v>0</v>
      </c>
      <c r="L325" s="159">
        <v>21</v>
      </c>
      <c r="M325" s="159">
        <f t="shared" si="10"/>
        <v>8228</v>
      </c>
      <c r="N325" s="159">
        <v>1.6E-2</v>
      </c>
      <c r="O325" s="159">
        <f t="shared" si="11"/>
        <v>0.03</v>
      </c>
      <c r="P325" s="159">
        <v>0</v>
      </c>
      <c r="Q325" s="159">
        <f t="shared" si="12"/>
        <v>0</v>
      </c>
      <c r="R325" s="159" t="s">
        <v>229</v>
      </c>
      <c r="S325" s="159" t="s">
        <v>175</v>
      </c>
      <c r="T325" s="159" t="s">
        <v>175</v>
      </c>
      <c r="U325" s="159">
        <v>0</v>
      </c>
      <c r="V325" s="159">
        <f t="shared" si="13"/>
        <v>0</v>
      </c>
      <c r="W325" s="159"/>
      <c r="X325" s="159" t="s">
        <v>230</v>
      </c>
      <c r="Y325" s="149"/>
      <c r="Z325" s="149"/>
      <c r="AA325" s="149"/>
      <c r="AB325" s="149"/>
      <c r="AC325" s="149"/>
      <c r="AD325" s="149"/>
      <c r="AE325" s="149"/>
      <c r="AF325" s="149"/>
      <c r="AG325" s="149" t="s">
        <v>231</v>
      </c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</row>
    <row r="326" spans="1:60" ht="22.5" outlineLevel="1" x14ac:dyDescent="0.2">
      <c r="A326" s="170">
        <v>172</v>
      </c>
      <c r="B326" s="171" t="s">
        <v>646</v>
      </c>
      <c r="C326" s="185" t="s">
        <v>647</v>
      </c>
      <c r="D326" s="172" t="s">
        <v>267</v>
      </c>
      <c r="E326" s="173">
        <v>3</v>
      </c>
      <c r="F326" s="174">
        <v>3835</v>
      </c>
      <c r="G326" s="175">
        <f t="shared" si="7"/>
        <v>11505</v>
      </c>
      <c r="H326" s="160"/>
      <c r="I326" s="159">
        <f t="shared" si="8"/>
        <v>0</v>
      </c>
      <c r="J326" s="160"/>
      <c r="K326" s="159">
        <f t="shared" si="9"/>
        <v>0</v>
      </c>
      <c r="L326" s="159">
        <v>21</v>
      </c>
      <c r="M326" s="159">
        <f t="shared" si="10"/>
        <v>13921.05</v>
      </c>
      <c r="N326" s="159">
        <v>3.5000000000000003E-2</v>
      </c>
      <c r="O326" s="159">
        <f t="shared" si="11"/>
        <v>0.11</v>
      </c>
      <c r="P326" s="159">
        <v>0</v>
      </c>
      <c r="Q326" s="159">
        <f t="shared" si="12"/>
        <v>0</v>
      </c>
      <c r="R326" s="159" t="s">
        <v>229</v>
      </c>
      <c r="S326" s="159" t="s">
        <v>175</v>
      </c>
      <c r="T326" s="159" t="s">
        <v>175</v>
      </c>
      <c r="U326" s="159">
        <v>0</v>
      </c>
      <c r="V326" s="159">
        <f t="shared" si="13"/>
        <v>0</v>
      </c>
      <c r="W326" s="159"/>
      <c r="X326" s="159" t="s">
        <v>230</v>
      </c>
      <c r="Y326" s="149"/>
      <c r="Z326" s="149"/>
      <c r="AA326" s="149"/>
      <c r="AB326" s="149"/>
      <c r="AC326" s="149"/>
      <c r="AD326" s="149"/>
      <c r="AE326" s="149"/>
      <c r="AF326" s="149"/>
      <c r="AG326" s="149" t="s">
        <v>231</v>
      </c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</row>
    <row r="327" spans="1:60" outlineLevel="1" x14ac:dyDescent="0.2">
      <c r="A327" s="156">
        <v>173</v>
      </c>
      <c r="B327" s="157" t="s">
        <v>648</v>
      </c>
      <c r="C327" s="188" t="s">
        <v>649</v>
      </c>
      <c r="D327" s="158" t="s">
        <v>0</v>
      </c>
      <c r="E327" s="182">
        <v>3677.09</v>
      </c>
      <c r="F327" s="160">
        <v>1</v>
      </c>
      <c r="G327" s="159">
        <f t="shared" si="7"/>
        <v>3677.09</v>
      </c>
      <c r="H327" s="160"/>
      <c r="I327" s="159">
        <f t="shared" si="8"/>
        <v>0</v>
      </c>
      <c r="J327" s="160"/>
      <c r="K327" s="159">
        <f t="shared" si="9"/>
        <v>0</v>
      </c>
      <c r="L327" s="159">
        <v>21</v>
      </c>
      <c r="M327" s="159">
        <f t="shared" si="10"/>
        <v>4449.2789000000002</v>
      </c>
      <c r="N327" s="159">
        <v>0</v>
      </c>
      <c r="O327" s="159">
        <f t="shared" si="11"/>
        <v>0</v>
      </c>
      <c r="P327" s="159">
        <v>0</v>
      </c>
      <c r="Q327" s="159">
        <f t="shared" si="12"/>
        <v>0</v>
      </c>
      <c r="R327" s="159"/>
      <c r="S327" s="159" t="s">
        <v>175</v>
      </c>
      <c r="T327" s="159" t="s">
        <v>175</v>
      </c>
      <c r="U327" s="159">
        <v>0</v>
      </c>
      <c r="V327" s="159">
        <f t="shared" si="13"/>
        <v>0</v>
      </c>
      <c r="W327" s="159"/>
      <c r="X327" s="159" t="s">
        <v>476</v>
      </c>
      <c r="Y327" s="149"/>
      <c r="Z327" s="149"/>
      <c r="AA327" s="149"/>
      <c r="AB327" s="149"/>
      <c r="AC327" s="149"/>
      <c r="AD327" s="149"/>
      <c r="AE327" s="149"/>
      <c r="AF327" s="149"/>
      <c r="AG327" s="149" t="s">
        <v>477</v>
      </c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</row>
    <row r="328" spans="1:60" x14ac:dyDescent="0.2">
      <c r="A328" s="164" t="s">
        <v>170</v>
      </c>
      <c r="B328" s="165" t="s">
        <v>124</v>
      </c>
      <c r="C328" s="184" t="s">
        <v>125</v>
      </c>
      <c r="D328" s="166"/>
      <c r="E328" s="167"/>
      <c r="F328" s="168"/>
      <c r="G328" s="169">
        <f>SUMIF(AG329:AG344,"&lt;&gt;NOR",G329:G344)</f>
        <v>330868.24</v>
      </c>
      <c r="H328" s="163"/>
      <c r="I328" s="163">
        <f>SUM(I329:I344)</f>
        <v>0</v>
      </c>
      <c r="J328" s="163"/>
      <c r="K328" s="163">
        <f>SUM(K329:K344)</f>
        <v>0</v>
      </c>
      <c r="L328" s="163"/>
      <c r="M328" s="163">
        <f>SUM(M329:M344)</f>
        <v>400350.57039999997</v>
      </c>
      <c r="N328" s="163"/>
      <c r="O328" s="163">
        <f>SUM(O329:O344)</f>
        <v>0.92000000000000015</v>
      </c>
      <c r="P328" s="163"/>
      <c r="Q328" s="163">
        <f>SUM(Q329:Q344)</f>
        <v>0</v>
      </c>
      <c r="R328" s="163"/>
      <c r="S328" s="163"/>
      <c r="T328" s="163"/>
      <c r="U328" s="163"/>
      <c r="V328" s="163">
        <f>SUM(V329:V344)</f>
        <v>112.62</v>
      </c>
      <c r="W328" s="163"/>
      <c r="X328" s="163"/>
      <c r="AG328" t="s">
        <v>171</v>
      </c>
    </row>
    <row r="329" spans="1:60" ht="22.5" outlineLevel="1" x14ac:dyDescent="0.2">
      <c r="A329" s="176">
        <v>174</v>
      </c>
      <c r="B329" s="177" t="s">
        <v>650</v>
      </c>
      <c r="C329" s="187" t="s">
        <v>651</v>
      </c>
      <c r="D329" s="178" t="s">
        <v>174</v>
      </c>
      <c r="E329" s="179">
        <v>63.5</v>
      </c>
      <c r="F329" s="180">
        <v>576</v>
      </c>
      <c r="G329" s="181">
        <f>ROUND(E329*F329,2)</f>
        <v>36576</v>
      </c>
      <c r="H329" s="160"/>
      <c r="I329" s="159">
        <f>ROUND(E329*H329,2)</f>
        <v>0</v>
      </c>
      <c r="J329" s="160"/>
      <c r="K329" s="159">
        <f>ROUND(E329*J329,2)</f>
        <v>0</v>
      </c>
      <c r="L329" s="159">
        <v>21</v>
      </c>
      <c r="M329" s="159">
        <f>G329*(1+L329/100)</f>
        <v>44256.959999999999</v>
      </c>
      <c r="N329" s="159">
        <v>3.6800000000000001E-3</v>
      </c>
      <c r="O329" s="159">
        <f>ROUND(E329*N329,2)</f>
        <v>0.23</v>
      </c>
      <c r="P329" s="159">
        <v>0</v>
      </c>
      <c r="Q329" s="159">
        <f>ROUND(E329*P329,2)</f>
        <v>0</v>
      </c>
      <c r="R329" s="159"/>
      <c r="S329" s="159" t="s">
        <v>175</v>
      </c>
      <c r="T329" s="159" t="s">
        <v>175</v>
      </c>
      <c r="U329" s="159">
        <v>0.48499999999999999</v>
      </c>
      <c r="V329" s="159">
        <f>ROUND(E329*U329,2)</f>
        <v>30.8</v>
      </c>
      <c r="W329" s="159"/>
      <c r="X329" s="159" t="s">
        <v>176</v>
      </c>
      <c r="Y329" s="149"/>
      <c r="Z329" s="149"/>
      <c r="AA329" s="149"/>
      <c r="AB329" s="149"/>
      <c r="AC329" s="149"/>
      <c r="AD329" s="149"/>
      <c r="AE329" s="149"/>
      <c r="AF329" s="149"/>
      <c r="AG329" s="149" t="s">
        <v>177</v>
      </c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</row>
    <row r="330" spans="1:60" ht="33.75" outlineLevel="1" x14ac:dyDescent="0.2">
      <c r="A330" s="176">
        <v>175</v>
      </c>
      <c r="B330" s="177" t="s">
        <v>650</v>
      </c>
      <c r="C330" s="187" t="s">
        <v>652</v>
      </c>
      <c r="D330" s="178" t="s">
        <v>174</v>
      </c>
      <c r="E330" s="179">
        <v>79.650000000000006</v>
      </c>
      <c r="F330" s="180">
        <v>1020</v>
      </c>
      <c r="G330" s="181">
        <f>ROUND(E330*F330,2)</f>
        <v>81243</v>
      </c>
      <c r="H330" s="160"/>
      <c r="I330" s="159">
        <f>ROUND(E330*H330,2)</f>
        <v>0</v>
      </c>
      <c r="J330" s="160"/>
      <c r="K330" s="159">
        <f>ROUND(E330*J330,2)</f>
        <v>0</v>
      </c>
      <c r="L330" s="159">
        <v>21</v>
      </c>
      <c r="M330" s="159">
        <f>G330*(1+L330/100)</f>
        <v>98304.03</v>
      </c>
      <c r="N330" s="159">
        <v>2.4199999999999998E-3</v>
      </c>
      <c r="O330" s="159">
        <f>ROUND(E330*N330,2)</f>
        <v>0.19</v>
      </c>
      <c r="P330" s="159">
        <v>0</v>
      </c>
      <c r="Q330" s="159">
        <f>ROUND(E330*P330,2)</f>
        <v>0</v>
      </c>
      <c r="R330" s="159"/>
      <c r="S330" s="159" t="s">
        <v>175</v>
      </c>
      <c r="T330" s="159" t="s">
        <v>175</v>
      </c>
      <c r="U330" s="159">
        <v>0.48499999999999999</v>
      </c>
      <c r="V330" s="159">
        <f>ROUND(E330*U330,2)</f>
        <v>38.630000000000003</v>
      </c>
      <c r="W330" s="159"/>
      <c r="X330" s="159" t="s">
        <v>176</v>
      </c>
      <c r="Y330" s="149"/>
      <c r="Z330" s="149"/>
      <c r="AA330" s="149"/>
      <c r="AB330" s="149"/>
      <c r="AC330" s="149"/>
      <c r="AD330" s="149"/>
      <c r="AE330" s="149"/>
      <c r="AF330" s="149"/>
      <c r="AG330" s="149" t="s">
        <v>177</v>
      </c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</row>
    <row r="331" spans="1:60" outlineLevel="1" x14ac:dyDescent="0.2">
      <c r="A331" s="170">
        <v>176</v>
      </c>
      <c r="B331" s="171" t="s">
        <v>653</v>
      </c>
      <c r="C331" s="185" t="s">
        <v>654</v>
      </c>
      <c r="D331" s="172" t="s">
        <v>228</v>
      </c>
      <c r="E331" s="173">
        <v>431.88400000000001</v>
      </c>
      <c r="F331" s="174">
        <v>55.5</v>
      </c>
      <c r="G331" s="175">
        <f>ROUND(E331*F331,2)</f>
        <v>23969.56</v>
      </c>
      <c r="H331" s="160"/>
      <c r="I331" s="159">
        <f>ROUND(E331*H331,2)</f>
        <v>0</v>
      </c>
      <c r="J331" s="160"/>
      <c r="K331" s="159">
        <f>ROUND(E331*J331,2)</f>
        <v>0</v>
      </c>
      <c r="L331" s="159">
        <v>21</v>
      </c>
      <c r="M331" s="159">
        <f>G331*(1+L331/100)</f>
        <v>29003.167600000001</v>
      </c>
      <c r="N331" s="159">
        <v>5.0000000000000002E-5</v>
      </c>
      <c r="O331" s="159">
        <f>ROUND(E331*N331,2)</f>
        <v>0.02</v>
      </c>
      <c r="P331" s="159">
        <v>0</v>
      </c>
      <c r="Q331" s="159">
        <f>ROUND(E331*P331,2)</f>
        <v>0</v>
      </c>
      <c r="R331" s="159"/>
      <c r="S331" s="159" t="s">
        <v>175</v>
      </c>
      <c r="T331" s="159" t="s">
        <v>175</v>
      </c>
      <c r="U331" s="159">
        <v>0.1</v>
      </c>
      <c r="V331" s="159">
        <f>ROUND(E331*U331,2)</f>
        <v>43.19</v>
      </c>
      <c r="W331" s="159"/>
      <c r="X331" s="159" t="s">
        <v>176</v>
      </c>
      <c r="Y331" s="149"/>
      <c r="Z331" s="149"/>
      <c r="AA331" s="149"/>
      <c r="AB331" s="149"/>
      <c r="AC331" s="149"/>
      <c r="AD331" s="149"/>
      <c r="AE331" s="149"/>
      <c r="AF331" s="149"/>
      <c r="AG331" s="149" t="s">
        <v>177</v>
      </c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</row>
    <row r="332" spans="1:60" outlineLevel="1" x14ac:dyDescent="0.2">
      <c r="A332" s="156"/>
      <c r="B332" s="157"/>
      <c r="C332" s="186" t="s">
        <v>655</v>
      </c>
      <c r="D332" s="161"/>
      <c r="E332" s="162">
        <v>356.6</v>
      </c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49"/>
      <c r="Z332" s="149"/>
      <c r="AA332" s="149"/>
      <c r="AB332" s="149"/>
      <c r="AC332" s="149"/>
      <c r="AD332" s="149"/>
      <c r="AE332" s="149"/>
      <c r="AF332" s="149"/>
      <c r="AG332" s="149" t="s">
        <v>179</v>
      </c>
      <c r="AH332" s="149">
        <v>0</v>
      </c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</row>
    <row r="333" spans="1:60" outlineLevel="1" x14ac:dyDescent="0.2">
      <c r="A333" s="156"/>
      <c r="B333" s="157"/>
      <c r="C333" s="186" t="s">
        <v>656</v>
      </c>
      <c r="D333" s="161"/>
      <c r="E333" s="162">
        <v>60.884</v>
      </c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49"/>
      <c r="Z333" s="149"/>
      <c r="AA333" s="149"/>
      <c r="AB333" s="149"/>
      <c r="AC333" s="149"/>
      <c r="AD333" s="149"/>
      <c r="AE333" s="149"/>
      <c r="AF333" s="149"/>
      <c r="AG333" s="149" t="s">
        <v>179</v>
      </c>
      <c r="AH333" s="149">
        <v>0</v>
      </c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</row>
    <row r="334" spans="1:60" outlineLevel="1" x14ac:dyDescent="0.2">
      <c r="A334" s="156"/>
      <c r="B334" s="157"/>
      <c r="C334" s="186" t="s">
        <v>657</v>
      </c>
      <c r="D334" s="161"/>
      <c r="E334" s="162">
        <v>14.4</v>
      </c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49"/>
      <c r="Z334" s="149"/>
      <c r="AA334" s="149"/>
      <c r="AB334" s="149"/>
      <c r="AC334" s="149"/>
      <c r="AD334" s="149"/>
      <c r="AE334" s="149"/>
      <c r="AF334" s="149"/>
      <c r="AG334" s="149" t="s">
        <v>179</v>
      </c>
      <c r="AH334" s="149">
        <v>0</v>
      </c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</row>
    <row r="335" spans="1:60" ht="22.5" outlineLevel="1" x14ac:dyDescent="0.2">
      <c r="A335" s="176">
        <v>177</v>
      </c>
      <c r="B335" s="177" t="s">
        <v>658</v>
      </c>
      <c r="C335" s="187" t="s">
        <v>659</v>
      </c>
      <c r="D335" s="178" t="s">
        <v>394</v>
      </c>
      <c r="E335" s="179">
        <v>1</v>
      </c>
      <c r="F335" s="180">
        <v>97330</v>
      </c>
      <c r="G335" s="181">
        <f>ROUND(E335*F335,2)</f>
        <v>97330</v>
      </c>
      <c r="H335" s="160"/>
      <c r="I335" s="159">
        <f>ROUND(E335*H335,2)</f>
        <v>0</v>
      </c>
      <c r="J335" s="160"/>
      <c r="K335" s="159">
        <f>ROUND(E335*J335,2)</f>
        <v>0</v>
      </c>
      <c r="L335" s="159">
        <v>21</v>
      </c>
      <c r="M335" s="159">
        <f>G335*(1+L335/100)</f>
        <v>117769.3</v>
      </c>
      <c r="N335" s="159">
        <v>0</v>
      </c>
      <c r="O335" s="159">
        <f>ROUND(E335*N335,2)</f>
        <v>0</v>
      </c>
      <c r="P335" s="159">
        <v>0</v>
      </c>
      <c r="Q335" s="159">
        <f>ROUND(E335*P335,2)</f>
        <v>0</v>
      </c>
      <c r="R335" s="159"/>
      <c r="S335" s="159" t="s">
        <v>395</v>
      </c>
      <c r="T335" s="159" t="s">
        <v>396</v>
      </c>
      <c r="U335" s="159">
        <v>0</v>
      </c>
      <c r="V335" s="159">
        <f>ROUND(E335*U335,2)</f>
        <v>0</v>
      </c>
      <c r="W335" s="159"/>
      <c r="X335" s="159" t="s">
        <v>176</v>
      </c>
      <c r="Y335" s="149"/>
      <c r="Z335" s="149"/>
      <c r="AA335" s="149"/>
      <c r="AB335" s="149"/>
      <c r="AC335" s="149"/>
      <c r="AD335" s="149"/>
      <c r="AE335" s="149"/>
      <c r="AF335" s="149"/>
      <c r="AG335" s="149" t="s">
        <v>177</v>
      </c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</row>
    <row r="336" spans="1:60" ht="33.75" outlineLevel="1" x14ac:dyDescent="0.2">
      <c r="A336" s="176">
        <v>178</v>
      </c>
      <c r="B336" s="177" t="s">
        <v>660</v>
      </c>
      <c r="C336" s="187" t="s">
        <v>661</v>
      </c>
      <c r="D336" s="178" t="s">
        <v>394</v>
      </c>
      <c r="E336" s="179">
        <v>1</v>
      </c>
      <c r="F336" s="180">
        <v>49700</v>
      </c>
      <c r="G336" s="181">
        <f>ROUND(E336*F336,2)</f>
        <v>49700</v>
      </c>
      <c r="H336" s="160"/>
      <c r="I336" s="159">
        <f>ROUND(E336*H336,2)</f>
        <v>0</v>
      </c>
      <c r="J336" s="160"/>
      <c r="K336" s="159">
        <f>ROUND(E336*J336,2)</f>
        <v>0</v>
      </c>
      <c r="L336" s="159">
        <v>21</v>
      </c>
      <c r="M336" s="159">
        <f>G336*(1+L336/100)</f>
        <v>60137</v>
      </c>
      <c r="N336" s="159">
        <v>0</v>
      </c>
      <c r="O336" s="159">
        <f>ROUND(E336*N336,2)</f>
        <v>0</v>
      </c>
      <c r="P336" s="159">
        <v>0</v>
      </c>
      <c r="Q336" s="159">
        <f>ROUND(E336*P336,2)</f>
        <v>0</v>
      </c>
      <c r="R336" s="159"/>
      <c r="S336" s="159" t="s">
        <v>395</v>
      </c>
      <c r="T336" s="159" t="s">
        <v>396</v>
      </c>
      <c r="U336" s="159">
        <v>0</v>
      </c>
      <c r="V336" s="159">
        <f>ROUND(E336*U336,2)</f>
        <v>0</v>
      </c>
      <c r="W336" s="159"/>
      <c r="X336" s="159" t="s">
        <v>176</v>
      </c>
      <c r="Y336" s="149"/>
      <c r="Z336" s="149"/>
      <c r="AA336" s="149"/>
      <c r="AB336" s="149"/>
      <c r="AC336" s="149"/>
      <c r="AD336" s="149"/>
      <c r="AE336" s="149"/>
      <c r="AF336" s="149"/>
      <c r="AG336" s="149" t="s">
        <v>177</v>
      </c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</row>
    <row r="337" spans="1:60" ht="22.5" outlineLevel="1" x14ac:dyDescent="0.2">
      <c r="A337" s="176">
        <v>179</v>
      </c>
      <c r="B337" s="177" t="s">
        <v>662</v>
      </c>
      <c r="C337" s="187" t="s">
        <v>663</v>
      </c>
      <c r="D337" s="178" t="s">
        <v>617</v>
      </c>
      <c r="E337" s="179">
        <v>1</v>
      </c>
      <c r="F337" s="180">
        <v>18000</v>
      </c>
      <c r="G337" s="181">
        <f>ROUND(E337*F337,2)</f>
        <v>18000</v>
      </c>
      <c r="H337" s="160"/>
      <c r="I337" s="159">
        <f>ROUND(E337*H337,2)</f>
        <v>0</v>
      </c>
      <c r="J337" s="160"/>
      <c r="K337" s="159">
        <f>ROUND(E337*J337,2)</f>
        <v>0</v>
      </c>
      <c r="L337" s="159">
        <v>21</v>
      </c>
      <c r="M337" s="159">
        <f>G337*(1+L337/100)</f>
        <v>21780</v>
      </c>
      <c r="N337" s="159">
        <v>0</v>
      </c>
      <c r="O337" s="159">
        <f>ROUND(E337*N337,2)</f>
        <v>0</v>
      </c>
      <c r="P337" s="159">
        <v>0</v>
      </c>
      <c r="Q337" s="159">
        <f>ROUND(E337*P337,2)</f>
        <v>0</v>
      </c>
      <c r="R337" s="159"/>
      <c r="S337" s="159" t="s">
        <v>395</v>
      </c>
      <c r="T337" s="159" t="s">
        <v>396</v>
      </c>
      <c r="U337" s="159">
        <v>0</v>
      </c>
      <c r="V337" s="159">
        <f>ROUND(E337*U337,2)</f>
        <v>0</v>
      </c>
      <c r="W337" s="159"/>
      <c r="X337" s="159" t="s">
        <v>176</v>
      </c>
      <c r="Y337" s="149"/>
      <c r="Z337" s="149"/>
      <c r="AA337" s="149"/>
      <c r="AB337" s="149"/>
      <c r="AC337" s="149"/>
      <c r="AD337" s="149"/>
      <c r="AE337" s="149"/>
      <c r="AF337" s="149"/>
      <c r="AG337" s="149" t="s">
        <v>177</v>
      </c>
      <c r="AH337" s="149"/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</row>
    <row r="338" spans="1:60" ht="22.5" outlineLevel="1" x14ac:dyDescent="0.2">
      <c r="A338" s="176">
        <v>180</v>
      </c>
      <c r="B338" s="177" t="s">
        <v>664</v>
      </c>
      <c r="C338" s="187" t="s">
        <v>665</v>
      </c>
      <c r="D338" s="178" t="s">
        <v>617</v>
      </c>
      <c r="E338" s="179">
        <v>1</v>
      </c>
      <c r="F338" s="180">
        <v>6500</v>
      </c>
      <c r="G338" s="181">
        <f>ROUND(E338*F338,2)</f>
        <v>6500</v>
      </c>
      <c r="H338" s="160"/>
      <c r="I338" s="159">
        <f>ROUND(E338*H338,2)</f>
        <v>0</v>
      </c>
      <c r="J338" s="160"/>
      <c r="K338" s="159">
        <f>ROUND(E338*J338,2)</f>
        <v>0</v>
      </c>
      <c r="L338" s="159">
        <v>21</v>
      </c>
      <c r="M338" s="159">
        <f>G338*(1+L338/100)</f>
        <v>7865</v>
      </c>
      <c r="N338" s="159">
        <v>0</v>
      </c>
      <c r="O338" s="159">
        <f>ROUND(E338*N338,2)</f>
        <v>0</v>
      </c>
      <c r="P338" s="159">
        <v>0</v>
      </c>
      <c r="Q338" s="159">
        <f>ROUND(E338*P338,2)</f>
        <v>0</v>
      </c>
      <c r="R338" s="159"/>
      <c r="S338" s="159" t="s">
        <v>395</v>
      </c>
      <c r="T338" s="159" t="s">
        <v>396</v>
      </c>
      <c r="U338" s="159">
        <v>0</v>
      </c>
      <c r="V338" s="159">
        <f>ROUND(E338*U338,2)</f>
        <v>0</v>
      </c>
      <c r="W338" s="159"/>
      <c r="X338" s="159" t="s">
        <v>176</v>
      </c>
      <c r="Y338" s="149"/>
      <c r="Z338" s="149"/>
      <c r="AA338" s="149"/>
      <c r="AB338" s="149"/>
      <c r="AC338" s="149"/>
      <c r="AD338" s="149"/>
      <c r="AE338" s="149"/>
      <c r="AF338" s="149"/>
      <c r="AG338" s="149" t="s">
        <v>177</v>
      </c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</row>
    <row r="339" spans="1:60" outlineLevel="1" x14ac:dyDescent="0.2">
      <c r="A339" s="170">
        <v>181</v>
      </c>
      <c r="B339" s="171" t="s">
        <v>666</v>
      </c>
      <c r="C339" s="185" t="s">
        <v>667</v>
      </c>
      <c r="D339" s="172" t="s">
        <v>243</v>
      </c>
      <c r="E339" s="173">
        <v>0.40810000000000002</v>
      </c>
      <c r="F339" s="174">
        <v>24480</v>
      </c>
      <c r="G339" s="175">
        <f>ROUND(E339*F339,2)</f>
        <v>9990.2900000000009</v>
      </c>
      <c r="H339" s="160"/>
      <c r="I339" s="159">
        <f>ROUND(E339*H339,2)</f>
        <v>0</v>
      </c>
      <c r="J339" s="160"/>
      <c r="K339" s="159">
        <f>ROUND(E339*J339,2)</f>
        <v>0</v>
      </c>
      <c r="L339" s="159">
        <v>21</v>
      </c>
      <c r="M339" s="159">
        <f>G339*(1+L339/100)</f>
        <v>12088.250900000001</v>
      </c>
      <c r="N339" s="159">
        <v>1</v>
      </c>
      <c r="O339" s="159">
        <f>ROUND(E339*N339,2)</f>
        <v>0.41</v>
      </c>
      <c r="P339" s="159">
        <v>0</v>
      </c>
      <c r="Q339" s="159">
        <f>ROUND(E339*P339,2)</f>
        <v>0</v>
      </c>
      <c r="R339" s="159" t="s">
        <v>229</v>
      </c>
      <c r="S339" s="159" t="s">
        <v>175</v>
      </c>
      <c r="T339" s="159" t="s">
        <v>175</v>
      </c>
      <c r="U339" s="159">
        <v>0</v>
      </c>
      <c r="V339" s="159">
        <f>ROUND(E339*U339,2)</f>
        <v>0</v>
      </c>
      <c r="W339" s="159"/>
      <c r="X339" s="159" t="s">
        <v>230</v>
      </c>
      <c r="Y339" s="149"/>
      <c r="Z339" s="149"/>
      <c r="AA339" s="149"/>
      <c r="AB339" s="149"/>
      <c r="AC339" s="149"/>
      <c r="AD339" s="149"/>
      <c r="AE339" s="149"/>
      <c r="AF339" s="149"/>
      <c r="AG339" s="149" t="s">
        <v>231</v>
      </c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</row>
    <row r="340" spans="1:60" outlineLevel="1" x14ac:dyDescent="0.2">
      <c r="A340" s="156"/>
      <c r="B340" s="157"/>
      <c r="C340" s="186" t="s">
        <v>668</v>
      </c>
      <c r="D340" s="161"/>
      <c r="E340" s="162">
        <v>0.39226</v>
      </c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49"/>
      <c r="Z340" s="149"/>
      <c r="AA340" s="149"/>
      <c r="AB340" s="149"/>
      <c r="AC340" s="149"/>
      <c r="AD340" s="149"/>
      <c r="AE340" s="149"/>
      <c r="AF340" s="149"/>
      <c r="AG340" s="149" t="s">
        <v>179</v>
      </c>
      <c r="AH340" s="149">
        <v>0</v>
      </c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  <c r="AV340" s="149"/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49"/>
      <c r="BG340" s="149"/>
      <c r="BH340" s="149"/>
    </row>
    <row r="341" spans="1:60" outlineLevel="1" x14ac:dyDescent="0.2">
      <c r="A341" s="156"/>
      <c r="B341" s="157"/>
      <c r="C341" s="186" t="s">
        <v>669</v>
      </c>
      <c r="D341" s="161"/>
      <c r="E341" s="162">
        <v>1.584E-2</v>
      </c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49"/>
      <c r="Z341" s="149"/>
      <c r="AA341" s="149"/>
      <c r="AB341" s="149"/>
      <c r="AC341" s="149"/>
      <c r="AD341" s="149"/>
      <c r="AE341" s="149"/>
      <c r="AF341" s="149"/>
      <c r="AG341" s="149" t="s">
        <v>179</v>
      </c>
      <c r="AH341" s="149">
        <v>0</v>
      </c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</row>
    <row r="342" spans="1:60" outlineLevel="1" x14ac:dyDescent="0.2">
      <c r="A342" s="170">
        <v>182</v>
      </c>
      <c r="B342" s="171" t="s">
        <v>670</v>
      </c>
      <c r="C342" s="185" t="s">
        <v>671</v>
      </c>
      <c r="D342" s="172" t="s">
        <v>243</v>
      </c>
      <c r="E342" s="173">
        <v>6.6970000000000002E-2</v>
      </c>
      <c r="F342" s="174">
        <v>25520</v>
      </c>
      <c r="G342" s="175">
        <f>ROUND(E342*F342,2)</f>
        <v>1709.07</v>
      </c>
      <c r="H342" s="160"/>
      <c r="I342" s="159">
        <f>ROUND(E342*H342,2)</f>
        <v>0</v>
      </c>
      <c r="J342" s="160"/>
      <c r="K342" s="159">
        <f>ROUND(E342*J342,2)</f>
        <v>0</v>
      </c>
      <c r="L342" s="159">
        <v>21</v>
      </c>
      <c r="M342" s="159">
        <f>G342*(1+L342/100)</f>
        <v>2067.9746999999998</v>
      </c>
      <c r="N342" s="159">
        <v>1</v>
      </c>
      <c r="O342" s="159">
        <f>ROUND(E342*N342,2)</f>
        <v>7.0000000000000007E-2</v>
      </c>
      <c r="P342" s="159">
        <v>0</v>
      </c>
      <c r="Q342" s="159">
        <f>ROUND(E342*P342,2)</f>
        <v>0</v>
      </c>
      <c r="R342" s="159" t="s">
        <v>229</v>
      </c>
      <c r="S342" s="159" t="s">
        <v>175</v>
      </c>
      <c r="T342" s="159" t="s">
        <v>175</v>
      </c>
      <c r="U342" s="159">
        <v>0</v>
      </c>
      <c r="V342" s="159">
        <f>ROUND(E342*U342,2)</f>
        <v>0</v>
      </c>
      <c r="W342" s="159"/>
      <c r="X342" s="159" t="s">
        <v>230</v>
      </c>
      <c r="Y342" s="149"/>
      <c r="Z342" s="149"/>
      <c r="AA342" s="149"/>
      <c r="AB342" s="149"/>
      <c r="AC342" s="149"/>
      <c r="AD342" s="149"/>
      <c r="AE342" s="149"/>
      <c r="AF342" s="149"/>
      <c r="AG342" s="149" t="s">
        <v>231</v>
      </c>
      <c r="AH342" s="149"/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  <c r="AV342" s="149"/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49"/>
      <c r="BG342" s="149"/>
      <c r="BH342" s="149"/>
    </row>
    <row r="343" spans="1:60" outlineLevel="1" x14ac:dyDescent="0.2">
      <c r="A343" s="156"/>
      <c r="B343" s="157"/>
      <c r="C343" s="186" t="s">
        <v>672</v>
      </c>
      <c r="D343" s="161"/>
      <c r="E343" s="162">
        <v>6.6970000000000002E-2</v>
      </c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49"/>
      <c r="Z343" s="149"/>
      <c r="AA343" s="149"/>
      <c r="AB343" s="149"/>
      <c r="AC343" s="149"/>
      <c r="AD343" s="149"/>
      <c r="AE343" s="149"/>
      <c r="AF343" s="149"/>
      <c r="AG343" s="149" t="s">
        <v>179</v>
      </c>
      <c r="AH343" s="149">
        <v>0</v>
      </c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  <c r="AV343" s="149"/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49"/>
      <c r="BG343" s="149"/>
      <c r="BH343" s="149"/>
    </row>
    <row r="344" spans="1:60" outlineLevel="1" x14ac:dyDescent="0.2">
      <c r="A344" s="156">
        <v>183</v>
      </c>
      <c r="B344" s="157" t="s">
        <v>673</v>
      </c>
      <c r="C344" s="188" t="s">
        <v>674</v>
      </c>
      <c r="D344" s="158" t="s">
        <v>0</v>
      </c>
      <c r="E344" s="182">
        <v>3250.1792</v>
      </c>
      <c r="F344" s="160">
        <v>1.8</v>
      </c>
      <c r="G344" s="159">
        <f>ROUND(E344*F344,2)</f>
        <v>5850.32</v>
      </c>
      <c r="H344" s="160"/>
      <c r="I344" s="159">
        <f>ROUND(E344*H344,2)</f>
        <v>0</v>
      </c>
      <c r="J344" s="160"/>
      <c r="K344" s="159">
        <f>ROUND(E344*J344,2)</f>
        <v>0</v>
      </c>
      <c r="L344" s="159">
        <v>21</v>
      </c>
      <c r="M344" s="159">
        <f>G344*(1+L344/100)</f>
        <v>7078.8871999999992</v>
      </c>
      <c r="N344" s="159">
        <v>0</v>
      </c>
      <c r="O344" s="159">
        <f>ROUND(E344*N344,2)</f>
        <v>0</v>
      </c>
      <c r="P344" s="159">
        <v>0</v>
      </c>
      <c r="Q344" s="159">
        <f>ROUND(E344*P344,2)</f>
        <v>0</v>
      </c>
      <c r="R344" s="159"/>
      <c r="S344" s="159" t="s">
        <v>175</v>
      </c>
      <c r="T344" s="159" t="s">
        <v>175</v>
      </c>
      <c r="U344" s="159">
        <v>0</v>
      </c>
      <c r="V344" s="159">
        <f>ROUND(E344*U344,2)</f>
        <v>0</v>
      </c>
      <c r="W344" s="159"/>
      <c r="X344" s="159" t="s">
        <v>476</v>
      </c>
      <c r="Y344" s="149"/>
      <c r="Z344" s="149"/>
      <c r="AA344" s="149"/>
      <c r="AB344" s="149"/>
      <c r="AC344" s="149"/>
      <c r="AD344" s="149"/>
      <c r="AE344" s="149"/>
      <c r="AF344" s="149"/>
      <c r="AG344" s="149" t="s">
        <v>477</v>
      </c>
      <c r="AH344" s="149"/>
      <c r="AI344" s="149"/>
      <c r="AJ344" s="149"/>
      <c r="AK344" s="149"/>
      <c r="AL344" s="149"/>
      <c r="AM344" s="149"/>
      <c r="AN344" s="149"/>
      <c r="AO344" s="149"/>
      <c r="AP344" s="149"/>
      <c r="AQ344" s="149"/>
      <c r="AR344" s="149"/>
      <c r="AS344" s="149"/>
      <c r="AT344" s="149"/>
      <c r="AU344" s="149"/>
      <c r="AV344" s="149"/>
      <c r="AW344" s="149"/>
      <c r="AX344" s="149"/>
      <c r="AY344" s="149"/>
      <c r="AZ344" s="149"/>
      <c r="BA344" s="149"/>
      <c r="BB344" s="149"/>
      <c r="BC344" s="149"/>
      <c r="BD344" s="149"/>
      <c r="BE344" s="149"/>
      <c r="BF344" s="149"/>
      <c r="BG344" s="149"/>
      <c r="BH344" s="149"/>
    </row>
    <row r="345" spans="1:60" x14ac:dyDescent="0.2">
      <c r="A345" s="164" t="s">
        <v>170</v>
      </c>
      <c r="B345" s="165" t="s">
        <v>126</v>
      </c>
      <c r="C345" s="184" t="s">
        <v>127</v>
      </c>
      <c r="D345" s="166"/>
      <c r="E345" s="167"/>
      <c r="F345" s="168"/>
      <c r="G345" s="169">
        <f>SUMIF(AG346:AG347,"&lt;&gt;NOR",G346:G347)</f>
        <v>47750</v>
      </c>
      <c r="H345" s="163"/>
      <c r="I345" s="163">
        <f>SUM(I346:I347)</f>
        <v>0</v>
      </c>
      <c r="J345" s="163"/>
      <c r="K345" s="163">
        <f>SUM(K346:K347)</f>
        <v>0</v>
      </c>
      <c r="L345" s="163"/>
      <c r="M345" s="163">
        <f>SUM(M346:M347)</f>
        <v>57777.5</v>
      </c>
      <c r="N345" s="163"/>
      <c r="O345" s="163">
        <f>SUM(O346:O347)</f>
        <v>0</v>
      </c>
      <c r="P345" s="163"/>
      <c r="Q345" s="163">
        <f>SUM(Q346:Q347)</f>
        <v>0</v>
      </c>
      <c r="R345" s="163"/>
      <c r="S345" s="163"/>
      <c r="T345" s="163"/>
      <c r="U345" s="163"/>
      <c r="V345" s="163">
        <f>SUM(V346:V347)</f>
        <v>0</v>
      </c>
      <c r="W345" s="163"/>
      <c r="X345" s="163"/>
      <c r="AG345" t="s">
        <v>171</v>
      </c>
    </row>
    <row r="346" spans="1:60" ht="22.5" outlineLevel="1" x14ac:dyDescent="0.2">
      <c r="A346" s="176">
        <v>184</v>
      </c>
      <c r="B346" s="177" t="s">
        <v>675</v>
      </c>
      <c r="C346" s="187" t="s">
        <v>676</v>
      </c>
      <c r="D346" s="178" t="s">
        <v>617</v>
      </c>
      <c r="E346" s="179">
        <v>1</v>
      </c>
      <c r="F346" s="180">
        <v>13950</v>
      </c>
      <c r="G346" s="181">
        <f>ROUND(E346*F346,2)</f>
        <v>13950</v>
      </c>
      <c r="H346" s="160"/>
      <c r="I346" s="159">
        <f>ROUND(E346*H346,2)</f>
        <v>0</v>
      </c>
      <c r="J346" s="160"/>
      <c r="K346" s="159">
        <f>ROUND(E346*J346,2)</f>
        <v>0</v>
      </c>
      <c r="L346" s="159">
        <v>21</v>
      </c>
      <c r="M346" s="159">
        <f>G346*(1+L346/100)</f>
        <v>16879.5</v>
      </c>
      <c r="N346" s="159">
        <v>0</v>
      </c>
      <c r="O346" s="159">
        <f>ROUND(E346*N346,2)</f>
        <v>0</v>
      </c>
      <c r="P346" s="159">
        <v>0</v>
      </c>
      <c r="Q346" s="159">
        <f>ROUND(E346*P346,2)</f>
        <v>0</v>
      </c>
      <c r="R346" s="159"/>
      <c r="S346" s="159" t="s">
        <v>395</v>
      </c>
      <c r="T346" s="159" t="s">
        <v>396</v>
      </c>
      <c r="U346" s="159">
        <v>0</v>
      </c>
      <c r="V346" s="159">
        <f>ROUND(E346*U346,2)</f>
        <v>0</v>
      </c>
      <c r="W346" s="159"/>
      <c r="X346" s="159" t="s">
        <v>176</v>
      </c>
      <c r="Y346" s="149"/>
      <c r="Z346" s="149"/>
      <c r="AA346" s="149"/>
      <c r="AB346" s="149"/>
      <c r="AC346" s="149"/>
      <c r="AD346" s="149"/>
      <c r="AE346" s="149"/>
      <c r="AF346" s="149"/>
      <c r="AG346" s="149" t="s">
        <v>177</v>
      </c>
      <c r="AH346" s="149"/>
      <c r="AI346" s="149"/>
      <c r="AJ346" s="149"/>
      <c r="AK346" s="149"/>
      <c r="AL346" s="149"/>
      <c r="AM346" s="149"/>
      <c r="AN346" s="149"/>
      <c r="AO346" s="149"/>
      <c r="AP346" s="149"/>
      <c r="AQ346" s="149"/>
      <c r="AR346" s="149"/>
      <c r="AS346" s="149"/>
      <c r="AT346" s="149"/>
      <c r="AU346" s="149"/>
      <c r="AV346" s="149"/>
      <c r="AW346" s="149"/>
      <c r="AX346" s="149"/>
      <c r="AY346" s="149"/>
      <c r="AZ346" s="149"/>
      <c r="BA346" s="149"/>
      <c r="BB346" s="149"/>
      <c r="BC346" s="149"/>
      <c r="BD346" s="149"/>
      <c r="BE346" s="149"/>
      <c r="BF346" s="149"/>
      <c r="BG346" s="149"/>
      <c r="BH346" s="149"/>
    </row>
    <row r="347" spans="1:60" ht="22.5" outlineLevel="1" x14ac:dyDescent="0.2">
      <c r="A347" s="176">
        <v>185</v>
      </c>
      <c r="B347" s="177" t="s">
        <v>677</v>
      </c>
      <c r="C347" s="187" t="s">
        <v>678</v>
      </c>
      <c r="D347" s="178" t="s">
        <v>617</v>
      </c>
      <c r="E347" s="179">
        <v>1</v>
      </c>
      <c r="F347" s="180">
        <v>33800</v>
      </c>
      <c r="G347" s="181">
        <f>ROUND(E347*F347,2)</f>
        <v>33800</v>
      </c>
      <c r="H347" s="160"/>
      <c r="I347" s="159">
        <f>ROUND(E347*H347,2)</f>
        <v>0</v>
      </c>
      <c r="J347" s="160"/>
      <c r="K347" s="159">
        <f>ROUND(E347*J347,2)</f>
        <v>0</v>
      </c>
      <c r="L347" s="159">
        <v>21</v>
      </c>
      <c r="M347" s="159">
        <f>G347*(1+L347/100)</f>
        <v>40898</v>
      </c>
      <c r="N347" s="159">
        <v>0</v>
      </c>
      <c r="O347" s="159">
        <f>ROUND(E347*N347,2)</f>
        <v>0</v>
      </c>
      <c r="P347" s="159">
        <v>0</v>
      </c>
      <c r="Q347" s="159">
        <f>ROUND(E347*P347,2)</f>
        <v>0</v>
      </c>
      <c r="R347" s="159"/>
      <c r="S347" s="159" t="s">
        <v>395</v>
      </c>
      <c r="T347" s="159" t="s">
        <v>396</v>
      </c>
      <c r="U347" s="159">
        <v>0</v>
      </c>
      <c r="V347" s="159">
        <f>ROUND(E347*U347,2)</f>
        <v>0</v>
      </c>
      <c r="W347" s="159"/>
      <c r="X347" s="159" t="s">
        <v>176</v>
      </c>
      <c r="Y347" s="149"/>
      <c r="Z347" s="149"/>
      <c r="AA347" s="149"/>
      <c r="AB347" s="149"/>
      <c r="AC347" s="149"/>
      <c r="AD347" s="149"/>
      <c r="AE347" s="149"/>
      <c r="AF347" s="149"/>
      <c r="AG347" s="149" t="s">
        <v>177</v>
      </c>
      <c r="AH347" s="149"/>
      <c r="AI347" s="149"/>
      <c r="AJ347" s="149"/>
      <c r="AK347" s="149"/>
      <c r="AL347" s="149"/>
      <c r="AM347" s="149"/>
      <c r="AN347" s="149"/>
      <c r="AO347" s="149"/>
      <c r="AP347" s="149"/>
      <c r="AQ347" s="149"/>
      <c r="AR347" s="149"/>
      <c r="AS347" s="149"/>
      <c r="AT347" s="149"/>
      <c r="AU347" s="149"/>
      <c r="AV347" s="149"/>
      <c r="AW347" s="149"/>
      <c r="AX347" s="149"/>
      <c r="AY347" s="149"/>
      <c r="AZ347" s="149"/>
      <c r="BA347" s="149"/>
      <c r="BB347" s="149"/>
      <c r="BC347" s="149"/>
      <c r="BD347" s="149"/>
      <c r="BE347" s="149"/>
      <c r="BF347" s="149"/>
      <c r="BG347" s="149"/>
      <c r="BH347" s="149"/>
    </row>
    <row r="348" spans="1:60" x14ac:dyDescent="0.2">
      <c r="A348" s="164" t="s">
        <v>170</v>
      </c>
      <c r="B348" s="165" t="s">
        <v>128</v>
      </c>
      <c r="C348" s="184" t="s">
        <v>129</v>
      </c>
      <c r="D348" s="166"/>
      <c r="E348" s="167"/>
      <c r="F348" s="168"/>
      <c r="G348" s="169">
        <f>SUMIF(AG349:AG367,"&lt;&gt;NOR",G349:G367)</f>
        <v>73705.070000000007</v>
      </c>
      <c r="H348" s="163"/>
      <c r="I348" s="163">
        <f>SUM(I349:I367)</f>
        <v>0</v>
      </c>
      <c r="J348" s="163"/>
      <c r="K348" s="163">
        <f>SUM(K349:K367)</f>
        <v>0</v>
      </c>
      <c r="L348" s="163"/>
      <c r="M348" s="163">
        <f>SUM(M349:M367)</f>
        <v>89183.134699999995</v>
      </c>
      <c r="N348" s="163"/>
      <c r="O348" s="163">
        <f>SUM(O349:O367)</f>
        <v>1.48</v>
      </c>
      <c r="P348" s="163"/>
      <c r="Q348" s="163">
        <f>SUM(Q349:Q367)</f>
        <v>0</v>
      </c>
      <c r="R348" s="163"/>
      <c r="S348" s="163"/>
      <c r="T348" s="163"/>
      <c r="U348" s="163"/>
      <c r="V348" s="163">
        <f>SUM(V349:V367)</f>
        <v>75.86999999999999</v>
      </c>
      <c r="W348" s="163"/>
      <c r="X348" s="163"/>
      <c r="AG348" t="s">
        <v>171</v>
      </c>
    </row>
    <row r="349" spans="1:60" ht="22.5" outlineLevel="1" x14ac:dyDescent="0.2">
      <c r="A349" s="176">
        <v>186</v>
      </c>
      <c r="B349" s="177" t="s">
        <v>679</v>
      </c>
      <c r="C349" s="187" t="s">
        <v>680</v>
      </c>
      <c r="D349" s="178" t="s">
        <v>174</v>
      </c>
      <c r="E349" s="179">
        <v>43.21</v>
      </c>
      <c r="F349" s="180">
        <v>6.8</v>
      </c>
      <c r="G349" s="181">
        <f>ROUND(E349*F349,2)</f>
        <v>293.83</v>
      </c>
      <c r="H349" s="160"/>
      <c r="I349" s="159">
        <f>ROUND(E349*H349,2)</f>
        <v>0</v>
      </c>
      <c r="J349" s="160"/>
      <c r="K349" s="159">
        <f>ROUND(E349*J349,2)</f>
        <v>0</v>
      </c>
      <c r="L349" s="159">
        <v>21</v>
      </c>
      <c r="M349" s="159">
        <f>G349*(1+L349/100)</f>
        <v>355.53429999999997</v>
      </c>
      <c r="N349" s="159">
        <v>0</v>
      </c>
      <c r="O349" s="159">
        <f>ROUND(E349*N349,2)</f>
        <v>0</v>
      </c>
      <c r="P349" s="159">
        <v>0</v>
      </c>
      <c r="Q349" s="159">
        <f>ROUND(E349*P349,2)</f>
        <v>0</v>
      </c>
      <c r="R349" s="159"/>
      <c r="S349" s="159" t="s">
        <v>175</v>
      </c>
      <c r="T349" s="159" t="s">
        <v>175</v>
      </c>
      <c r="U349" s="159">
        <v>1.6E-2</v>
      </c>
      <c r="V349" s="159">
        <f>ROUND(E349*U349,2)</f>
        <v>0.69</v>
      </c>
      <c r="W349" s="159"/>
      <c r="X349" s="159" t="s">
        <v>176</v>
      </c>
      <c r="Y349" s="149"/>
      <c r="Z349" s="149"/>
      <c r="AA349" s="149"/>
      <c r="AB349" s="149"/>
      <c r="AC349" s="149"/>
      <c r="AD349" s="149"/>
      <c r="AE349" s="149"/>
      <c r="AF349" s="149"/>
      <c r="AG349" s="149" t="s">
        <v>177</v>
      </c>
      <c r="AH349" s="149"/>
      <c r="AI349" s="149"/>
      <c r="AJ349" s="149"/>
      <c r="AK349" s="149"/>
      <c r="AL349" s="149"/>
      <c r="AM349" s="149"/>
      <c r="AN349" s="149"/>
      <c r="AO349" s="149"/>
      <c r="AP349" s="149"/>
      <c r="AQ349" s="149"/>
      <c r="AR349" s="149"/>
      <c r="AS349" s="149"/>
      <c r="AT349" s="149"/>
      <c r="AU349" s="149"/>
      <c r="AV349" s="149"/>
      <c r="AW349" s="149"/>
      <c r="AX349" s="149"/>
      <c r="AY349" s="149"/>
      <c r="AZ349" s="149"/>
      <c r="BA349" s="149"/>
      <c r="BB349" s="149"/>
      <c r="BC349" s="149"/>
      <c r="BD349" s="149"/>
      <c r="BE349" s="149"/>
      <c r="BF349" s="149"/>
      <c r="BG349" s="149"/>
      <c r="BH349" s="149"/>
    </row>
    <row r="350" spans="1:60" outlineLevel="1" x14ac:dyDescent="0.2">
      <c r="A350" s="170">
        <v>187</v>
      </c>
      <c r="B350" s="171" t="s">
        <v>681</v>
      </c>
      <c r="C350" s="185" t="s">
        <v>682</v>
      </c>
      <c r="D350" s="172" t="s">
        <v>174</v>
      </c>
      <c r="E350" s="173">
        <v>43.21</v>
      </c>
      <c r="F350" s="174">
        <v>48.5</v>
      </c>
      <c r="G350" s="175">
        <f>ROUND(E350*F350,2)</f>
        <v>2095.69</v>
      </c>
      <c r="H350" s="160"/>
      <c r="I350" s="159">
        <f>ROUND(E350*H350,2)</f>
        <v>0</v>
      </c>
      <c r="J350" s="160"/>
      <c r="K350" s="159">
        <f>ROUND(E350*J350,2)</f>
        <v>0</v>
      </c>
      <c r="L350" s="159">
        <v>21</v>
      </c>
      <c r="M350" s="159">
        <f>G350*(1+L350/100)</f>
        <v>2535.7849000000001</v>
      </c>
      <c r="N350" s="159">
        <v>2.1000000000000001E-4</v>
      </c>
      <c r="O350" s="159">
        <f>ROUND(E350*N350,2)</f>
        <v>0.01</v>
      </c>
      <c r="P350" s="159">
        <v>0</v>
      </c>
      <c r="Q350" s="159">
        <f>ROUND(E350*P350,2)</f>
        <v>0</v>
      </c>
      <c r="R350" s="159"/>
      <c r="S350" s="159" t="s">
        <v>175</v>
      </c>
      <c r="T350" s="159" t="s">
        <v>175</v>
      </c>
      <c r="U350" s="159">
        <v>0.05</v>
      </c>
      <c r="V350" s="159">
        <f>ROUND(E350*U350,2)</f>
        <v>2.16</v>
      </c>
      <c r="W350" s="159"/>
      <c r="X350" s="159" t="s">
        <v>176</v>
      </c>
      <c r="Y350" s="149"/>
      <c r="Z350" s="149"/>
      <c r="AA350" s="149"/>
      <c r="AB350" s="149"/>
      <c r="AC350" s="149"/>
      <c r="AD350" s="149"/>
      <c r="AE350" s="149"/>
      <c r="AF350" s="149"/>
      <c r="AG350" s="149" t="s">
        <v>177</v>
      </c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149"/>
      <c r="AT350" s="149"/>
      <c r="AU350" s="149"/>
      <c r="AV350" s="149"/>
      <c r="AW350" s="149"/>
      <c r="AX350" s="149"/>
      <c r="AY350" s="149"/>
      <c r="AZ350" s="149"/>
      <c r="BA350" s="149"/>
      <c r="BB350" s="149"/>
      <c r="BC350" s="149"/>
      <c r="BD350" s="149"/>
      <c r="BE350" s="149"/>
      <c r="BF350" s="149"/>
      <c r="BG350" s="149"/>
      <c r="BH350" s="149"/>
    </row>
    <row r="351" spans="1:60" ht="22.5" outlineLevel="1" x14ac:dyDescent="0.2">
      <c r="A351" s="156"/>
      <c r="B351" s="157"/>
      <c r="C351" s="186" t="s">
        <v>493</v>
      </c>
      <c r="D351" s="161"/>
      <c r="E351" s="162">
        <v>43.21</v>
      </c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49"/>
      <c r="Z351" s="149"/>
      <c r="AA351" s="149"/>
      <c r="AB351" s="149"/>
      <c r="AC351" s="149"/>
      <c r="AD351" s="149"/>
      <c r="AE351" s="149"/>
      <c r="AF351" s="149"/>
      <c r="AG351" s="149" t="s">
        <v>179</v>
      </c>
      <c r="AH351" s="149">
        <v>0</v>
      </c>
      <c r="AI351" s="149"/>
      <c r="AJ351" s="149"/>
      <c r="AK351" s="149"/>
      <c r="AL351" s="149"/>
      <c r="AM351" s="149"/>
      <c r="AN351" s="149"/>
      <c r="AO351" s="149"/>
      <c r="AP351" s="149"/>
      <c r="AQ351" s="149"/>
      <c r="AR351" s="149"/>
      <c r="AS351" s="149"/>
      <c r="AT351" s="149"/>
      <c r="AU351" s="149"/>
      <c r="AV351" s="149"/>
      <c r="AW351" s="149"/>
      <c r="AX351" s="149"/>
      <c r="AY351" s="149"/>
      <c r="AZ351" s="149"/>
      <c r="BA351" s="149"/>
      <c r="BB351" s="149"/>
      <c r="BC351" s="149"/>
      <c r="BD351" s="149"/>
      <c r="BE351" s="149"/>
      <c r="BF351" s="149"/>
      <c r="BG351" s="149"/>
      <c r="BH351" s="149"/>
    </row>
    <row r="352" spans="1:60" outlineLevel="1" x14ac:dyDescent="0.2">
      <c r="A352" s="170">
        <v>188</v>
      </c>
      <c r="B352" s="171" t="s">
        <v>683</v>
      </c>
      <c r="C352" s="185" t="s">
        <v>684</v>
      </c>
      <c r="D352" s="172" t="s">
        <v>184</v>
      </c>
      <c r="E352" s="173">
        <v>11.04</v>
      </c>
      <c r="F352" s="174">
        <v>126</v>
      </c>
      <c r="G352" s="175">
        <f>ROUND(E352*F352,2)</f>
        <v>1391.04</v>
      </c>
      <c r="H352" s="160"/>
      <c r="I352" s="159">
        <f>ROUND(E352*H352,2)</f>
        <v>0</v>
      </c>
      <c r="J352" s="160"/>
      <c r="K352" s="159">
        <f>ROUND(E352*J352,2)</f>
        <v>0</v>
      </c>
      <c r="L352" s="159">
        <v>21</v>
      </c>
      <c r="M352" s="159">
        <f>G352*(1+L352/100)</f>
        <v>1683.1583999999998</v>
      </c>
      <c r="N352" s="159">
        <v>3.2000000000000003E-4</v>
      </c>
      <c r="O352" s="159">
        <f>ROUND(E352*N352,2)</f>
        <v>0</v>
      </c>
      <c r="P352" s="159">
        <v>0</v>
      </c>
      <c r="Q352" s="159">
        <f>ROUND(E352*P352,2)</f>
        <v>0</v>
      </c>
      <c r="R352" s="159"/>
      <c r="S352" s="159" t="s">
        <v>175</v>
      </c>
      <c r="T352" s="159" t="s">
        <v>175</v>
      </c>
      <c r="U352" s="159">
        <v>0.23599999999999999</v>
      </c>
      <c r="V352" s="159">
        <f>ROUND(E352*U352,2)</f>
        <v>2.61</v>
      </c>
      <c r="W352" s="159"/>
      <c r="X352" s="159" t="s">
        <v>176</v>
      </c>
      <c r="Y352" s="149"/>
      <c r="Z352" s="149"/>
      <c r="AA352" s="149"/>
      <c r="AB352" s="149"/>
      <c r="AC352" s="149"/>
      <c r="AD352" s="149"/>
      <c r="AE352" s="149"/>
      <c r="AF352" s="149"/>
      <c r="AG352" s="149" t="s">
        <v>177</v>
      </c>
      <c r="AH352" s="149"/>
      <c r="AI352" s="149"/>
      <c r="AJ352" s="149"/>
      <c r="AK352" s="149"/>
      <c r="AL352" s="149"/>
      <c r="AM352" s="149"/>
      <c r="AN352" s="149"/>
      <c r="AO352" s="149"/>
      <c r="AP352" s="149"/>
      <c r="AQ352" s="149"/>
      <c r="AR352" s="149"/>
      <c r="AS352" s="149"/>
      <c r="AT352" s="149"/>
      <c r="AU352" s="149"/>
      <c r="AV352" s="149"/>
      <c r="AW352" s="149"/>
      <c r="AX352" s="149"/>
      <c r="AY352" s="149"/>
      <c r="AZ352" s="149"/>
      <c r="BA352" s="149"/>
      <c r="BB352" s="149"/>
      <c r="BC352" s="149"/>
      <c r="BD352" s="149"/>
      <c r="BE352" s="149"/>
      <c r="BF352" s="149"/>
      <c r="BG352" s="149"/>
      <c r="BH352" s="149"/>
    </row>
    <row r="353" spans="1:60" outlineLevel="1" x14ac:dyDescent="0.2">
      <c r="A353" s="156"/>
      <c r="B353" s="157"/>
      <c r="C353" s="186" t="s">
        <v>685</v>
      </c>
      <c r="D353" s="161"/>
      <c r="E353" s="162">
        <v>11.04</v>
      </c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49"/>
      <c r="Z353" s="149"/>
      <c r="AA353" s="149"/>
      <c r="AB353" s="149"/>
      <c r="AC353" s="149"/>
      <c r="AD353" s="149"/>
      <c r="AE353" s="149"/>
      <c r="AF353" s="149"/>
      <c r="AG353" s="149" t="s">
        <v>179</v>
      </c>
      <c r="AH353" s="149">
        <v>0</v>
      </c>
      <c r="AI353" s="149"/>
      <c r="AJ353" s="149"/>
      <c r="AK353" s="149"/>
      <c r="AL353" s="149"/>
      <c r="AM353" s="149"/>
      <c r="AN353" s="149"/>
      <c r="AO353" s="149"/>
      <c r="AP353" s="149"/>
      <c r="AQ353" s="149"/>
      <c r="AR353" s="149"/>
      <c r="AS353" s="149"/>
      <c r="AT353" s="149"/>
      <c r="AU353" s="149"/>
      <c r="AV353" s="149"/>
      <c r="AW353" s="149"/>
      <c r="AX353" s="149"/>
      <c r="AY353" s="149"/>
      <c r="AZ353" s="149"/>
      <c r="BA353" s="149"/>
      <c r="BB353" s="149"/>
      <c r="BC353" s="149"/>
      <c r="BD353" s="149"/>
      <c r="BE353" s="149"/>
      <c r="BF353" s="149"/>
      <c r="BG353" s="149"/>
      <c r="BH353" s="149"/>
    </row>
    <row r="354" spans="1:60" outlineLevel="1" x14ac:dyDescent="0.2">
      <c r="A354" s="170">
        <v>189</v>
      </c>
      <c r="B354" s="171" t="s">
        <v>686</v>
      </c>
      <c r="C354" s="185" t="s">
        <v>687</v>
      </c>
      <c r="D354" s="172" t="s">
        <v>174</v>
      </c>
      <c r="E354" s="173">
        <v>43.21</v>
      </c>
      <c r="F354" s="174">
        <v>715</v>
      </c>
      <c r="G354" s="175">
        <f>ROUND(E354*F354,2)</f>
        <v>30895.15</v>
      </c>
      <c r="H354" s="160"/>
      <c r="I354" s="159">
        <f>ROUND(E354*H354,2)</f>
        <v>0</v>
      </c>
      <c r="J354" s="160"/>
      <c r="K354" s="159">
        <f>ROUND(E354*J354,2)</f>
        <v>0</v>
      </c>
      <c r="L354" s="159">
        <v>21</v>
      </c>
      <c r="M354" s="159">
        <f>G354*(1+L354/100)</f>
        <v>37383.131500000003</v>
      </c>
      <c r="N354" s="159">
        <v>6.9300000000000004E-3</v>
      </c>
      <c r="O354" s="159">
        <f>ROUND(E354*N354,2)</f>
        <v>0.3</v>
      </c>
      <c r="P354" s="159">
        <v>0</v>
      </c>
      <c r="Q354" s="159">
        <f>ROUND(E354*P354,2)</f>
        <v>0</v>
      </c>
      <c r="R354" s="159"/>
      <c r="S354" s="159" t="s">
        <v>175</v>
      </c>
      <c r="T354" s="159" t="s">
        <v>175</v>
      </c>
      <c r="U354" s="159">
        <v>1.3466</v>
      </c>
      <c r="V354" s="159">
        <f>ROUND(E354*U354,2)</f>
        <v>58.19</v>
      </c>
      <c r="W354" s="159"/>
      <c r="X354" s="159" t="s">
        <v>176</v>
      </c>
      <c r="Y354" s="149"/>
      <c r="Z354" s="149"/>
      <c r="AA354" s="149"/>
      <c r="AB354" s="149"/>
      <c r="AC354" s="149"/>
      <c r="AD354" s="149"/>
      <c r="AE354" s="149"/>
      <c r="AF354" s="149"/>
      <c r="AG354" s="149" t="s">
        <v>177</v>
      </c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149"/>
      <c r="AT354" s="149"/>
      <c r="AU354" s="149"/>
      <c r="AV354" s="149"/>
      <c r="AW354" s="149"/>
      <c r="AX354" s="149"/>
      <c r="AY354" s="149"/>
      <c r="AZ354" s="149"/>
      <c r="BA354" s="149"/>
      <c r="BB354" s="149"/>
      <c r="BC354" s="149"/>
      <c r="BD354" s="149"/>
      <c r="BE354" s="149"/>
      <c r="BF354" s="149"/>
      <c r="BG354" s="149"/>
      <c r="BH354" s="149"/>
    </row>
    <row r="355" spans="1:60" ht="22.5" outlineLevel="1" x14ac:dyDescent="0.2">
      <c r="A355" s="156"/>
      <c r="B355" s="157"/>
      <c r="C355" s="186" t="s">
        <v>493</v>
      </c>
      <c r="D355" s="161"/>
      <c r="E355" s="162">
        <v>43.21</v>
      </c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49"/>
      <c r="Z355" s="149"/>
      <c r="AA355" s="149"/>
      <c r="AB355" s="149"/>
      <c r="AC355" s="149"/>
      <c r="AD355" s="149"/>
      <c r="AE355" s="149"/>
      <c r="AF355" s="149"/>
      <c r="AG355" s="149" t="s">
        <v>179</v>
      </c>
      <c r="AH355" s="149">
        <v>0</v>
      </c>
      <c r="AI355" s="149"/>
      <c r="AJ355" s="149"/>
      <c r="AK355" s="149"/>
      <c r="AL355" s="149"/>
      <c r="AM355" s="149"/>
      <c r="AN355" s="149"/>
      <c r="AO355" s="149"/>
      <c r="AP355" s="149"/>
      <c r="AQ355" s="149"/>
      <c r="AR355" s="149"/>
      <c r="AS355" s="149"/>
      <c r="AT355" s="149"/>
      <c r="AU355" s="149"/>
      <c r="AV355" s="149"/>
      <c r="AW355" s="149"/>
      <c r="AX355" s="149"/>
      <c r="AY355" s="149"/>
      <c r="AZ355" s="149"/>
      <c r="BA355" s="149"/>
      <c r="BB355" s="149"/>
      <c r="BC355" s="149"/>
      <c r="BD355" s="149"/>
      <c r="BE355" s="149"/>
      <c r="BF355" s="149"/>
      <c r="BG355" s="149"/>
      <c r="BH355" s="149"/>
    </row>
    <row r="356" spans="1:60" ht="22.5" outlineLevel="1" x14ac:dyDescent="0.2">
      <c r="A356" s="176">
        <v>190</v>
      </c>
      <c r="B356" s="177" t="s">
        <v>688</v>
      </c>
      <c r="C356" s="187" t="s">
        <v>689</v>
      </c>
      <c r="D356" s="178" t="s">
        <v>184</v>
      </c>
      <c r="E356" s="179">
        <v>7.8</v>
      </c>
      <c r="F356" s="180">
        <v>201</v>
      </c>
      <c r="G356" s="181">
        <f>ROUND(E356*F356,2)</f>
        <v>1567.8</v>
      </c>
      <c r="H356" s="160"/>
      <c r="I356" s="159">
        <f>ROUND(E356*H356,2)</f>
        <v>0</v>
      </c>
      <c r="J356" s="160"/>
      <c r="K356" s="159">
        <f>ROUND(E356*J356,2)</f>
        <v>0</v>
      </c>
      <c r="L356" s="159">
        <v>21</v>
      </c>
      <c r="M356" s="159">
        <f>G356*(1+L356/100)</f>
        <v>1897.0379999999998</v>
      </c>
      <c r="N356" s="159">
        <v>2.3000000000000001E-4</v>
      </c>
      <c r="O356" s="159">
        <f>ROUND(E356*N356,2)</f>
        <v>0</v>
      </c>
      <c r="P356" s="159">
        <v>0</v>
      </c>
      <c r="Q356" s="159">
        <f>ROUND(E356*P356,2)</f>
        <v>0</v>
      </c>
      <c r="R356" s="159"/>
      <c r="S356" s="159" t="s">
        <v>175</v>
      </c>
      <c r="T356" s="159" t="s">
        <v>175</v>
      </c>
      <c r="U356" s="159">
        <v>0.20805000000000001</v>
      </c>
      <c r="V356" s="159">
        <f>ROUND(E356*U356,2)</f>
        <v>1.62</v>
      </c>
      <c r="W356" s="159"/>
      <c r="X356" s="159" t="s">
        <v>176</v>
      </c>
      <c r="Y356" s="149"/>
      <c r="Z356" s="149"/>
      <c r="AA356" s="149"/>
      <c r="AB356" s="149"/>
      <c r="AC356" s="149"/>
      <c r="AD356" s="149"/>
      <c r="AE356" s="149"/>
      <c r="AF356" s="149"/>
      <c r="AG356" s="149" t="s">
        <v>177</v>
      </c>
      <c r="AH356" s="149"/>
      <c r="AI356" s="149"/>
      <c r="AJ356" s="149"/>
      <c r="AK356" s="149"/>
      <c r="AL356" s="149"/>
      <c r="AM356" s="149"/>
      <c r="AN356" s="149"/>
      <c r="AO356" s="149"/>
      <c r="AP356" s="149"/>
      <c r="AQ356" s="149"/>
      <c r="AR356" s="149"/>
      <c r="AS356" s="149"/>
      <c r="AT356" s="149"/>
      <c r="AU356" s="149"/>
      <c r="AV356" s="149"/>
      <c r="AW356" s="149"/>
      <c r="AX356" s="149"/>
      <c r="AY356" s="149"/>
      <c r="AZ356" s="149"/>
      <c r="BA356" s="149"/>
      <c r="BB356" s="149"/>
      <c r="BC356" s="149"/>
      <c r="BD356" s="149"/>
      <c r="BE356" s="149"/>
      <c r="BF356" s="149"/>
      <c r="BG356" s="149"/>
      <c r="BH356" s="149"/>
    </row>
    <row r="357" spans="1:60" outlineLevel="1" x14ac:dyDescent="0.2">
      <c r="A357" s="170">
        <v>191</v>
      </c>
      <c r="B357" s="171" t="s">
        <v>690</v>
      </c>
      <c r="C357" s="185" t="s">
        <v>691</v>
      </c>
      <c r="D357" s="172" t="s">
        <v>184</v>
      </c>
      <c r="E357" s="173">
        <v>142.66999999999999</v>
      </c>
      <c r="F357" s="174">
        <v>54.8</v>
      </c>
      <c r="G357" s="175">
        <f>ROUND(E357*F357,2)</f>
        <v>7818.32</v>
      </c>
      <c r="H357" s="160"/>
      <c r="I357" s="159">
        <f>ROUND(E357*H357,2)</f>
        <v>0</v>
      </c>
      <c r="J357" s="160"/>
      <c r="K357" s="159">
        <f>ROUND(E357*J357,2)</f>
        <v>0</v>
      </c>
      <c r="L357" s="159">
        <v>21</v>
      </c>
      <c r="M357" s="159">
        <f>G357*(1+L357/100)</f>
        <v>9460.1671999999999</v>
      </c>
      <c r="N357" s="159">
        <v>4.0000000000000003E-5</v>
      </c>
      <c r="O357" s="159">
        <f>ROUND(E357*N357,2)</f>
        <v>0.01</v>
      </c>
      <c r="P357" s="159">
        <v>0</v>
      </c>
      <c r="Q357" s="159">
        <f>ROUND(E357*P357,2)</f>
        <v>0</v>
      </c>
      <c r="R357" s="159"/>
      <c r="S357" s="159" t="s">
        <v>175</v>
      </c>
      <c r="T357" s="159" t="s">
        <v>175</v>
      </c>
      <c r="U357" s="159">
        <v>7.0000000000000007E-2</v>
      </c>
      <c r="V357" s="159">
        <f>ROUND(E357*U357,2)</f>
        <v>9.99</v>
      </c>
      <c r="W357" s="159"/>
      <c r="X357" s="159" t="s">
        <v>176</v>
      </c>
      <c r="Y357" s="149"/>
      <c r="Z357" s="149"/>
      <c r="AA357" s="149"/>
      <c r="AB357" s="149"/>
      <c r="AC357" s="149"/>
      <c r="AD357" s="149"/>
      <c r="AE357" s="149"/>
      <c r="AF357" s="149"/>
      <c r="AG357" s="149" t="s">
        <v>177</v>
      </c>
      <c r="AH357" s="149"/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</row>
    <row r="358" spans="1:60" outlineLevel="1" x14ac:dyDescent="0.2">
      <c r="A358" s="156"/>
      <c r="B358" s="157"/>
      <c r="C358" s="186" t="s">
        <v>692</v>
      </c>
      <c r="D358" s="161"/>
      <c r="E358" s="162">
        <v>24.79</v>
      </c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49"/>
      <c r="Z358" s="149"/>
      <c r="AA358" s="149"/>
      <c r="AB358" s="149"/>
      <c r="AC358" s="149"/>
      <c r="AD358" s="149"/>
      <c r="AE358" s="149"/>
      <c r="AF358" s="149"/>
      <c r="AG358" s="149" t="s">
        <v>179</v>
      </c>
      <c r="AH358" s="149">
        <v>0</v>
      </c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</row>
    <row r="359" spans="1:60" outlineLevel="1" x14ac:dyDescent="0.2">
      <c r="A359" s="156"/>
      <c r="B359" s="157"/>
      <c r="C359" s="186" t="s">
        <v>693</v>
      </c>
      <c r="D359" s="161"/>
      <c r="E359" s="162">
        <v>43.98</v>
      </c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49"/>
      <c r="Z359" s="149"/>
      <c r="AA359" s="149"/>
      <c r="AB359" s="149"/>
      <c r="AC359" s="149"/>
      <c r="AD359" s="149"/>
      <c r="AE359" s="149"/>
      <c r="AF359" s="149"/>
      <c r="AG359" s="149" t="s">
        <v>179</v>
      </c>
      <c r="AH359" s="149">
        <v>0</v>
      </c>
      <c r="AI359" s="149"/>
      <c r="AJ359" s="149"/>
      <c r="AK359" s="149"/>
      <c r="AL359" s="149"/>
      <c r="AM359" s="149"/>
      <c r="AN359" s="149"/>
      <c r="AO359" s="149"/>
      <c r="AP359" s="149"/>
      <c r="AQ359" s="149"/>
      <c r="AR359" s="149"/>
      <c r="AS359" s="149"/>
      <c r="AT359" s="149"/>
      <c r="AU359" s="149"/>
      <c r="AV359" s="149"/>
      <c r="AW359" s="149"/>
      <c r="AX359" s="149"/>
      <c r="AY359" s="149"/>
      <c r="AZ359" s="149"/>
      <c r="BA359" s="149"/>
      <c r="BB359" s="149"/>
      <c r="BC359" s="149"/>
      <c r="BD359" s="149"/>
      <c r="BE359" s="149"/>
      <c r="BF359" s="149"/>
      <c r="BG359" s="149"/>
      <c r="BH359" s="149"/>
    </row>
    <row r="360" spans="1:60" outlineLevel="1" x14ac:dyDescent="0.2">
      <c r="A360" s="156"/>
      <c r="B360" s="157"/>
      <c r="C360" s="186" t="s">
        <v>694</v>
      </c>
      <c r="D360" s="161"/>
      <c r="E360" s="162">
        <v>63.9</v>
      </c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49"/>
      <c r="Z360" s="149"/>
      <c r="AA360" s="149"/>
      <c r="AB360" s="149"/>
      <c r="AC360" s="149"/>
      <c r="AD360" s="149"/>
      <c r="AE360" s="149"/>
      <c r="AF360" s="149"/>
      <c r="AG360" s="149" t="s">
        <v>179</v>
      </c>
      <c r="AH360" s="149">
        <v>0</v>
      </c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  <c r="AV360" s="149"/>
      <c r="AW360" s="149"/>
      <c r="AX360" s="149"/>
      <c r="AY360" s="149"/>
      <c r="AZ360" s="149"/>
      <c r="BA360" s="149"/>
      <c r="BB360" s="149"/>
      <c r="BC360" s="149"/>
      <c r="BD360" s="149"/>
      <c r="BE360" s="149"/>
      <c r="BF360" s="149"/>
      <c r="BG360" s="149"/>
      <c r="BH360" s="149"/>
    </row>
    <row r="361" spans="1:60" outlineLevel="1" x14ac:dyDescent="0.2">
      <c r="A361" s="156"/>
      <c r="B361" s="157"/>
      <c r="C361" s="186" t="s">
        <v>695</v>
      </c>
      <c r="D361" s="161"/>
      <c r="E361" s="162">
        <v>10</v>
      </c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  <c r="X361" s="159"/>
      <c r="Y361" s="149"/>
      <c r="Z361" s="149"/>
      <c r="AA361" s="149"/>
      <c r="AB361" s="149"/>
      <c r="AC361" s="149"/>
      <c r="AD361" s="149"/>
      <c r="AE361" s="149"/>
      <c r="AF361" s="149"/>
      <c r="AG361" s="149" t="s">
        <v>179</v>
      </c>
      <c r="AH361" s="149">
        <v>0</v>
      </c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149"/>
      <c r="AT361" s="149"/>
      <c r="AU361" s="149"/>
      <c r="AV361" s="149"/>
      <c r="AW361" s="149"/>
      <c r="AX361" s="149"/>
      <c r="AY361" s="149"/>
      <c r="AZ361" s="149"/>
      <c r="BA361" s="149"/>
      <c r="BB361" s="149"/>
      <c r="BC361" s="149"/>
      <c r="BD361" s="149"/>
      <c r="BE361" s="149"/>
      <c r="BF361" s="149"/>
      <c r="BG361" s="149"/>
      <c r="BH361" s="149"/>
    </row>
    <row r="362" spans="1:60" outlineLevel="1" x14ac:dyDescent="0.2">
      <c r="A362" s="170">
        <v>192</v>
      </c>
      <c r="B362" s="171" t="s">
        <v>696</v>
      </c>
      <c r="C362" s="185" t="s">
        <v>697</v>
      </c>
      <c r="D362" s="172" t="s">
        <v>174</v>
      </c>
      <c r="E362" s="173">
        <v>20.3</v>
      </c>
      <c r="F362" s="174">
        <v>14.7</v>
      </c>
      <c r="G362" s="175">
        <f>ROUND(E362*F362,2)</f>
        <v>298.41000000000003</v>
      </c>
      <c r="H362" s="160"/>
      <c r="I362" s="159">
        <f>ROUND(E362*H362,2)</f>
        <v>0</v>
      </c>
      <c r="J362" s="160"/>
      <c r="K362" s="159">
        <f>ROUND(E362*J362,2)</f>
        <v>0</v>
      </c>
      <c r="L362" s="159">
        <v>21</v>
      </c>
      <c r="M362" s="159">
        <f>G362*(1+L362/100)</f>
        <v>361.0761</v>
      </c>
      <c r="N362" s="159">
        <v>0</v>
      </c>
      <c r="O362" s="159">
        <f>ROUND(E362*N362,2)</f>
        <v>0</v>
      </c>
      <c r="P362" s="159">
        <v>0</v>
      </c>
      <c r="Q362" s="159">
        <f>ROUND(E362*P362,2)</f>
        <v>0</v>
      </c>
      <c r="R362" s="159"/>
      <c r="S362" s="159" t="s">
        <v>175</v>
      </c>
      <c r="T362" s="159" t="s">
        <v>175</v>
      </c>
      <c r="U362" s="159">
        <v>0.03</v>
      </c>
      <c r="V362" s="159">
        <f>ROUND(E362*U362,2)</f>
        <v>0.61</v>
      </c>
      <c r="W362" s="159"/>
      <c r="X362" s="159" t="s">
        <v>176</v>
      </c>
      <c r="Y362" s="149"/>
      <c r="Z362" s="149"/>
      <c r="AA362" s="149"/>
      <c r="AB362" s="149"/>
      <c r="AC362" s="149"/>
      <c r="AD362" s="149"/>
      <c r="AE362" s="149"/>
      <c r="AF362" s="149"/>
      <c r="AG362" s="149" t="s">
        <v>177</v>
      </c>
      <c r="AH362" s="149"/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</row>
    <row r="363" spans="1:60" outlineLevel="1" x14ac:dyDescent="0.2">
      <c r="A363" s="156"/>
      <c r="B363" s="157"/>
      <c r="C363" s="186" t="s">
        <v>698</v>
      </c>
      <c r="D363" s="161"/>
      <c r="E363" s="162">
        <v>20.3</v>
      </c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49"/>
      <c r="Z363" s="149"/>
      <c r="AA363" s="149"/>
      <c r="AB363" s="149"/>
      <c r="AC363" s="149"/>
      <c r="AD363" s="149"/>
      <c r="AE363" s="149"/>
      <c r="AF363" s="149"/>
      <c r="AG363" s="149" t="s">
        <v>179</v>
      </c>
      <c r="AH363" s="149">
        <v>0</v>
      </c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  <c r="AV363" s="149"/>
      <c r="AW363" s="149"/>
      <c r="AX363" s="149"/>
      <c r="AY363" s="149"/>
      <c r="AZ363" s="149"/>
      <c r="BA363" s="149"/>
      <c r="BB363" s="149"/>
      <c r="BC363" s="149"/>
      <c r="BD363" s="149"/>
      <c r="BE363" s="149"/>
      <c r="BF363" s="149"/>
      <c r="BG363" s="149"/>
      <c r="BH363" s="149"/>
    </row>
    <row r="364" spans="1:60" outlineLevel="1" x14ac:dyDescent="0.2">
      <c r="A364" s="170">
        <v>193</v>
      </c>
      <c r="B364" s="171" t="s">
        <v>699</v>
      </c>
      <c r="C364" s="185" t="s">
        <v>700</v>
      </c>
      <c r="D364" s="172" t="s">
        <v>174</v>
      </c>
      <c r="E364" s="173">
        <v>48.745399999999997</v>
      </c>
      <c r="F364" s="174">
        <v>530</v>
      </c>
      <c r="G364" s="175">
        <f>ROUND(E364*F364,2)</f>
        <v>25835.06</v>
      </c>
      <c r="H364" s="160"/>
      <c r="I364" s="159">
        <f>ROUND(E364*H364,2)</f>
        <v>0</v>
      </c>
      <c r="J364" s="160"/>
      <c r="K364" s="159">
        <f>ROUND(E364*J364,2)</f>
        <v>0</v>
      </c>
      <c r="L364" s="159">
        <v>21</v>
      </c>
      <c r="M364" s="159">
        <f>G364*(1+L364/100)</f>
        <v>31260.422600000002</v>
      </c>
      <c r="N364" s="159">
        <v>2.3800000000000002E-2</v>
      </c>
      <c r="O364" s="159">
        <f>ROUND(E364*N364,2)</f>
        <v>1.1599999999999999</v>
      </c>
      <c r="P364" s="159">
        <v>0</v>
      </c>
      <c r="Q364" s="159">
        <f>ROUND(E364*P364,2)</f>
        <v>0</v>
      </c>
      <c r="R364" s="159" t="s">
        <v>229</v>
      </c>
      <c r="S364" s="159" t="s">
        <v>175</v>
      </c>
      <c r="T364" s="159" t="s">
        <v>175</v>
      </c>
      <c r="U364" s="159">
        <v>0</v>
      </c>
      <c r="V364" s="159">
        <f>ROUND(E364*U364,2)</f>
        <v>0</v>
      </c>
      <c r="W364" s="159"/>
      <c r="X364" s="159" t="s">
        <v>230</v>
      </c>
      <c r="Y364" s="149"/>
      <c r="Z364" s="149"/>
      <c r="AA364" s="149"/>
      <c r="AB364" s="149"/>
      <c r="AC364" s="149"/>
      <c r="AD364" s="149"/>
      <c r="AE364" s="149"/>
      <c r="AF364" s="149"/>
      <c r="AG364" s="149" t="s">
        <v>231</v>
      </c>
      <c r="AH364" s="149"/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</row>
    <row r="365" spans="1:60" outlineLevel="1" x14ac:dyDescent="0.2">
      <c r="A365" s="156"/>
      <c r="B365" s="157"/>
      <c r="C365" s="186" t="s">
        <v>701</v>
      </c>
      <c r="D365" s="161"/>
      <c r="E365" s="162">
        <v>47.530999999999999</v>
      </c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49"/>
      <c r="Z365" s="149"/>
      <c r="AA365" s="149"/>
      <c r="AB365" s="149"/>
      <c r="AC365" s="149"/>
      <c r="AD365" s="149"/>
      <c r="AE365" s="149"/>
      <c r="AF365" s="149"/>
      <c r="AG365" s="149" t="s">
        <v>179</v>
      </c>
      <c r="AH365" s="149">
        <v>0</v>
      </c>
      <c r="AI365" s="149"/>
      <c r="AJ365" s="149"/>
      <c r="AK365" s="149"/>
      <c r="AL365" s="149"/>
      <c r="AM365" s="149"/>
      <c r="AN365" s="149"/>
      <c r="AO365" s="149"/>
      <c r="AP365" s="149"/>
      <c r="AQ365" s="149"/>
      <c r="AR365" s="149"/>
      <c r="AS365" s="149"/>
      <c r="AT365" s="149"/>
      <c r="AU365" s="149"/>
      <c r="AV365" s="149"/>
      <c r="AW365" s="149"/>
      <c r="AX365" s="149"/>
      <c r="AY365" s="149"/>
      <c r="AZ365" s="149"/>
      <c r="BA365" s="149"/>
      <c r="BB365" s="149"/>
      <c r="BC365" s="149"/>
      <c r="BD365" s="149"/>
      <c r="BE365" s="149"/>
      <c r="BF365" s="149"/>
      <c r="BG365" s="149"/>
      <c r="BH365" s="149"/>
    </row>
    <row r="366" spans="1:60" outlineLevel="1" x14ac:dyDescent="0.2">
      <c r="A366" s="156"/>
      <c r="B366" s="157"/>
      <c r="C366" s="186" t="s">
        <v>702</v>
      </c>
      <c r="D366" s="161"/>
      <c r="E366" s="162">
        <v>1.2143999999999999</v>
      </c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49"/>
      <c r="Z366" s="149"/>
      <c r="AA366" s="149"/>
      <c r="AB366" s="149"/>
      <c r="AC366" s="149"/>
      <c r="AD366" s="149"/>
      <c r="AE366" s="149"/>
      <c r="AF366" s="149"/>
      <c r="AG366" s="149" t="s">
        <v>179</v>
      </c>
      <c r="AH366" s="149">
        <v>0</v>
      </c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</row>
    <row r="367" spans="1:60" outlineLevel="1" x14ac:dyDescent="0.2">
      <c r="A367" s="156">
        <v>194</v>
      </c>
      <c r="B367" s="157" t="s">
        <v>703</v>
      </c>
      <c r="C367" s="188" t="s">
        <v>704</v>
      </c>
      <c r="D367" s="158" t="s">
        <v>0</v>
      </c>
      <c r="E367" s="182">
        <v>701.95299999999997</v>
      </c>
      <c r="F367" s="160">
        <v>5</v>
      </c>
      <c r="G367" s="159">
        <f>ROUND(E367*F367,2)</f>
        <v>3509.77</v>
      </c>
      <c r="H367" s="160"/>
      <c r="I367" s="159">
        <f>ROUND(E367*H367,2)</f>
        <v>0</v>
      </c>
      <c r="J367" s="160"/>
      <c r="K367" s="159">
        <f>ROUND(E367*J367,2)</f>
        <v>0</v>
      </c>
      <c r="L367" s="159">
        <v>21</v>
      </c>
      <c r="M367" s="159">
        <f>G367*(1+L367/100)</f>
        <v>4246.8216999999995</v>
      </c>
      <c r="N367" s="159">
        <v>0</v>
      </c>
      <c r="O367" s="159">
        <f>ROUND(E367*N367,2)</f>
        <v>0</v>
      </c>
      <c r="P367" s="159">
        <v>0</v>
      </c>
      <c r="Q367" s="159">
        <f>ROUND(E367*P367,2)</f>
        <v>0</v>
      </c>
      <c r="R367" s="159"/>
      <c r="S367" s="159" t="s">
        <v>175</v>
      </c>
      <c r="T367" s="159" t="s">
        <v>175</v>
      </c>
      <c r="U367" s="159">
        <v>0</v>
      </c>
      <c r="V367" s="159">
        <f>ROUND(E367*U367,2)</f>
        <v>0</v>
      </c>
      <c r="W367" s="159"/>
      <c r="X367" s="159" t="s">
        <v>476</v>
      </c>
      <c r="Y367" s="149"/>
      <c r="Z367" s="149"/>
      <c r="AA367" s="149"/>
      <c r="AB367" s="149"/>
      <c r="AC367" s="149"/>
      <c r="AD367" s="149"/>
      <c r="AE367" s="149"/>
      <c r="AF367" s="149"/>
      <c r="AG367" s="149" t="s">
        <v>477</v>
      </c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</row>
    <row r="368" spans="1:60" x14ac:dyDescent="0.2">
      <c r="A368" s="164" t="s">
        <v>170</v>
      </c>
      <c r="B368" s="165" t="s">
        <v>130</v>
      </c>
      <c r="C368" s="184" t="s">
        <v>131</v>
      </c>
      <c r="D368" s="166"/>
      <c r="E368" s="167"/>
      <c r="F368" s="168"/>
      <c r="G368" s="169">
        <f>SUMIF(AG369:AG379,"&lt;&gt;NOR",G369:G379)</f>
        <v>173058.71</v>
      </c>
      <c r="H368" s="163"/>
      <c r="I368" s="163">
        <f>SUM(I369:I379)</f>
        <v>0</v>
      </c>
      <c r="J368" s="163"/>
      <c r="K368" s="163">
        <f>SUM(K369:K379)</f>
        <v>0</v>
      </c>
      <c r="L368" s="163"/>
      <c r="M368" s="163">
        <f>SUM(M369:M379)</f>
        <v>209401.03909999997</v>
      </c>
      <c r="N368" s="163"/>
      <c r="O368" s="163">
        <f>SUM(O369:O379)</f>
        <v>0.84</v>
      </c>
      <c r="P368" s="163"/>
      <c r="Q368" s="163">
        <f>SUM(Q369:Q379)</f>
        <v>0.09</v>
      </c>
      <c r="R368" s="163"/>
      <c r="S368" s="163"/>
      <c r="T368" s="163"/>
      <c r="U368" s="163"/>
      <c r="V368" s="163">
        <f>SUM(V369:V379)</f>
        <v>119.5</v>
      </c>
      <c r="W368" s="163"/>
      <c r="X368" s="163"/>
      <c r="AG368" t="s">
        <v>171</v>
      </c>
    </row>
    <row r="369" spans="1:60" ht="22.5" outlineLevel="1" x14ac:dyDescent="0.2">
      <c r="A369" s="176">
        <v>195</v>
      </c>
      <c r="B369" s="177" t="s">
        <v>705</v>
      </c>
      <c r="C369" s="187" t="s">
        <v>706</v>
      </c>
      <c r="D369" s="178" t="s">
        <v>174</v>
      </c>
      <c r="E369" s="179">
        <v>194.01400000000001</v>
      </c>
      <c r="F369" s="180">
        <v>8</v>
      </c>
      <c r="G369" s="181">
        <f>ROUND(E369*F369,2)</f>
        <v>1552.11</v>
      </c>
      <c r="H369" s="160"/>
      <c r="I369" s="159">
        <f>ROUND(E369*H369,2)</f>
        <v>0</v>
      </c>
      <c r="J369" s="160"/>
      <c r="K369" s="159">
        <f>ROUND(E369*J369,2)</f>
        <v>0</v>
      </c>
      <c r="L369" s="159">
        <v>21</v>
      </c>
      <c r="M369" s="159">
        <f>G369*(1+L369/100)</f>
        <v>1878.0530999999999</v>
      </c>
      <c r="N369" s="159">
        <v>0</v>
      </c>
      <c r="O369" s="159">
        <f>ROUND(E369*N369,2)</f>
        <v>0</v>
      </c>
      <c r="P369" s="159">
        <v>0</v>
      </c>
      <c r="Q369" s="159">
        <f>ROUND(E369*P369,2)</f>
        <v>0</v>
      </c>
      <c r="R369" s="159"/>
      <c r="S369" s="159" t="s">
        <v>175</v>
      </c>
      <c r="T369" s="159" t="s">
        <v>175</v>
      </c>
      <c r="U369" s="159">
        <v>1.6E-2</v>
      </c>
      <c r="V369" s="159">
        <f>ROUND(E369*U369,2)</f>
        <v>3.1</v>
      </c>
      <c r="W369" s="159"/>
      <c r="X369" s="159" t="s">
        <v>176</v>
      </c>
      <c r="Y369" s="149"/>
      <c r="Z369" s="149"/>
      <c r="AA369" s="149"/>
      <c r="AB369" s="149"/>
      <c r="AC369" s="149"/>
      <c r="AD369" s="149"/>
      <c r="AE369" s="149"/>
      <c r="AF369" s="149"/>
      <c r="AG369" s="149" t="s">
        <v>177</v>
      </c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</row>
    <row r="370" spans="1:60" ht="22.5" outlineLevel="1" x14ac:dyDescent="0.2">
      <c r="A370" s="170">
        <v>196</v>
      </c>
      <c r="B370" s="171" t="s">
        <v>707</v>
      </c>
      <c r="C370" s="185" t="s">
        <v>708</v>
      </c>
      <c r="D370" s="172" t="s">
        <v>184</v>
      </c>
      <c r="E370" s="173">
        <v>145.44499999999999</v>
      </c>
      <c r="F370" s="174">
        <v>75.7</v>
      </c>
      <c r="G370" s="175">
        <f>ROUND(E370*F370,2)</f>
        <v>11010.19</v>
      </c>
      <c r="H370" s="160"/>
      <c r="I370" s="159">
        <f>ROUND(E370*H370,2)</f>
        <v>0</v>
      </c>
      <c r="J370" s="160"/>
      <c r="K370" s="159">
        <f>ROUND(E370*J370,2)</f>
        <v>0</v>
      </c>
      <c r="L370" s="159">
        <v>21</v>
      </c>
      <c r="M370" s="159">
        <f>G370*(1+L370/100)</f>
        <v>13322.329900000001</v>
      </c>
      <c r="N370" s="159">
        <v>8.0000000000000007E-5</v>
      </c>
      <c r="O370" s="159">
        <f>ROUND(E370*N370,2)</f>
        <v>0.01</v>
      </c>
      <c r="P370" s="159">
        <v>0</v>
      </c>
      <c r="Q370" s="159">
        <f>ROUND(E370*P370,2)</f>
        <v>0</v>
      </c>
      <c r="R370" s="159"/>
      <c r="S370" s="159" t="s">
        <v>175</v>
      </c>
      <c r="T370" s="159" t="s">
        <v>175</v>
      </c>
      <c r="U370" s="159">
        <v>0.13719999999999999</v>
      </c>
      <c r="V370" s="159">
        <f>ROUND(E370*U370,2)</f>
        <v>19.96</v>
      </c>
      <c r="W370" s="159"/>
      <c r="X370" s="159" t="s">
        <v>176</v>
      </c>
      <c r="Y370" s="149"/>
      <c r="Z370" s="149"/>
      <c r="AA370" s="149"/>
      <c r="AB370" s="149"/>
      <c r="AC370" s="149"/>
      <c r="AD370" s="149"/>
      <c r="AE370" s="149"/>
      <c r="AF370" s="149"/>
      <c r="AG370" s="149" t="s">
        <v>177</v>
      </c>
      <c r="AH370" s="149"/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</row>
    <row r="371" spans="1:60" outlineLevel="1" x14ac:dyDescent="0.2">
      <c r="A371" s="156"/>
      <c r="B371" s="157"/>
      <c r="C371" s="186" t="s">
        <v>709</v>
      </c>
      <c r="D371" s="161"/>
      <c r="E371" s="162">
        <v>145.44499999999999</v>
      </c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49"/>
      <c r="Z371" s="149"/>
      <c r="AA371" s="149"/>
      <c r="AB371" s="149"/>
      <c r="AC371" s="149"/>
      <c r="AD371" s="149"/>
      <c r="AE371" s="149"/>
      <c r="AF371" s="149"/>
      <c r="AG371" s="149" t="s">
        <v>179</v>
      </c>
      <c r="AH371" s="149">
        <v>0</v>
      </c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</row>
    <row r="372" spans="1:60" ht="22.5" outlineLevel="1" x14ac:dyDescent="0.2">
      <c r="A372" s="170">
        <v>197</v>
      </c>
      <c r="B372" s="171" t="s">
        <v>710</v>
      </c>
      <c r="C372" s="185" t="s">
        <v>711</v>
      </c>
      <c r="D372" s="172" t="s">
        <v>174</v>
      </c>
      <c r="E372" s="173">
        <v>86.97</v>
      </c>
      <c r="F372" s="174">
        <v>39.6</v>
      </c>
      <c r="G372" s="175">
        <f>ROUND(E372*F372,2)</f>
        <v>3444.01</v>
      </c>
      <c r="H372" s="160"/>
      <c r="I372" s="159">
        <f>ROUND(E372*H372,2)</f>
        <v>0</v>
      </c>
      <c r="J372" s="160"/>
      <c r="K372" s="159">
        <f>ROUND(E372*J372,2)</f>
        <v>0</v>
      </c>
      <c r="L372" s="159">
        <v>21</v>
      </c>
      <c r="M372" s="159">
        <f>G372*(1+L372/100)</f>
        <v>4167.2520999999997</v>
      </c>
      <c r="N372" s="159">
        <v>0</v>
      </c>
      <c r="O372" s="159">
        <f>ROUND(E372*N372,2)</f>
        <v>0</v>
      </c>
      <c r="P372" s="159">
        <v>1E-3</v>
      </c>
      <c r="Q372" s="159">
        <f>ROUND(E372*P372,2)</f>
        <v>0.09</v>
      </c>
      <c r="R372" s="159"/>
      <c r="S372" s="159" t="s">
        <v>175</v>
      </c>
      <c r="T372" s="159" t="s">
        <v>175</v>
      </c>
      <c r="U372" s="159">
        <v>0.105</v>
      </c>
      <c r="V372" s="159">
        <f>ROUND(E372*U372,2)</f>
        <v>9.1300000000000008</v>
      </c>
      <c r="W372" s="159"/>
      <c r="X372" s="159" t="s">
        <v>176</v>
      </c>
      <c r="Y372" s="149"/>
      <c r="Z372" s="149"/>
      <c r="AA372" s="149"/>
      <c r="AB372" s="149"/>
      <c r="AC372" s="149"/>
      <c r="AD372" s="149"/>
      <c r="AE372" s="149"/>
      <c r="AF372" s="149"/>
      <c r="AG372" s="149" t="s">
        <v>177</v>
      </c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</row>
    <row r="373" spans="1:60" outlineLevel="1" x14ac:dyDescent="0.2">
      <c r="A373" s="156"/>
      <c r="B373" s="157"/>
      <c r="C373" s="186" t="s">
        <v>712</v>
      </c>
      <c r="D373" s="161"/>
      <c r="E373" s="162">
        <v>29.9</v>
      </c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49"/>
      <c r="Z373" s="149"/>
      <c r="AA373" s="149"/>
      <c r="AB373" s="149"/>
      <c r="AC373" s="149"/>
      <c r="AD373" s="149"/>
      <c r="AE373" s="149"/>
      <c r="AF373" s="149"/>
      <c r="AG373" s="149" t="s">
        <v>179</v>
      </c>
      <c r="AH373" s="149">
        <v>0</v>
      </c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</row>
    <row r="374" spans="1:60" outlineLevel="1" x14ac:dyDescent="0.2">
      <c r="A374" s="156"/>
      <c r="B374" s="157"/>
      <c r="C374" s="186" t="s">
        <v>713</v>
      </c>
      <c r="D374" s="161"/>
      <c r="E374" s="162">
        <v>57.07</v>
      </c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49"/>
      <c r="Z374" s="149"/>
      <c r="AA374" s="149"/>
      <c r="AB374" s="149"/>
      <c r="AC374" s="149"/>
      <c r="AD374" s="149"/>
      <c r="AE374" s="149"/>
      <c r="AF374" s="149"/>
      <c r="AG374" s="149" t="s">
        <v>179</v>
      </c>
      <c r="AH374" s="149">
        <v>0</v>
      </c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</row>
    <row r="375" spans="1:60" ht="22.5" outlineLevel="1" x14ac:dyDescent="0.2">
      <c r="A375" s="170">
        <v>198</v>
      </c>
      <c r="B375" s="171" t="s">
        <v>714</v>
      </c>
      <c r="C375" s="185" t="s">
        <v>715</v>
      </c>
      <c r="D375" s="172" t="s">
        <v>174</v>
      </c>
      <c r="E375" s="173">
        <v>194.01400000000001</v>
      </c>
      <c r="F375" s="174">
        <v>264</v>
      </c>
      <c r="G375" s="175">
        <f>ROUND(E375*F375,2)</f>
        <v>51219.7</v>
      </c>
      <c r="H375" s="160"/>
      <c r="I375" s="159">
        <f>ROUND(E375*H375,2)</f>
        <v>0</v>
      </c>
      <c r="J375" s="160"/>
      <c r="K375" s="159">
        <f>ROUND(E375*J375,2)</f>
        <v>0</v>
      </c>
      <c r="L375" s="159">
        <v>21</v>
      </c>
      <c r="M375" s="159">
        <f>G375*(1+L375/100)</f>
        <v>61975.836999999992</v>
      </c>
      <c r="N375" s="159">
        <v>3.3E-4</v>
      </c>
      <c r="O375" s="159">
        <f>ROUND(E375*N375,2)</f>
        <v>0.06</v>
      </c>
      <c r="P375" s="159">
        <v>0</v>
      </c>
      <c r="Q375" s="159">
        <f>ROUND(E375*P375,2)</f>
        <v>0</v>
      </c>
      <c r="R375" s="159"/>
      <c r="S375" s="159" t="s">
        <v>175</v>
      </c>
      <c r="T375" s="159" t="s">
        <v>175</v>
      </c>
      <c r="U375" s="159">
        <v>0.45</v>
      </c>
      <c r="V375" s="159">
        <f>ROUND(E375*U375,2)</f>
        <v>87.31</v>
      </c>
      <c r="W375" s="159"/>
      <c r="X375" s="159" t="s">
        <v>176</v>
      </c>
      <c r="Y375" s="149"/>
      <c r="Z375" s="149"/>
      <c r="AA375" s="149"/>
      <c r="AB375" s="149"/>
      <c r="AC375" s="149"/>
      <c r="AD375" s="149"/>
      <c r="AE375" s="149"/>
      <c r="AF375" s="149"/>
      <c r="AG375" s="149" t="s">
        <v>177</v>
      </c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</row>
    <row r="376" spans="1:60" outlineLevel="1" x14ac:dyDescent="0.2">
      <c r="A376" s="156"/>
      <c r="B376" s="157"/>
      <c r="C376" s="186" t="s">
        <v>716</v>
      </c>
      <c r="D376" s="161"/>
      <c r="E376" s="162">
        <v>194.01400000000001</v>
      </c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49"/>
      <c r="Z376" s="149"/>
      <c r="AA376" s="149"/>
      <c r="AB376" s="149"/>
      <c r="AC376" s="149"/>
      <c r="AD376" s="149"/>
      <c r="AE376" s="149"/>
      <c r="AF376" s="149"/>
      <c r="AG376" s="149" t="s">
        <v>179</v>
      </c>
      <c r="AH376" s="149">
        <v>0</v>
      </c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</row>
    <row r="377" spans="1:60" outlineLevel="1" x14ac:dyDescent="0.2">
      <c r="A377" s="170">
        <v>199</v>
      </c>
      <c r="B377" s="171" t="s">
        <v>717</v>
      </c>
      <c r="C377" s="185" t="s">
        <v>718</v>
      </c>
      <c r="D377" s="172" t="s">
        <v>174</v>
      </c>
      <c r="E377" s="173">
        <v>213.41540000000001</v>
      </c>
      <c r="F377" s="174">
        <v>480</v>
      </c>
      <c r="G377" s="175">
        <f>ROUND(E377*F377,2)</f>
        <v>102439.39</v>
      </c>
      <c r="H377" s="160"/>
      <c r="I377" s="159">
        <f>ROUND(E377*H377,2)</f>
        <v>0</v>
      </c>
      <c r="J377" s="160"/>
      <c r="K377" s="159">
        <f>ROUND(E377*J377,2)</f>
        <v>0</v>
      </c>
      <c r="L377" s="159">
        <v>21</v>
      </c>
      <c r="M377" s="159">
        <f>G377*(1+L377/100)</f>
        <v>123951.66189999999</v>
      </c>
      <c r="N377" s="159">
        <v>3.5999999999999999E-3</v>
      </c>
      <c r="O377" s="159">
        <f>ROUND(E377*N377,2)</f>
        <v>0.77</v>
      </c>
      <c r="P377" s="159">
        <v>0</v>
      </c>
      <c r="Q377" s="159">
        <f>ROUND(E377*P377,2)</f>
        <v>0</v>
      </c>
      <c r="R377" s="159" t="s">
        <v>229</v>
      </c>
      <c r="S377" s="159" t="s">
        <v>175</v>
      </c>
      <c r="T377" s="159" t="s">
        <v>175</v>
      </c>
      <c r="U377" s="159">
        <v>0</v>
      </c>
      <c r="V377" s="159">
        <f>ROUND(E377*U377,2)</f>
        <v>0</v>
      </c>
      <c r="W377" s="159"/>
      <c r="X377" s="159" t="s">
        <v>230</v>
      </c>
      <c r="Y377" s="149"/>
      <c r="Z377" s="149"/>
      <c r="AA377" s="149"/>
      <c r="AB377" s="149"/>
      <c r="AC377" s="149"/>
      <c r="AD377" s="149"/>
      <c r="AE377" s="149"/>
      <c r="AF377" s="149"/>
      <c r="AG377" s="149" t="s">
        <v>231</v>
      </c>
      <c r="AH377" s="149"/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</row>
    <row r="378" spans="1:60" ht="22.5" outlineLevel="1" x14ac:dyDescent="0.2">
      <c r="A378" s="156"/>
      <c r="B378" s="157"/>
      <c r="C378" s="186" t="s">
        <v>719</v>
      </c>
      <c r="D378" s="161"/>
      <c r="E378" s="162">
        <v>213.41540000000001</v>
      </c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49"/>
      <c r="Z378" s="149"/>
      <c r="AA378" s="149"/>
      <c r="AB378" s="149"/>
      <c r="AC378" s="149"/>
      <c r="AD378" s="149"/>
      <c r="AE378" s="149"/>
      <c r="AF378" s="149"/>
      <c r="AG378" s="149" t="s">
        <v>179</v>
      </c>
      <c r="AH378" s="149">
        <v>0</v>
      </c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  <c r="AV378" s="149"/>
      <c r="AW378" s="149"/>
      <c r="AX378" s="149"/>
      <c r="AY378" s="149"/>
      <c r="AZ378" s="149"/>
      <c r="BA378" s="149"/>
      <c r="BB378" s="149"/>
      <c r="BC378" s="149"/>
      <c r="BD378" s="149"/>
      <c r="BE378" s="149"/>
      <c r="BF378" s="149"/>
      <c r="BG378" s="149"/>
      <c r="BH378" s="149"/>
    </row>
    <row r="379" spans="1:60" outlineLevel="1" x14ac:dyDescent="0.2">
      <c r="A379" s="156">
        <v>200</v>
      </c>
      <c r="B379" s="157" t="s">
        <v>720</v>
      </c>
      <c r="C379" s="188" t="s">
        <v>721</v>
      </c>
      <c r="D379" s="158" t="s">
        <v>0</v>
      </c>
      <c r="E379" s="182">
        <v>1696.654</v>
      </c>
      <c r="F379" s="160">
        <v>2</v>
      </c>
      <c r="G379" s="159">
        <f>ROUND(E379*F379,2)</f>
        <v>3393.31</v>
      </c>
      <c r="H379" s="160"/>
      <c r="I379" s="159">
        <f>ROUND(E379*H379,2)</f>
        <v>0</v>
      </c>
      <c r="J379" s="160"/>
      <c r="K379" s="159">
        <f>ROUND(E379*J379,2)</f>
        <v>0</v>
      </c>
      <c r="L379" s="159">
        <v>21</v>
      </c>
      <c r="M379" s="159">
        <f>G379*(1+L379/100)</f>
        <v>4105.9050999999999</v>
      </c>
      <c r="N379" s="159">
        <v>0</v>
      </c>
      <c r="O379" s="159">
        <f>ROUND(E379*N379,2)</f>
        <v>0</v>
      </c>
      <c r="P379" s="159">
        <v>0</v>
      </c>
      <c r="Q379" s="159">
        <f>ROUND(E379*P379,2)</f>
        <v>0</v>
      </c>
      <c r="R379" s="159"/>
      <c r="S379" s="159" t="s">
        <v>175</v>
      </c>
      <c r="T379" s="159" t="s">
        <v>175</v>
      </c>
      <c r="U379" s="159">
        <v>0</v>
      </c>
      <c r="V379" s="159">
        <f>ROUND(E379*U379,2)</f>
        <v>0</v>
      </c>
      <c r="W379" s="159"/>
      <c r="X379" s="159" t="s">
        <v>476</v>
      </c>
      <c r="Y379" s="149"/>
      <c r="Z379" s="149"/>
      <c r="AA379" s="149"/>
      <c r="AB379" s="149"/>
      <c r="AC379" s="149"/>
      <c r="AD379" s="149"/>
      <c r="AE379" s="149"/>
      <c r="AF379" s="149"/>
      <c r="AG379" s="149" t="s">
        <v>477</v>
      </c>
      <c r="AH379" s="149"/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49"/>
      <c r="BD379" s="149"/>
      <c r="BE379" s="149"/>
      <c r="BF379" s="149"/>
      <c r="BG379" s="149"/>
      <c r="BH379" s="149"/>
    </row>
    <row r="380" spans="1:60" x14ac:dyDescent="0.2">
      <c r="A380" s="164" t="s">
        <v>170</v>
      </c>
      <c r="B380" s="165" t="s">
        <v>132</v>
      </c>
      <c r="C380" s="184" t="s">
        <v>133</v>
      </c>
      <c r="D380" s="166"/>
      <c r="E380" s="167"/>
      <c r="F380" s="168"/>
      <c r="G380" s="169">
        <f>SUMIF(AG381:AG393,"&lt;&gt;NOR",G381:G393)</f>
        <v>385977.87</v>
      </c>
      <c r="H380" s="163"/>
      <c r="I380" s="163">
        <f>SUM(I381:I393)</f>
        <v>0</v>
      </c>
      <c r="J380" s="163"/>
      <c r="K380" s="163">
        <f>SUM(K381:K393)</f>
        <v>0</v>
      </c>
      <c r="L380" s="163"/>
      <c r="M380" s="163">
        <f>SUM(M381:M393)</f>
        <v>467033.22269999998</v>
      </c>
      <c r="N380" s="163"/>
      <c r="O380" s="163">
        <f>SUM(O381:O393)</f>
        <v>4.16</v>
      </c>
      <c r="P380" s="163"/>
      <c r="Q380" s="163">
        <f>SUM(Q381:Q393)</f>
        <v>0</v>
      </c>
      <c r="R380" s="163"/>
      <c r="S380" s="163"/>
      <c r="T380" s="163"/>
      <c r="U380" s="163"/>
      <c r="V380" s="163">
        <f>SUM(V381:V393)</f>
        <v>440.05</v>
      </c>
      <c r="W380" s="163"/>
      <c r="X380" s="163"/>
      <c r="AG380" t="s">
        <v>171</v>
      </c>
    </row>
    <row r="381" spans="1:60" outlineLevel="1" x14ac:dyDescent="0.2">
      <c r="A381" s="176">
        <v>201</v>
      </c>
      <c r="B381" s="177" t="s">
        <v>722</v>
      </c>
      <c r="C381" s="187" t="s">
        <v>723</v>
      </c>
      <c r="D381" s="178" t="s">
        <v>174</v>
      </c>
      <c r="E381" s="179">
        <v>118.029</v>
      </c>
      <c r="F381" s="180">
        <v>48.5</v>
      </c>
      <c r="G381" s="181">
        <f>ROUND(E381*F381,2)</f>
        <v>5724.41</v>
      </c>
      <c r="H381" s="160"/>
      <c r="I381" s="159">
        <f>ROUND(E381*H381,2)</f>
        <v>0</v>
      </c>
      <c r="J381" s="160"/>
      <c r="K381" s="159">
        <f>ROUND(E381*J381,2)</f>
        <v>0</v>
      </c>
      <c r="L381" s="159">
        <v>21</v>
      </c>
      <c r="M381" s="159">
        <f>G381*(1+L381/100)</f>
        <v>6926.5360999999994</v>
      </c>
      <c r="N381" s="159">
        <v>1.6000000000000001E-4</v>
      </c>
      <c r="O381" s="159">
        <f>ROUND(E381*N381,2)</f>
        <v>0.02</v>
      </c>
      <c r="P381" s="159">
        <v>0</v>
      </c>
      <c r="Q381" s="159">
        <f>ROUND(E381*P381,2)</f>
        <v>0</v>
      </c>
      <c r="R381" s="159"/>
      <c r="S381" s="159" t="s">
        <v>175</v>
      </c>
      <c r="T381" s="159" t="s">
        <v>175</v>
      </c>
      <c r="U381" s="159">
        <v>0.05</v>
      </c>
      <c r="V381" s="159">
        <f>ROUND(E381*U381,2)</f>
        <v>5.9</v>
      </c>
      <c r="W381" s="159"/>
      <c r="X381" s="159" t="s">
        <v>176</v>
      </c>
      <c r="Y381" s="149"/>
      <c r="Z381" s="149"/>
      <c r="AA381" s="149"/>
      <c r="AB381" s="149"/>
      <c r="AC381" s="149"/>
      <c r="AD381" s="149"/>
      <c r="AE381" s="149"/>
      <c r="AF381" s="149"/>
      <c r="AG381" s="149" t="s">
        <v>177</v>
      </c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</row>
    <row r="382" spans="1:60" outlineLevel="1" x14ac:dyDescent="0.2">
      <c r="A382" s="170">
        <v>202</v>
      </c>
      <c r="B382" s="171" t="s">
        <v>724</v>
      </c>
      <c r="C382" s="185" t="s">
        <v>725</v>
      </c>
      <c r="D382" s="172" t="s">
        <v>174</v>
      </c>
      <c r="E382" s="173">
        <v>118.029</v>
      </c>
      <c r="F382" s="174">
        <v>750</v>
      </c>
      <c r="G382" s="175">
        <f>ROUND(E382*F382,2)</f>
        <v>88521.75</v>
      </c>
      <c r="H382" s="160"/>
      <c r="I382" s="159">
        <f>ROUND(E382*H382,2)</f>
        <v>0</v>
      </c>
      <c r="J382" s="160"/>
      <c r="K382" s="159">
        <f>ROUND(E382*J382,2)</f>
        <v>0</v>
      </c>
      <c r="L382" s="159">
        <v>21</v>
      </c>
      <c r="M382" s="159">
        <f>G382*(1+L382/100)</f>
        <v>107111.31749999999</v>
      </c>
      <c r="N382" s="159">
        <v>5.3499999999999997E-3</v>
      </c>
      <c r="O382" s="159">
        <f>ROUND(E382*N382,2)</f>
        <v>0.63</v>
      </c>
      <c r="P382" s="159">
        <v>0</v>
      </c>
      <c r="Q382" s="159">
        <f>ROUND(E382*P382,2)</f>
        <v>0</v>
      </c>
      <c r="R382" s="159"/>
      <c r="S382" s="159" t="s">
        <v>175</v>
      </c>
      <c r="T382" s="159" t="s">
        <v>175</v>
      </c>
      <c r="U382" s="159">
        <v>1.288</v>
      </c>
      <c r="V382" s="159">
        <f>ROUND(E382*U382,2)</f>
        <v>152.02000000000001</v>
      </c>
      <c r="W382" s="159"/>
      <c r="X382" s="159" t="s">
        <v>176</v>
      </c>
      <c r="Y382" s="149"/>
      <c r="Z382" s="149"/>
      <c r="AA382" s="149"/>
      <c r="AB382" s="149"/>
      <c r="AC382" s="149"/>
      <c r="AD382" s="149"/>
      <c r="AE382" s="149"/>
      <c r="AF382" s="149"/>
      <c r="AG382" s="149" t="s">
        <v>177</v>
      </c>
      <c r="AH382" s="149"/>
      <c r="AI382" s="149"/>
      <c r="AJ382" s="149"/>
      <c r="AK382" s="149"/>
      <c r="AL382" s="149"/>
      <c r="AM382" s="149"/>
      <c r="AN382" s="149"/>
      <c r="AO382" s="149"/>
      <c r="AP382" s="149"/>
      <c r="AQ382" s="149"/>
      <c r="AR382" s="149"/>
      <c r="AS382" s="149"/>
      <c r="AT382" s="149"/>
      <c r="AU382" s="149"/>
      <c r="AV382" s="149"/>
      <c r="AW382" s="149"/>
      <c r="AX382" s="149"/>
      <c r="AY382" s="149"/>
      <c r="AZ382" s="149"/>
      <c r="BA382" s="149"/>
      <c r="BB382" s="149"/>
      <c r="BC382" s="149"/>
      <c r="BD382" s="149"/>
      <c r="BE382" s="149"/>
      <c r="BF382" s="149"/>
      <c r="BG382" s="149"/>
      <c r="BH382" s="149"/>
    </row>
    <row r="383" spans="1:60" outlineLevel="1" x14ac:dyDescent="0.2">
      <c r="A383" s="156"/>
      <c r="B383" s="157"/>
      <c r="C383" s="186" t="s">
        <v>726</v>
      </c>
      <c r="D383" s="161"/>
      <c r="E383" s="162">
        <v>52.058999999999997</v>
      </c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49"/>
      <c r="Z383" s="149"/>
      <c r="AA383" s="149"/>
      <c r="AB383" s="149"/>
      <c r="AC383" s="149"/>
      <c r="AD383" s="149"/>
      <c r="AE383" s="149"/>
      <c r="AF383" s="149"/>
      <c r="AG383" s="149" t="s">
        <v>179</v>
      </c>
      <c r="AH383" s="149">
        <v>0</v>
      </c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  <c r="BF383" s="149"/>
      <c r="BG383" s="149"/>
      <c r="BH383" s="149"/>
    </row>
    <row r="384" spans="1:60" outlineLevel="1" x14ac:dyDescent="0.2">
      <c r="A384" s="156"/>
      <c r="B384" s="157"/>
      <c r="C384" s="186" t="s">
        <v>727</v>
      </c>
      <c r="D384" s="161"/>
      <c r="E384" s="162">
        <v>65.97</v>
      </c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49"/>
      <c r="Z384" s="149"/>
      <c r="AA384" s="149"/>
      <c r="AB384" s="149"/>
      <c r="AC384" s="149"/>
      <c r="AD384" s="149"/>
      <c r="AE384" s="149"/>
      <c r="AF384" s="149"/>
      <c r="AG384" s="149" t="s">
        <v>179</v>
      </c>
      <c r="AH384" s="149">
        <v>0</v>
      </c>
      <c r="AI384" s="149"/>
      <c r="AJ384" s="149"/>
      <c r="AK384" s="149"/>
      <c r="AL384" s="149"/>
      <c r="AM384" s="149"/>
      <c r="AN384" s="149"/>
      <c r="AO384" s="149"/>
      <c r="AP384" s="149"/>
      <c r="AQ384" s="149"/>
      <c r="AR384" s="149"/>
      <c r="AS384" s="149"/>
      <c r="AT384" s="149"/>
      <c r="AU384" s="149"/>
      <c r="AV384" s="149"/>
      <c r="AW384" s="149"/>
      <c r="AX384" s="149"/>
      <c r="AY384" s="149"/>
      <c r="AZ384" s="149"/>
      <c r="BA384" s="149"/>
      <c r="BB384" s="149"/>
      <c r="BC384" s="149"/>
      <c r="BD384" s="149"/>
      <c r="BE384" s="149"/>
      <c r="BF384" s="149"/>
      <c r="BG384" s="149"/>
      <c r="BH384" s="149"/>
    </row>
    <row r="385" spans="1:60" outlineLevel="1" x14ac:dyDescent="0.2">
      <c r="A385" s="170">
        <v>203</v>
      </c>
      <c r="B385" s="171" t="s">
        <v>728</v>
      </c>
      <c r="C385" s="185" t="s">
        <v>729</v>
      </c>
      <c r="D385" s="172" t="s">
        <v>184</v>
      </c>
      <c r="E385" s="173">
        <v>14.2</v>
      </c>
      <c r="F385" s="174">
        <v>58.9</v>
      </c>
      <c r="G385" s="175">
        <f>ROUND(E385*F385,2)</f>
        <v>836.38</v>
      </c>
      <c r="H385" s="160"/>
      <c r="I385" s="159">
        <f>ROUND(E385*H385,2)</f>
        <v>0</v>
      </c>
      <c r="J385" s="160"/>
      <c r="K385" s="159">
        <f>ROUND(E385*J385,2)</f>
        <v>0</v>
      </c>
      <c r="L385" s="159">
        <v>21</v>
      </c>
      <c r="M385" s="159">
        <f>G385*(1+L385/100)</f>
        <v>1012.0197999999999</v>
      </c>
      <c r="N385" s="159">
        <v>0</v>
      </c>
      <c r="O385" s="159">
        <f>ROUND(E385*N385,2)</f>
        <v>0</v>
      </c>
      <c r="P385" s="159">
        <v>0</v>
      </c>
      <c r="Q385" s="159">
        <f>ROUND(E385*P385,2)</f>
        <v>0</v>
      </c>
      <c r="R385" s="159"/>
      <c r="S385" s="159" t="s">
        <v>175</v>
      </c>
      <c r="T385" s="159" t="s">
        <v>175</v>
      </c>
      <c r="U385" s="159">
        <v>0.12</v>
      </c>
      <c r="V385" s="159">
        <f>ROUND(E385*U385,2)</f>
        <v>1.7</v>
      </c>
      <c r="W385" s="159"/>
      <c r="X385" s="159" t="s">
        <v>176</v>
      </c>
      <c r="Y385" s="149"/>
      <c r="Z385" s="149"/>
      <c r="AA385" s="149"/>
      <c r="AB385" s="149"/>
      <c r="AC385" s="149"/>
      <c r="AD385" s="149"/>
      <c r="AE385" s="149"/>
      <c r="AF385" s="149"/>
      <c r="AG385" s="149" t="s">
        <v>177</v>
      </c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</row>
    <row r="386" spans="1:60" outlineLevel="1" x14ac:dyDescent="0.2">
      <c r="A386" s="156"/>
      <c r="B386" s="157"/>
      <c r="C386" s="186" t="s">
        <v>730</v>
      </c>
      <c r="D386" s="161"/>
      <c r="E386" s="162">
        <v>14.2</v>
      </c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49"/>
      <c r="Z386" s="149"/>
      <c r="AA386" s="149"/>
      <c r="AB386" s="149"/>
      <c r="AC386" s="149"/>
      <c r="AD386" s="149"/>
      <c r="AE386" s="149"/>
      <c r="AF386" s="149"/>
      <c r="AG386" s="149" t="s">
        <v>179</v>
      </c>
      <c r="AH386" s="149">
        <v>0</v>
      </c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</row>
    <row r="387" spans="1:60" outlineLevel="1" x14ac:dyDescent="0.2">
      <c r="A387" s="176">
        <v>204</v>
      </c>
      <c r="B387" s="177" t="s">
        <v>731</v>
      </c>
      <c r="C387" s="187" t="s">
        <v>732</v>
      </c>
      <c r="D387" s="178" t="s">
        <v>174</v>
      </c>
      <c r="E387" s="179">
        <v>138.55000000000001</v>
      </c>
      <c r="F387" s="180">
        <v>1110</v>
      </c>
      <c r="G387" s="181">
        <f>ROUND(E387*F387,2)</f>
        <v>153790.5</v>
      </c>
      <c r="H387" s="160"/>
      <c r="I387" s="159">
        <f>ROUND(E387*H387,2)</f>
        <v>0</v>
      </c>
      <c r="J387" s="160"/>
      <c r="K387" s="159">
        <f>ROUND(E387*J387,2)</f>
        <v>0</v>
      </c>
      <c r="L387" s="159">
        <v>21</v>
      </c>
      <c r="M387" s="159">
        <f>G387*(1+L387/100)</f>
        <v>186086.505</v>
      </c>
      <c r="N387" s="159">
        <v>7.8799999999999999E-3</v>
      </c>
      <c r="O387" s="159">
        <f>ROUND(E387*N387,2)</f>
        <v>1.0900000000000001</v>
      </c>
      <c r="P387" s="159">
        <v>0</v>
      </c>
      <c r="Q387" s="159">
        <f>ROUND(E387*P387,2)</f>
        <v>0</v>
      </c>
      <c r="R387" s="159"/>
      <c r="S387" s="159" t="s">
        <v>175</v>
      </c>
      <c r="T387" s="159" t="s">
        <v>175</v>
      </c>
      <c r="U387" s="159">
        <v>2.024</v>
      </c>
      <c r="V387" s="159">
        <f>ROUND(E387*U387,2)</f>
        <v>280.43</v>
      </c>
      <c r="W387" s="159"/>
      <c r="X387" s="159" t="s">
        <v>176</v>
      </c>
      <c r="Y387" s="149"/>
      <c r="Z387" s="149"/>
      <c r="AA387" s="149"/>
      <c r="AB387" s="149"/>
      <c r="AC387" s="149"/>
      <c r="AD387" s="149"/>
      <c r="AE387" s="149"/>
      <c r="AF387" s="149"/>
      <c r="AG387" s="149" t="s">
        <v>177</v>
      </c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</row>
    <row r="388" spans="1:60" outlineLevel="1" x14ac:dyDescent="0.2">
      <c r="A388" s="176">
        <v>205</v>
      </c>
      <c r="B388" s="177" t="s">
        <v>733</v>
      </c>
      <c r="C388" s="187" t="s">
        <v>734</v>
      </c>
      <c r="D388" s="178" t="s">
        <v>267</v>
      </c>
      <c r="E388" s="179">
        <v>8</v>
      </c>
      <c r="F388" s="180">
        <v>657</v>
      </c>
      <c r="G388" s="181">
        <f>ROUND(E388*F388,2)</f>
        <v>5256</v>
      </c>
      <c r="H388" s="160"/>
      <c r="I388" s="159">
        <f>ROUND(E388*H388,2)</f>
        <v>0</v>
      </c>
      <c r="J388" s="160"/>
      <c r="K388" s="159">
        <f>ROUND(E388*J388,2)</f>
        <v>0</v>
      </c>
      <c r="L388" s="159">
        <v>21</v>
      </c>
      <c r="M388" s="159">
        <f>G388*(1+L388/100)</f>
        <v>6359.76</v>
      </c>
      <c r="N388" s="159">
        <v>4.0999999999999999E-4</v>
      </c>
      <c r="O388" s="159">
        <f>ROUND(E388*N388,2)</f>
        <v>0</v>
      </c>
      <c r="P388" s="159">
        <v>0</v>
      </c>
      <c r="Q388" s="159">
        <f>ROUND(E388*P388,2)</f>
        <v>0</v>
      </c>
      <c r="R388" s="159" t="s">
        <v>229</v>
      </c>
      <c r="S388" s="159" t="s">
        <v>175</v>
      </c>
      <c r="T388" s="159" t="s">
        <v>175</v>
      </c>
      <c r="U388" s="159">
        <v>0</v>
      </c>
      <c r="V388" s="159">
        <f>ROUND(E388*U388,2)</f>
        <v>0</v>
      </c>
      <c r="W388" s="159"/>
      <c r="X388" s="159" t="s">
        <v>230</v>
      </c>
      <c r="Y388" s="149"/>
      <c r="Z388" s="149"/>
      <c r="AA388" s="149"/>
      <c r="AB388" s="149"/>
      <c r="AC388" s="149"/>
      <c r="AD388" s="149"/>
      <c r="AE388" s="149"/>
      <c r="AF388" s="149"/>
      <c r="AG388" s="149" t="s">
        <v>231</v>
      </c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</row>
    <row r="389" spans="1:60" outlineLevel="1" x14ac:dyDescent="0.2">
      <c r="A389" s="170">
        <v>206</v>
      </c>
      <c r="B389" s="171" t="s">
        <v>735</v>
      </c>
      <c r="C389" s="185" t="s">
        <v>736</v>
      </c>
      <c r="D389" s="172" t="s">
        <v>174</v>
      </c>
      <c r="E389" s="173">
        <v>145.47749999999999</v>
      </c>
      <c r="F389" s="174">
        <v>355</v>
      </c>
      <c r="G389" s="175">
        <f>ROUND(E389*F389,2)</f>
        <v>51644.51</v>
      </c>
      <c r="H389" s="160"/>
      <c r="I389" s="159">
        <f>ROUND(E389*H389,2)</f>
        <v>0</v>
      </c>
      <c r="J389" s="160"/>
      <c r="K389" s="159">
        <f>ROUND(E389*J389,2)</f>
        <v>0</v>
      </c>
      <c r="L389" s="159">
        <v>21</v>
      </c>
      <c r="M389" s="159">
        <f>G389*(1+L389/100)</f>
        <v>62489.857100000001</v>
      </c>
      <c r="N389" s="159">
        <v>4.2999999999999999E-4</v>
      </c>
      <c r="O389" s="159">
        <f>ROUND(E389*N389,2)</f>
        <v>0.06</v>
      </c>
      <c r="P389" s="159">
        <v>0</v>
      </c>
      <c r="Q389" s="159">
        <f>ROUND(E389*P389,2)</f>
        <v>0</v>
      </c>
      <c r="R389" s="159"/>
      <c r="S389" s="159" t="s">
        <v>395</v>
      </c>
      <c r="T389" s="159" t="s">
        <v>175</v>
      </c>
      <c r="U389" s="159">
        <v>0</v>
      </c>
      <c r="V389" s="159">
        <f>ROUND(E389*U389,2)</f>
        <v>0</v>
      </c>
      <c r="W389" s="159"/>
      <c r="X389" s="159" t="s">
        <v>230</v>
      </c>
      <c r="Y389" s="149"/>
      <c r="Z389" s="149"/>
      <c r="AA389" s="149"/>
      <c r="AB389" s="149"/>
      <c r="AC389" s="149"/>
      <c r="AD389" s="149"/>
      <c r="AE389" s="149"/>
      <c r="AF389" s="149"/>
      <c r="AG389" s="149" t="s">
        <v>231</v>
      </c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</row>
    <row r="390" spans="1:60" outlineLevel="1" x14ac:dyDescent="0.2">
      <c r="A390" s="156"/>
      <c r="B390" s="157"/>
      <c r="C390" s="186" t="s">
        <v>737</v>
      </c>
      <c r="D390" s="161"/>
      <c r="E390" s="162">
        <v>145.47749999999999</v>
      </c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49"/>
      <c r="Z390" s="149"/>
      <c r="AA390" s="149"/>
      <c r="AB390" s="149"/>
      <c r="AC390" s="149"/>
      <c r="AD390" s="149"/>
      <c r="AE390" s="149"/>
      <c r="AF390" s="149"/>
      <c r="AG390" s="149" t="s">
        <v>179</v>
      </c>
      <c r="AH390" s="149">
        <v>0</v>
      </c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</row>
    <row r="391" spans="1:60" outlineLevel="1" x14ac:dyDescent="0.2">
      <c r="A391" s="170">
        <v>207</v>
      </c>
      <c r="B391" s="171" t="s">
        <v>738</v>
      </c>
      <c r="C391" s="185" t="s">
        <v>739</v>
      </c>
      <c r="D391" s="172" t="s">
        <v>174</v>
      </c>
      <c r="E391" s="173">
        <v>129.83189999999999</v>
      </c>
      <c r="F391" s="174">
        <v>520</v>
      </c>
      <c r="G391" s="175">
        <f>ROUND(E391*F391,2)</f>
        <v>67512.59</v>
      </c>
      <c r="H391" s="160"/>
      <c r="I391" s="159">
        <f>ROUND(E391*H391,2)</f>
        <v>0</v>
      </c>
      <c r="J391" s="160"/>
      <c r="K391" s="159">
        <f>ROUND(E391*J391,2)</f>
        <v>0</v>
      </c>
      <c r="L391" s="159">
        <v>21</v>
      </c>
      <c r="M391" s="159">
        <f>G391*(1+L391/100)</f>
        <v>81690.233899999992</v>
      </c>
      <c r="N391" s="159">
        <v>1.8200000000000001E-2</v>
      </c>
      <c r="O391" s="159">
        <f>ROUND(E391*N391,2)</f>
        <v>2.36</v>
      </c>
      <c r="P391" s="159">
        <v>0</v>
      </c>
      <c r="Q391" s="159">
        <f>ROUND(E391*P391,2)</f>
        <v>0</v>
      </c>
      <c r="R391" s="159" t="s">
        <v>229</v>
      </c>
      <c r="S391" s="159" t="s">
        <v>175</v>
      </c>
      <c r="T391" s="159" t="s">
        <v>175</v>
      </c>
      <c r="U391" s="159">
        <v>0</v>
      </c>
      <c r="V391" s="159">
        <f>ROUND(E391*U391,2)</f>
        <v>0</v>
      </c>
      <c r="W391" s="159"/>
      <c r="X391" s="159" t="s">
        <v>230</v>
      </c>
      <c r="Y391" s="149"/>
      <c r="Z391" s="149"/>
      <c r="AA391" s="149"/>
      <c r="AB391" s="149"/>
      <c r="AC391" s="149"/>
      <c r="AD391" s="149"/>
      <c r="AE391" s="149"/>
      <c r="AF391" s="149"/>
      <c r="AG391" s="149" t="s">
        <v>231</v>
      </c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</row>
    <row r="392" spans="1:60" outlineLevel="1" x14ac:dyDescent="0.2">
      <c r="A392" s="156"/>
      <c r="B392" s="157"/>
      <c r="C392" s="186" t="s">
        <v>740</v>
      </c>
      <c r="D392" s="161"/>
      <c r="E392" s="162">
        <v>129.83189999999999</v>
      </c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49"/>
      <c r="Z392" s="149"/>
      <c r="AA392" s="149"/>
      <c r="AB392" s="149"/>
      <c r="AC392" s="149"/>
      <c r="AD392" s="149"/>
      <c r="AE392" s="149"/>
      <c r="AF392" s="149"/>
      <c r="AG392" s="149" t="s">
        <v>179</v>
      </c>
      <c r="AH392" s="149">
        <v>0</v>
      </c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</row>
    <row r="393" spans="1:60" outlineLevel="1" x14ac:dyDescent="0.2">
      <c r="A393" s="156">
        <v>208</v>
      </c>
      <c r="B393" s="157" t="s">
        <v>741</v>
      </c>
      <c r="C393" s="188" t="s">
        <v>742</v>
      </c>
      <c r="D393" s="158" t="s">
        <v>0</v>
      </c>
      <c r="E393" s="182">
        <v>3732.8613999999998</v>
      </c>
      <c r="F393" s="160">
        <v>3.4</v>
      </c>
      <c r="G393" s="159">
        <f>ROUND(E393*F393,2)</f>
        <v>12691.73</v>
      </c>
      <c r="H393" s="160"/>
      <c r="I393" s="159">
        <f>ROUND(E393*H393,2)</f>
        <v>0</v>
      </c>
      <c r="J393" s="160"/>
      <c r="K393" s="159">
        <f>ROUND(E393*J393,2)</f>
        <v>0</v>
      </c>
      <c r="L393" s="159">
        <v>21</v>
      </c>
      <c r="M393" s="159">
        <f>G393*(1+L393/100)</f>
        <v>15356.993299999998</v>
      </c>
      <c r="N393" s="159">
        <v>0</v>
      </c>
      <c r="O393" s="159">
        <f>ROUND(E393*N393,2)</f>
        <v>0</v>
      </c>
      <c r="P393" s="159">
        <v>0</v>
      </c>
      <c r="Q393" s="159">
        <f>ROUND(E393*P393,2)</f>
        <v>0</v>
      </c>
      <c r="R393" s="159"/>
      <c r="S393" s="159" t="s">
        <v>175</v>
      </c>
      <c r="T393" s="159" t="s">
        <v>175</v>
      </c>
      <c r="U393" s="159">
        <v>0</v>
      </c>
      <c r="V393" s="159">
        <f>ROUND(E393*U393,2)</f>
        <v>0</v>
      </c>
      <c r="W393" s="159"/>
      <c r="X393" s="159" t="s">
        <v>476</v>
      </c>
      <c r="Y393" s="149"/>
      <c r="Z393" s="149"/>
      <c r="AA393" s="149"/>
      <c r="AB393" s="149"/>
      <c r="AC393" s="149"/>
      <c r="AD393" s="149"/>
      <c r="AE393" s="149"/>
      <c r="AF393" s="149"/>
      <c r="AG393" s="149" t="s">
        <v>477</v>
      </c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</row>
    <row r="394" spans="1:60" x14ac:dyDescent="0.2">
      <c r="A394" s="164" t="s">
        <v>170</v>
      </c>
      <c r="B394" s="165" t="s">
        <v>134</v>
      </c>
      <c r="C394" s="184" t="s">
        <v>135</v>
      </c>
      <c r="D394" s="166"/>
      <c r="E394" s="167"/>
      <c r="F394" s="168"/>
      <c r="G394" s="169">
        <f>SUMIF(AG395:AG398,"&lt;&gt;NOR",G395:G398)</f>
        <v>72019.709999999992</v>
      </c>
      <c r="H394" s="163"/>
      <c r="I394" s="163">
        <f>SUM(I395:I398)</f>
        <v>0</v>
      </c>
      <c r="J394" s="163"/>
      <c r="K394" s="163">
        <f>SUM(K395:K398)</f>
        <v>0</v>
      </c>
      <c r="L394" s="163"/>
      <c r="M394" s="163">
        <f>SUM(M395:M398)</f>
        <v>87143.849099999992</v>
      </c>
      <c r="N394" s="163"/>
      <c r="O394" s="163">
        <f>SUM(O395:O398)</f>
        <v>0.49</v>
      </c>
      <c r="P394" s="163"/>
      <c r="Q394" s="163">
        <f>SUM(Q395:Q398)</f>
        <v>0</v>
      </c>
      <c r="R394" s="163"/>
      <c r="S394" s="163"/>
      <c r="T394" s="163"/>
      <c r="U394" s="163"/>
      <c r="V394" s="163">
        <f>SUM(V395:V398)</f>
        <v>109.1</v>
      </c>
      <c r="W394" s="163"/>
      <c r="X394" s="163"/>
      <c r="AG394" t="s">
        <v>171</v>
      </c>
    </row>
    <row r="395" spans="1:60" outlineLevel="1" x14ac:dyDescent="0.2">
      <c r="A395" s="170">
        <v>209</v>
      </c>
      <c r="B395" s="171" t="s">
        <v>743</v>
      </c>
      <c r="C395" s="185" t="s">
        <v>744</v>
      </c>
      <c r="D395" s="172" t="s">
        <v>174</v>
      </c>
      <c r="E395" s="173">
        <v>771.08900000000006</v>
      </c>
      <c r="F395" s="174">
        <v>22.4</v>
      </c>
      <c r="G395" s="175">
        <f>ROUND(E395*F395,2)</f>
        <v>17272.39</v>
      </c>
      <c r="H395" s="160"/>
      <c r="I395" s="159">
        <f>ROUND(E395*H395,2)</f>
        <v>0</v>
      </c>
      <c r="J395" s="160"/>
      <c r="K395" s="159">
        <f>ROUND(E395*J395,2)</f>
        <v>0</v>
      </c>
      <c r="L395" s="159">
        <v>21</v>
      </c>
      <c r="M395" s="159">
        <f>G395*(1+L395/100)</f>
        <v>20899.591899999999</v>
      </c>
      <c r="N395" s="159">
        <v>1.4999999999999999E-4</v>
      </c>
      <c r="O395" s="159">
        <f>ROUND(E395*N395,2)</f>
        <v>0.12</v>
      </c>
      <c r="P395" s="159">
        <v>0</v>
      </c>
      <c r="Q395" s="159">
        <f>ROUND(E395*P395,2)</f>
        <v>0</v>
      </c>
      <c r="R395" s="159"/>
      <c r="S395" s="159" t="s">
        <v>175</v>
      </c>
      <c r="T395" s="159" t="s">
        <v>175</v>
      </c>
      <c r="U395" s="159">
        <v>3.2480000000000002E-2</v>
      </c>
      <c r="V395" s="159">
        <f>ROUND(E395*U395,2)</f>
        <v>25.04</v>
      </c>
      <c r="W395" s="159"/>
      <c r="X395" s="159" t="s">
        <v>176</v>
      </c>
      <c r="Y395" s="149"/>
      <c r="Z395" s="149"/>
      <c r="AA395" s="149"/>
      <c r="AB395" s="149"/>
      <c r="AC395" s="149"/>
      <c r="AD395" s="149"/>
      <c r="AE395" s="149"/>
      <c r="AF395" s="149"/>
      <c r="AG395" s="149" t="s">
        <v>177</v>
      </c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  <c r="AV395" s="149"/>
      <c r="AW395" s="149"/>
      <c r="AX395" s="149"/>
      <c r="AY395" s="149"/>
      <c r="AZ395" s="149"/>
      <c r="BA395" s="149"/>
      <c r="BB395" s="149"/>
      <c r="BC395" s="149"/>
      <c r="BD395" s="149"/>
      <c r="BE395" s="149"/>
      <c r="BF395" s="149"/>
      <c r="BG395" s="149"/>
      <c r="BH395" s="149"/>
    </row>
    <row r="396" spans="1:60" ht="33.75" outlineLevel="1" x14ac:dyDescent="0.2">
      <c r="A396" s="156"/>
      <c r="B396" s="157"/>
      <c r="C396" s="186" t="s">
        <v>745</v>
      </c>
      <c r="D396" s="161"/>
      <c r="E396" s="162">
        <v>674.38900000000001</v>
      </c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  <c r="X396" s="159"/>
      <c r="Y396" s="149"/>
      <c r="Z396" s="149"/>
      <c r="AA396" s="149"/>
      <c r="AB396" s="149"/>
      <c r="AC396" s="149"/>
      <c r="AD396" s="149"/>
      <c r="AE396" s="149"/>
      <c r="AF396" s="149"/>
      <c r="AG396" s="149" t="s">
        <v>179</v>
      </c>
      <c r="AH396" s="149">
        <v>0</v>
      </c>
      <c r="AI396" s="149"/>
      <c r="AJ396" s="149"/>
      <c r="AK396" s="149"/>
      <c r="AL396" s="149"/>
      <c r="AM396" s="149"/>
      <c r="AN396" s="149"/>
      <c r="AO396" s="149"/>
      <c r="AP396" s="149"/>
      <c r="AQ396" s="149"/>
      <c r="AR396" s="149"/>
      <c r="AS396" s="149"/>
      <c r="AT396" s="149"/>
      <c r="AU396" s="149"/>
      <c r="AV396" s="149"/>
      <c r="AW396" s="149"/>
      <c r="AX396" s="149"/>
      <c r="AY396" s="149"/>
      <c r="AZ396" s="149"/>
      <c r="BA396" s="149"/>
      <c r="BB396" s="149"/>
      <c r="BC396" s="149"/>
      <c r="BD396" s="149"/>
      <c r="BE396" s="149"/>
      <c r="BF396" s="149"/>
      <c r="BG396" s="149"/>
      <c r="BH396" s="149"/>
    </row>
    <row r="397" spans="1:60" outlineLevel="1" x14ac:dyDescent="0.2">
      <c r="A397" s="156"/>
      <c r="B397" s="157"/>
      <c r="C397" s="186" t="s">
        <v>746</v>
      </c>
      <c r="D397" s="161"/>
      <c r="E397" s="162">
        <v>96.7</v>
      </c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9"/>
      <c r="Y397" s="149"/>
      <c r="Z397" s="149"/>
      <c r="AA397" s="149"/>
      <c r="AB397" s="149"/>
      <c r="AC397" s="149"/>
      <c r="AD397" s="149"/>
      <c r="AE397" s="149"/>
      <c r="AF397" s="149"/>
      <c r="AG397" s="149" t="s">
        <v>179</v>
      </c>
      <c r="AH397" s="149">
        <v>0</v>
      </c>
      <c r="AI397" s="149"/>
      <c r="AJ397" s="149"/>
      <c r="AK397" s="149"/>
      <c r="AL397" s="149"/>
      <c r="AM397" s="149"/>
      <c r="AN397" s="149"/>
      <c r="AO397" s="149"/>
      <c r="AP397" s="149"/>
      <c r="AQ397" s="149"/>
      <c r="AR397" s="149"/>
      <c r="AS397" s="149"/>
      <c r="AT397" s="149"/>
      <c r="AU397" s="149"/>
      <c r="AV397" s="149"/>
      <c r="AW397" s="149"/>
      <c r="AX397" s="149"/>
      <c r="AY397" s="149"/>
      <c r="AZ397" s="149"/>
      <c r="BA397" s="149"/>
      <c r="BB397" s="149"/>
      <c r="BC397" s="149"/>
      <c r="BD397" s="149"/>
      <c r="BE397" s="149"/>
      <c r="BF397" s="149"/>
      <c r="BG397" s="149"/>
      <c r="BH397" s="149"/>
    </row>
    <row r="398" spans="1:60" outlineLevel="1" x14ac:dyDescent="0.2">
      <c r="A398" s="176">
        <v>210</v>
      </c>
      <c r="B398" s="177" t="s">
        <v>747</v>
      </c>
      <c r="C398" s="187" t="s">
        <v>748</v>
      </c>
      <c r="D398" s="178" t="s">
        <v>174</v>
      </c>
      <c r="E398" s="179">
        <v>771.08900000000006</v>
      </c>
      <c r="F398" s="180">
        <v>71</v>
      </c>
      <c r="G398" s="181">
        <f>ROUND(E398*F398,2)</f>
        <v>54747.32</v>
      </c>
      <c r="H398" s="160"/>
      <c r="I398" s="159">
        <f>ROUND(E398*H398,2)</f>
        <v>0</v>
      </c>
      <c r="J398" s="160"/>
      <c r="K398" s="159">
        <f>ROUND(E398*J398,2)</f>
        <v>0</v>
      </c>
      <c r="L398" s="159">
        <v>21</v>
      </c>
      <c r="M398" s="159">
        <f>G398*(1+L398/100)</f>
        <v>66244.257199999993</v>
      </c>
      <c r="N398" s="159">
        <v>4.8000000000000001E-4</v>
      </c>
      <c r="O398" s="159">
        <f>ROUND(E398*N398,2)</f>
        <v>0.37</v>
      </c>
      <c r="P398" s="159">
        <v>0</v>
      </c>
      <c r="Q398" s="159">
        <f>ROUND(E398*P398,2)</f>
        <v>0</v>
      </c>
      <c r="R398" s="159"/>
      <c r="S398" s="159" t="s">
        <v>175</v>
      </c>
      <c r="T398" s="159" t="s">
        <v>175</v>
      </c>
      <c r="U398" s="159">
        <v>0.10902000000000001</v>
      </c>
      <c r="V398" s="159">
        <f>ROUND(E398*U398,2)</f>
        <v>84.06</v>
      </c>
      <c r="W398" s="159"/>
      <c r="X398" s="159" t="s">
        <v>176</v>
      </c>
      <c r="Y398" s="149"/>
      <c r="Z398" s="149"/>
      <c r="AA398" s="149"/>
      <c r="AB398" s="149"/>
      <c r="AC398" s="149"/>
      <c r="AD398" s="149"/>
      <c r="AE398" s="149"/>
      <c r="AF398" s="149"/>
      <c r="AG398" s="149" t="s">
        <v>177</v>
      </c>
      <c r="AH398" s="149"/>
      <c r="AI398" s="149"/>
      <c r="AJ398" s="149"/>
      <c r="AK398" s="149"/>
      <c r="AL398" s="149"/>
      <c r="AM398" s="149"/>
      <c r="AN398" s="149"/>
      <c r="AO398" s="149"/>
      <c r="AP398" s="149"/>
      <c r="AQ398" s="149"/>
      <c r="AR398" s="149"/>
      <c r="AS398" s="149"/>
      <c r="AT398" s="149"/>
      <c r="AU398" s="149"/>
      <c r="AV398" s="149"/>
      <c r="AW398" s="149"/>
      <c r="AX398" s="149"/>
      <c r="AY398" s="149"/>
      <c r="AZ398" s="149"/>
      <c r="BA398" s="149"/>
      <c r="BB398" s="149"/>
      <c r="BC398" s="149"/>
      <c r="BD398" s="149"/>
      <c r="BE398" s="149"/>
      <c r="BF398" s="149"/>
      <c r="BG398" s="149"/>
      <c r="BH398" s="149"/>
    </row>
    <row r="399" spans="1:60" x14ac:dyDescent="0.2">
      <c r="A399" s="164" t="s">
        <v>170</v>
      </c>
      <c r="B399" s="165" t="s">
        <v>136</v>
      </c>
      <c r="C399" s="184" t="s">
        <v>137</v>
      </c>
      <c r="D399" s="166"/>
      <c r="E399" s="167"/>
      <c r="F399" s="168"/>
      <c r="G399" s="169">
        <f>SUMIF(AG400:AG401,"&lt;&gt;NOR",G400:G401)</f>
        <v>443304</v>
      </c>
      <c r="H399" s="163"/>
      <c r="I399" s="163">
        <f>SUM(I400:I401)</f>
        <v>0</v>
      </c>
      <c r="J399" s="163"/>
      <c r="K399" s="163">
        <f>SUM(K400:K401)</f>
        <v>0</v>
      </c>
      <c r="L399" s="163"/>
      <c r="M399" s="163">
        <f>SUM(M400:M401)</f>
        <v>536397.84</v>
      </c>
      <c r="N399" s="163"/>
      <c r="O399" s="163">
        <f>SUM(O400:O401)</f>
        <v>0</v>
      </c>
      <c r="P399" s="163"/>
      <c r="Q399" s="163">
        <f>SUM(Q400:Q401)</f>
        <v>0</v>
      </c>
      <c r="R399" s="163"/>
      <c r="S399" s="163"/>
      <c r="T399" s="163"/>
      <c r="U399" s="163"/>
      <c r="V399" s="163">
        <f>SUM(V400:V401)</f>
        <v>0</v>
      </c>
      <c r="W399" s="163"/>
      <c r="X399" s="163"/>
      <c r="AG399" t="s">
        <v>171</v>
      </c>
    </row>
    <row r="400" spans="1:60" ht="22.5" outlineLevel="1" x14ac:dyDescent="0.2">
      <c r="A400" s="176">
        <v>211</v>
      </c>
      <c r="B400" s="177" t="s">
        <v>749</v>
      </c>
      <c r="C400" s="187" t="s">
        <v>750</v>
      </c>
      <c r="D400" s="178" t="s">
        <v>394</v>
      </c>
      <c r="E400" s="179">
        <v>1</v>
      </c>
      <c r="F400" s="180">
        <v>434504</v>
      </c>
      <c r="G400" s="181">
        <f>ROUND(E400*F400,2)</f>
        <v>434504</v>
      </c>
      <c r="H400" s="160"/>
      <c r="I400" s="159">
        <f>ROUND(E400*H400,2)</f>
        <v>0</v>
      </c>
      <c r="J400" s="160"/>
      <c r="K400" s="159">
        <f>ROUND(E400*J400,2)</f>
        <v>0</v>
      </c>
      <c r="L400" s="159">
        <v>21</v>
      </c>
      <c r="M400" s="159">
        <f>G400*(1+L400/100)</f>
        <v>525749.84</v>
      </c>
      <c r="N400" s="159">
        <v>0</v>
      </c>
      <c r="O400" s="159">
        <f>ROUND(E400*N400,2)</f>
        <v>0</v>
      </c>
      <c r="P400" s="159">
        <v>0</v>
      </c>
      <c r="Q400" s="159">
        <f>ROUND(E400*P400,2)</f>
        <v>0</v>
      </c>
      <c r="R400" s="159"/>
      <c r="S400" s="159" t="s">
        <v>395</v>
      </c>
      <c r="T400" s="159" t="s">
        <v>396</v>
      </c>
      <c r="U400" s="159">
        <v>0</v>
      </c>
      <c r="V400" s="159">
        <f>ROUND(E400*U400,2)</f>
        <v>0</v>
      </c>
      <c r="W400" s="159"/>
      <c r="X400" s="159" t="s">
        <v>176</v>
      </c>
      <c r="Y400" s="149"/>
      <c r="Z400" s="149"/>
      <c r="AA400" s="149"/>
      <c r="AB400" s="149"/>
      <c r="AC400" s="149"/>
      <c r="AD400" s="149"/>
      <c r="AE400" s="149"/>
      <c r="AF400" s="149"/>
      <c r="AG400" s="149" t="s">
        <v>177</v>
      </c>
      <c r="AH400" s="149"/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149"/>
      <c r="AT400" s="149"/>
      <c r="AU400" s="149"/>
      <c r="AV400" s="149"/>
      <c r="AW400" s="149"/>
      <c r="AX400" s="149"/>
      <c r="AY400" s="149"/>
      <c r="AZ400" s="149"/>
      <c r="BA400" s="149"/>
      <c r="BB400" s="149"/>
      <c r="BC400" s="149"/>
      <c r="BD400" s="149"/>
      <c r="BE400" s="149"/>
      <c r="BF400" s="149"/>
      <c r="BG400" s="149"/>
      <c r="BH400" s="149"/>
    </row>
    <row r="401" spans="1:60" outlineLevel="1" x14ac:dyDescent="0.2">
      <c r="A401" s="176">
        <v>212</v>
      </c>
      <c r="B401" s="177" t="s">
        <v>751</v>
      </c>
      <c r="C401" s="187" t="s">
        <v>752</v>
      </c>
      <c r="D401" s="178" t="s">
        <v>394</v>
      </c>
      <c r="E401" s="179">
        <v>1</v>
      </c>
      <c r="F401" s="180">
        <v>8800</v>
      </c>
      <c r="G401" s="181">
        <f>ROUND(E401*F401,2)</f>
        <v>8800</v>
      </c>
      <c r="H401" s="160"/>
      <c r="I401" s="159">
        <f>ROUND(E401*H401,2)</f>
        <v>0</v>
      </c>
      <c r="J401" s="160"/>
      <c r="K401" s="159">
        <f>ROUND(E401*J401,2)</f>
        <v>0</v>
      </c>
      <c r="L401" s="159">
        <v>21</v>
      </c>
      <c r="M401" s="159">
        <f>G401*(1+L401/100)</f>
        <v>10648</v>
      </c>
      <c r="N401" s="159">
        <v>0</v>
      </c>
      <c r="O401" s="159">
        <f>ROUND(E401*N401,2)</f>
        <v>0</v>
      </c>
      <c r="P401" s="159">
        <v>0</v>
      </c>
      <c r="Q401" s="159">
        <f>ROUND(E401*P401,2)</f>
        <v>0</v>
      </c>
      <c r="R401" s="159"/>
      <c r="S401" s="159" t="s">
        <v>395</v>
      </c>
      <c r="T401" s="159" t="s">
        <v>396</v>
      </c>
      <c r="U401" s="159">
        <v>0</v>
      </c>
      <c r="V401" s="159">
        <f>ROUND(E401*U401,2)</f>
        <v>0</v>
      </c>
      <c r="W401" s="159"/>
      <c r="X401" s="159" t="s">
        <v>176</v>
      </c>
      <c r="Y401" s="149"/>
      <c r="Z401" s="149"/>
      <c r="AA401" s="149"/>
      <c r="AB401" s="149"/>
      <c r="AC401" s="149"/>
      <c r="AD401" s="149"/>
      <c r="AE401" s="149"/>
      <c r="AF401" s="149"/>
      <c r="AG401" s="149" t="s">
        <v>177</v>
      </c>
      <c r="AH401" s="149"/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  <c r="AV401" s="149"/>
      <c r="AW401" s="149"/>
      <c r="AX401" s="149"/>
      <c r="AY401" s="149"/>
      <c r="AZ401" s="149"/>
      <c r="BA401" s="149"/>
      <c r="BB401" s="149"/>
      <c r="BC401" s="149"/>
      <c r="BD401" s="149"/>
      <c r="BE401" s="149"/>
      <c r="BF401" s="149"/>
      <c r="BG401" s="149"/>
      <c r="BH401" s="149"/>
    </row>
    <row r="402" spans="1:60" x14ac:dyDescent="0.2">
      <c r="A402" s="164" t="s">
        <v>170</v>
      </c>
      <c r="B402" s="165" t="s">
        <v>138</v>
      </c>
      <c r="C402" s="184" t="s">
        <v>139</v>
      </c>
      <c r="D402" s="166"/>
      <c r="E402" s="167"/>
      <c r="F402" s="168"/>
      <c r="G402" s="169">
        <f>SUMIF(AG403:AG404,"&lt;&gt;NOR",G403:G404)</f>
        <v>1760</v>
      </c>
      <c r="H402" s="163"/>
      <c r="I402" s="163">
        <f>SUM(I403:I404)</f>
        <v>0</v>
      </c>
      <c r="J402" s="163"/>
      <c r="K402" s="163">
        <f>SUM(K403:K404)</f>
        <v>0</v>
      </c>
      <c r="L402" s="163"/>
      <c r="M402" s="163">
        <f>SUM(M403:M404)</f>
        <v>2129.6</v>
      </c>
      <c r="N402" s="163"/>
      <c r="O402" s="163">
        <f>SUM(O403:O404)</f>
        <v>0</v>
      </c>
      <c r="P402" s="163"/>
      <c r="Q402" s="163">
        <f>SUM(Q403:Q404)</f>
        <v>0</v>
      </c>
      <c r="R402" s="163"/>
      <c r="S402" s="163"/>
      <c r="T402" s="163"/>
      <c r="U402" s="163"/>
      <c r="V402" s="163">
        <f>SUM(V403:V404)</f>
        <v>0.16</v>
      </c>
      <c r="W402" s="163"/>
      <c r="X402" s="163"/>
      <c r="AG402" t="s">
        <v>171</v>
      </c>
    </row>
    <row r="403" spans="1:60" outlineLevel="1" x14ac:dyDescent="0.2">
      <c r="A403" s="170">
        <v>213</v>
      </c>
      <c r="B403" s="171" t="s">
        <v>753</v>
      </c>
      <c r="C403" s="185" t="s">
        <v>754</v>
      </c>
      <c r="D403" s="172" t="s">
        <v>267</v>
      </c>
      <c r="E403" s="173">
        <v>2</v>
      </c>
      <c r="F403" s="174">
        <v>880</v>
      </c>
      <c r="G403" s="175">
        <f>ROUND(E403*F403,2)</f>
        <v>1760</v>
      </c>
      <c r="H403" s="160"/>
      <c r="I403" s="159">
        <f>ROUND(E403*H403,2)</f>
        <v>0</v>
      </c>
      <c r="J403" s="160"/>
      <c r="K403" s="159">
        <f>ROUND(E403*J403,2)</f>
        <v>0</v>
      </c>
      <c r="L403" s="159">
        <v>21</v>
      </c>
      <c r="M403" s="159">
        <f>G403*(1+L403/100)</f>
        <v>2129.6</v>
      </c>
      <c r="N403" s="159">
        <v>0</v>
      </c>
      <c r="O403" s="159">
        <f>ROUND(E403*N403,2)</f>
        <v>0</v>
      </c>
      <c r="P403" s="159">
        <v>0</v>
      </c>
      <c r="Q403" s="159">
        <f>ROUND(E403*P403,2)</f>
        <v>0</v>
      </c>
      <c r="R403" s="159"/>
      <c r="S403" s="159" t="s">
        <v>395</v>
      </c>
      <c r="T403" s="159" t="s">
        <v>396</v>
      </c>
      <c r="U403" s="159">
        <v>7.9329999999999998E-2</v>
      </c>
      <c r="V403" s="159">
        <f>ROUND(E403*U403,2)</f>
        <v>0.16</v>
      </c>
      <c r="W403" s="159"/>
      <c r="X403" s="159" t="s">
        <v>176</v>
      </c>
      <c r="Y403" s="149"/>
      <c r="Z403" s="149"/>
      <c r="AA403" s="149"/>
      <c r="AB403" s="149"/>
      <c r="AC403" s="149"/>
      <c r="AD403" s="149"/>
      <c r="AE403" s="149"/>
      <c r="AF403" s="149"/>
      <c r="AG403" s="149" t="s">
        <v>177</v>
      </c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</row>
    <row r="404" spans="1:60" outlineLevel="1" x14ac:dyDescent="0.2">
      <c r="A404" s="156"/>
      <c r="B404" s="157"/>
      <c r="C404" s="186" t="s">
        <v>755</v>
      </c>
      <c r="D404" s="161"/>
      <c r="E404" s="162">
        <v>2</v>
      </c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49"/>
      <c r="Z404" s="149"/>
      <c r="AA404" s="149"/>
      <c r="AB404" s="149"/>
      <c r="AC404" s="149"/>
      <c r="AD404" s="149"/>
      <c r="AE404" s="149"/>
      <c r="AF404" s="149"/>
      <c r="AG404" s="149" t="s">
        <v>179</v>
      </c>
      <c r="AH404" s="149">
        <v>0</v>
      </c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</row>
    <row r="405" spans="1:60" x14ac:dyDescent="0.2">
      <c r="A405" s="164" t="s">
        <v>170</v>
      </c>
      <c r="B405" s="165" t="s">
        <v>140</v>
      </c>
      <c r="C405" s="184" t="s">
        <v>141</v>
      </c>
      <c r="D405" s="166"/>
      <c r="E405" s="167"/>
      <c r="F405" s="168"/>
      <c r="G405" s="169">
        <f>SUMIF(AG406:AG411,"&lt;&gt;NOR",G406:G411)</f>
        <v>78394.180000000008</v>
      </c>
      <c r="H405" s="163"/>
      <c r="I405" s="163">
        <f>SUM(I406:I411)</f>
        <v>0</v>
      </c>
      <c r="J405" s="163"/>
      <c r="K405" s="163">
        <f>SUM(K406:K411)</f>
        <v>0</v>
      </c>
      <c r="L405" s="163"/>
      <c r="M405" s="163">
        <f>SUM(M406:M411)</f>
        <v>94856.957799999989</v>
      </c>
      <c r="N405" s="163"/>
      <c r="O405" s="163">
        <f>SUM(O406:O411)</f>
        <v>0</v>
      </c>
      <c r="P405" s="163"/>
      <c r="Q405" s="163">
        <f>SUM(Q406:Q411)</f>
        <v>0</v>
      </c>
      <c r="R405" s="163"/>
      <c r="S405" s="163"/>
      <c r="T405" s="163"/>
      <c r="U405" s="163"/>
      <c r="V405" s="163">
        <f>SUM(V406:V411)</f>
        <v>128.13</v>
      </c>
      <c r="W405" s="163"/>
      <c r="X405" s="163"/>
      <c r="AG405" t="s">
        <v>171</v>
      </c>
    </row>
    <row r="406" spans="1:60" outlineLevel="1" x14ac:dyDescent="0.2">
      <c r="A406" s="176">
        <v>214</v>
      </c>
      <c r="B406" s="177" t="s">
        <v>756</v>
      </c>
      <c r="C406" s="187" t="s">
        <v>757</v>
      </c>
      <c r="D406" s="178" t="s">
        <v>243</v>
      </c>
      <c r="E406" s="179">
        <v>63.652299999999997</v>
      </c>
      <c r="F406" s="180">
        <v>161</v>
      </c>
      <c r="G406" s="181">
        <f t="shared" ref="G406:G411" si="14">ROUND(E406*F406,2)</f>
        <v>10248.02</v>
      </c>
      <c r="H406" s="160"/>
      <c r="I406" s="159">
        <f t="shared" ref="I406:I411" si="15">ROUND(E406*H406,2)</f>
        <v>0</v>
      </c>
      <c r="J406" s="160"/>
      <c r="K406" s="159">
        <f t="shared" ref="K406:K411" si="16">ROUND(E406*J406,2)</f>
        <v>0</v>
      </c>
      <c r="L406" s="159">
        <v>21</v>
      </c>
      <c r="M406" s="159">
        <f t="shared" ref="M406:M411" si="17">G406*(1+L406/100)</f>
        <v>12400.1042</v>
      </c>
      <c r="N406" s="159">
        <v>0</v>
      </c>
      <c r="O406" s="159">
        <f t="shared" ref="O406:O411" si="18">ROUND(E406*N406,2)</f>
        <v>0</v>
      </c>
      <c r="P406" s="159">
        <v>0</v>
      </c>
      <c r="Q406" s="159">
        <f t="shared" ref="Q406:Q411" si="19">ROUND(E406*P406,2)</f>
        <v>0</v>
      </c>
      <c r="R406" s="159"/>
      <c r="S406" s="159" t="s">
        <v>175</v>
      </c>
      <c r="T406" s="159" t="s">
        <v>175</v>
      </c>
      <c r="U406" s="159">
        <v>0.27700000000000002</v>
      </c>
      <c r="V406" s="159">
        <f t="shared" ref="V406:V411" si="20">ROUND(E406*U406,2)</f>
        <v>17.63</v>
      </c>
      <c r="W406" s="159"/>
      <c r="X406" s="159" t="s">
        <v>758</v>
      </c>
      <c r="Y406" s="149"/>
      <c r="Z406" s="149"/>
      <c r="AA406" s="149"/>
      <c r="AB406" s="149"/>
      <c r="AC406" s="149"/>
      <c r="AD406" s="149"/>
      <c r="AE406" s="149"/>
      <c r="AF406" s="149"/>
      <c r="AG406" s="149" t="s">
        <v>759</v>
      </c>
      <c r="AH406" s="149"/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</row>
    <row r="407" spans="1:60" outlineLevel="1" x14ac:dyDescent="0.2">
      <c r="A407" s="176">
        <v>215</v>
      </c>
      <c r="B407" s="177" t="s">
        <v>760</v>
      </c>
      <c r="C407" s="187" t="s">
        <v>761</v>
      </c>
      <c r="D407" s="178" t="s">
        <v>243</v>
      </c>
      <c r="E407" s="179">
        <v>572.87067000000002</v>
      </c>
      <c r="F407" s="180">
        <v>15.4</v>
      </c>
      <c r="G407" s="181">
        <f t="shared" si="14"/>
        <v>8822.2099999999991</v>
      </c>
      <c r="H407" s="160"/>
      <c r="I407" s="159">
        <f t="shared" si="15"/>
        <v>0</v>
      </c>
      <c r="J407" s="160"/>
      <c r="K407" s="159">
        <f t="shared" si="16"/>
        <v>0</v>
      </c>
      <c r="L407" s="159">
        <v>21</v>
      </c>
      <c r="M407" s="159">
        <f t="shared" si="17"/>
        <v>10674.874099999999</v>
      </c>
      <c r="N407" s="159">
        <v>0</v>
      </c>
      <c r="O407" s="159">
        <f t="shared" si="18"/>
        <v>0</v>
      </c>
      <c r="P407" s="159">
        <v>0</v>
      </c>
      <c r="Q407" s="159">
        <f t="shared" si="19"/>
        <v>0</v>
      </c>
      <c r="R407" s="159"/>
      <c r="S407" s="159" t="s">
        <v>175</v>
      </c>
      <c r="T407" s="159" t="s">
        <v>175</v>
      </c>
      <c r="U407" s="159">
        <v>0</v>
      </c>
      <c r="V407" s="159">
        <f t="shared" si="20"/>
        <v>0</v>
      </c>
      <c r="W407" s="159"/>
      <c r="X407" s="159" t="s">
        <v>758</v>
      </c>
      <c r="Y407" s="149"/>
      <c r="Z407" s="149"/>
      <c r="AA407" s="149"/>
      <c r="AB407" s="149"/>
      <c r="AC407" s="149"/>
      <c r="AD407" s="149"/>
      <c r="AE407" s="149"/>
      <c r="AF407" s="149"/>
      <c r="AG407" s="149" t="s">
        <v>759</v>
      </c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</row>
    <row r="408" spans="1:60" outlineLevel="1" x14ac:dyDescent="0.2">
      <c r="A408" s="176">
        <v>216</v>
      </c>
      <c r="B408" s="177" t="s">
        <v>762</v>
      </c>
      <c r="C408" s="187" t="s">
        <v>763</v>
      </c>
      <c r="D408" s="178" t="s">
        <v>243</v>
      </c>
      <c r="E408" s="179">
        <v>63.652299999999997</v>
      </c>
      <c r="F408" s="180">
        <v>308</v>
      </c>
      <c r="G408" s="181">
        <f t="shared" si="14"/>
        <v>19604.91</v>
      </c>
      <c r="H408" s="160"/>
      <c r="I408" s="159">
        <f t="shared" si="15"/>
        <v>0</v>
      </c>
      <c r="J408" s="160"/>
      <c r="K408" s="159">
        <f t="shared" si="16"/>
        <v>0</v>
      </c>
      <c r="L408" s="159">
        <v>21</v>
      </c>
      <c r="M408" s="159">
        <f t="shared" si="17"/>
        <v>23721.9411</v>
      </c>
      <c r="N408" s="159">
        <v>0</v>
      </c>
      <c r="O408" s="159">
        <f t="shared" si="18"/>
        <v>0</v>
      </c>
      <c r="P408" s="159">
        <v>0</v>
      </c>
      <c r="Q408" s="159">
        <f t="shared" si="19"/>
        <v>0</v>
      </c>
      <c r="R408" s="159"/>
      <c r="S408" s="159" t="s">
        <v>175</v>
      </c>
      <c r="T408" s="159" t="s">
        <v>175</v>
      </c>
      <c r="U408" s="159">
        <v>0.94199999999999995</v>
      </c>
      <c r="V408" s="159">
        <f t="shared" si="20"/>
        <v>59.96</v>
      </c>
      <c r="W408" s="159"/>
      <c r="X408" s="159" t="s">
        <v>758</v>
      </c>
      <c r="Y408" s="149"/>
      <c r="Z408" s="149"/>
      <c r="AA408" s="149"/>
      <c r="AB408" s="149"/>
      <c r="AC408" s="149"/>
      <c r="AD408" s="149"/>
      <c r="AE408" s="149"/>
      <c r="AF408" s="149"/>
      <c r="AG408" s="149" t="s">
        <v>759</v>
      </c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</row>
    <row r="409" spans="1:60" outlineLevel="1" x14ac:dyDescent="0.2">
      <c r="A409" s="176">
        <v>217</v>
      </c>
      <c r="B409" s="177" t="s">
        <v>764</v>
      </c>
      <c r="C409" s="187" t="s">
        <v>765</v>
      </c>
      <c r="D409" s="178" t="s">
        <v>243</v>
      </c>
      <c r="E409" s="179">
        <v>63.652299999999997</v>
      </c>
      <c r="F409" s="180">
        <v>174</v>
      </c>
      <c r="G409" s="181">
        <f t="shared" si="14"/>
        <v>11075.5</v>
      </c>
      <c r="H409" s="160"/>
      <c r="I409" s="159">
        <f t="shared" si="15"/>
        <v>0</v>
      </c>
      <c r="J409" s="160"/>
      <c r="K409" s="159">
        <f t="shared" si="16"/>
        <v>0</v>
      </c>
      <c r="L409" s="159">
        <v>21</v>
      </c>
      <c r="M409" s="159">
        <f t="shared" si="17"/>
        <v>13401.355</v>
      </c>
      <c r="N409" s="159">
        <v>0</v>
      </c>
      <c r="O409" s="159">
        <f t="shared" si="18"/>
        <v>0</v>
      </c>
      <c r="P409" s="159">
        <v>0</v>
      </c>
      <c r="Q409" s="159">
        <f t="shared" si="19"/>
        <v>0</v>
      </c>
      <c r="R409" s="159"/>
      <c r="S409" s="159" t="s">
        <v>175</v>
      </c>
      <c r="T409" s="159" t="s">
        <v>175</v>
      </c>
      <c r="U409" s="159">
        <v>4.2000000000000003E-2</v>
      </c>
      <c r="V409" s="159">
        <f t="shared" si="20"/>
        <v>2.67</v>
      </c>
      <c r="W409" s="159"/>
      <c r="X409" s="159" t="s">
        <v>758</v>
      </c>
      <c r="Y409" s="149"/>
      <c r="Z409" s="149"/>
      <c r="AA409" s="149"/>
      <c r="AB409" s="149"/>
      <c r="AC409" s="149"/>
      <c r="AD409" s="149"/>
      <c r="AE409" s="149"/>
      <c r="AF409" s="149"/>
      <c r="AG409" s="149" t="s">
        <v>759</v>
      </c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</row>
    <row r="410" spans="1:60" outlineLevel="1" x14ac:dyDescent="0.2">
      <c r="A410" s="176">
        <v>218</v>
      </c>
      <c r="B410" s="177" t="s">
        <v>766</v>
      </c>
      <c r="C410" s="187" t="s">
        <v>767</v>
      </c>
      <c r="D410" s="178" t="s">
        <v>243</v>
      </c>
      <c r="E410" s="179">
        <v>63.652299999999997</v>
      </c>
      <c r="F410" s="180">
        <v>300</v>
      </c>
      <c r="G410" s="181">
        <f t="shared" si="14"/>
        <v>19095.689999999999</v>
      </c>
      <c r="H410" s="160"/>
      <c r="I410" s="159">
        <f t="shared" si="15"/>
        <v>0</v>
      </c>
      <c r="J410" s="160"/>
      <c r="K410" s="159">
        <f t="shared" si="16"/>
        <v>0</v>
      </c>
      <c r="L410" s="159">
        <v>21</v>
      </c>
      <c r="M410" s="159">
        <f t="shared" si="17"/>
        <v>23105.784899999999</v>
      </c>
      <c r="N410" s="159">
        <v>0</v>
      </c>
      <c r="O410" s="159">
        <f t="shared" si="18"/>
        <v>0</v>
      </c>
      <c r="P410" s="159">
        <v>0</v>
      </c>
      <c r="Q410" s="159">
        <f t="shared" si="19"/>
        <v>0</v>
      </c>
      <c r="R410" s="159"/>
      <c r="S410" s="159" t="s">
        <v>175</v>
      </c>
      <c r="T410" s="159" t="s">
        <v>175</v>
      </c>
      <c r="U410" s="159">
        <v>0</v>
      </c>
      <c r="V410" s="159">
        <f t="shared" si="20"/>
        <v>0</v>
      </c>
      <c r="W410" s="159"/>
      <c r="X410" s="159" t="s">
        <v>758</v>
      </c>
      <c r="Y410" s="149"/>
      <c r="Z410" s="149"/>
      <c r="AA410" s="149"/>
      <c r="AB410" s="149"/>
      <c r="AC410" s="149"/>
      <c r="AD410" s="149"/>
      <c r="AE410" s="149"/>
      <c r="AF410" s="149"/>
      <c r="AG410" s="149" t="s">
        <v>759</v>
      </c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</row>
    <row r="411" spans="1:60" outlineLevel="1" x14ac:dyDescent="0.2">
      <c r="A411" s="170">
        <v>219</v>
      </c>
      <c r="B411" s="171" t="s">
        <v>768</v>
      </c>
      <c r="C411" s="185" t="s">
        <v>769</v>
      </c>
      <c r="D411" s="172" t="s">
        <v>243</v>
      </c>
      <c r="E411" s="173">
        <v>63.652299999999997</v>
      </c>
      <c r="F411" s="174">
        <v>150</v>
      </c>
      <c r="G411" s="175">
        <f t="shared" si="14"/>
        <v>9547.85</v>
      </c>
      <c r="H411" s="160"/>
      <c r="I411" s="159">
        <f t="shared" si="15"/>
        <v>0</v>
      </c>
      <c r="J411" s="160"/>
      <c r="K411" s="159">
        <f t="shared" si="16"/>
        <v>0</v>
      </c>
      <c r="L411" s="159">
        <v>21</v>
      </c>
      <c r="M411" s="159">
        <f t="shared" si="17"/>
        <v>11552.898499999999</v>
      </c>
      <c r="N411" s="159">
        <v>0</v>
      </c>
      <c r="O411" s="159">
        <f t="shared" si="18"/>
        <v>0</v>
      </c>
      <c r="P411" s="159">
        <v>0</v>
      </c>
      <c r="Q411" s="159">
        <f t="shared" si="19"/>
        <v>0</v>
      </c>
      <c r="R411" s="159"/>
      <c r="S411" s="159" t="s">
        <v>175</v>
      </c>
      <c r="T411" s="159" t="s">
        <v>175</v>
      </c>
      <c r="U411" s="159">
        <v>0.752</v>
      </c>
      <c r="V411" s="159">
        <f t="shared" si="20"/>
        <v>47.87</v>
      </c>
      <c r="W411" s="159"/>
      <c r="X411" s="159" t="s">
        <v>758</v>
      </c>
      <c r="Y411" s="149"/>
      <c r="Z411" s="149"/>
      <c r="AA411" s="149"/>
      <c r="AB411" s="149"/>
      <c r="AC411" s="149"/>
      <c r="AD411" s="149"/>
      <c r="AE411" s="149"/>
      <c r="AF411" s="149"/>
      <c r="AG411" s="149" t="s">
        <v>759</v>
      </c>
      <c r="AH411" s="149"/>
      <c r="AI411" s="149"/>
      <c r="AJ411" s="149"/>
      <c r="AK411" s="149"/>
      <c r="AL411" s="149"/>
      <c r="AM411" s="149"/>
      <c r="AN411" s="149"/>
      <c r="AO411" s="149"/>
      <c r="AP411" s="149"/>
      <c r="AQ411" s="149"/>
      <c r="AR411" s="149"/>
      <c r="AS411" s="149"/>
      <c r="AT411" s="149"/>
      <c r="AU411" s="149"/>
      <c r="AV411" s="149"/>
      <c r="AW411" s="149"/>
      <c r="AX411" s="149"/>
      <c r="AY411" s="149"/>
      <c r="AZ411" s="149"/>
      <c r="BA411" s="149"/>
      <c r="BB411" s="149"/>
      <c r="BC411" s="149"/>
      <c r="BD411" s="149"/>
      <c r="BE411" s="149"/>
      <c r="BF411" s="149"/>
      <c r="BG411" s="149"/>
      <c r="BH411" s="149"/>
    </row>
    <row r="412" spans="1:60" x14ac:dyDescent="0.2">
      <c r="A412" s="3"/>
      <c r="B412" s="4"/>
      <c r="C412" s="189"/>
      <c r="D412" s="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AE412">
        <v>15</v>
      </c>
      <c r="AF412">
        <v>21</v>
      </c>
      <c r="AG412" t="s">
        <v>157</v>
      </c>
    </row>
    <row r="413" spans="1:60" x14ac:dyDescent="0.2">
      <c r="A413" s="152"/>
      <c r="B413" s="153" t="s">
        <v>31</v>
      </c>
      <c r="C413" s="190"/>
      <c r="D413" s="154"/>
      <c r="E413" s="155"/>
      <c r="F413" s="155"/>
      <c r="G413" s="183">
        <f>G8+G42+G60+G94+G119+G122+G127+G138+G149+G154+G156+G158+G161+G172+G178+G203+G205+G234+G251+G281+G284+G286+G288+G291+G295+G307+G328+G345+G348+G368+G380+G394+G399+G402+G405</f>
        <v>5586590.4100000001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AE413">
        <f>SUMIF(L7:L411,AE412,G7:G411)</f>
        <v>0</v>
      </c>
      <c r="AF413">
        <f>SUMIF(L7:L411,AF412,G7:G411)</f>
        <v>5586590.4100000001</v>
      </c>
      <c r="AG413" t="s">
        <v>770</v>
      </c>
    </row>
    <row r="414" spans="1:60" x14ac:dyDescent="0.2">
      <c r="A414" s="3"/>
      <c r="B414" s="4"/>
      <c r="C414" s="189"/>
      <c r="D414" s="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60" x14ac:dyDescent="0.2">
      <c r="A415" s="3"/>
      <c r="B415" s="4"/>
      <c r="C415" s="189"/>
      <c r="D415" s="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60" x14ac:dyDescent="0.2">
      <c r="A416" s="254" t="s">
        <v>771</v>
      </c>
      <c r="B416" s="254"/>
      <c r="C416" s="255"/>
      <c r="D416" s="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33" x14ac:dyDescent="0.2">
      <c r="A417" s="256"/>
      <c r="B417" s="257"/>
      <c r="C417" s="258"/>
      <c r="D417" s="257"/>
      <c r="E417" s="257"/>
      <c r="F417" s="257"/>
      <c r="G417" s="259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AG417" t="s">
        <v>772</v>
      </c>
    </row>
    <row r="418" spans="1:33" x14ac:dyDescent="0.2">
      <c r="A418" s="260"/>
      <c r="B418" s="261"/>
      <c r="C418" s="262"/>
      <c r="D418" s="261"/>
      <c r="E418" s="261"/>
      <c r="F418" s="261"/>
      <c r="G418" s="26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33" x14ac:dyDescent="0.2">
      <c r="A419" s="260"/>
      <c r="B419" s="261"/>
      <c r="C419" s="262"/>
      <c r="D419" s="261"/>
      <c r="E419" s="261"/>
      <c r="F419" s="261"/>
      <c r="G419" s="26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33" x14ac:dyDescent="0.2">
      <c r="A420" s="260"/>
      <c r="B420" s="261"/>
      <c r="C420" s="262"/>
      <c r="D420" s="261"/>
      <c r="E420" s="261"/>
      <c r="F420" s="261"/>
      <c r="G420" s="26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33" x14ac:dyDescent="0.2">
      <c r="A421" s="264"/>
      <c r="B421" s="265"/>
      <c r="C421" s="266"/>
      <c r="D421" s="265"/>
      <c r="E421" s="265"/>
      <c r="F421" s="265"/>
      <c r="G421" s="267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33" x14ac:dyDescent="0.2">
      <c r="A422" s="3"/>
      <c r="B422" s="4"/>
      <c r="C422" s="189"/>
      <c r="D422" s="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33" x14ac:dyDescent="0.2">
      <c r="C423" s="191"/>
      <c r="D423" s="10"/>
      <c r="AG423" t="s">
        <v>773</v>
      </c>
    </row>
    <row r="424" spans="1:33" x14ac:dyDescent="0.2">
      <c r="D424" s="10"/>
    </row>
    <row r="425" spans="1:33" x14ac:dyDescent="0.2">
      <c r="D425" s="10"/>
    </row>
    <row r="426" spans="1:33" x14ac:dyDescent="0.2">
      <c r="D426" s="10"/>
    </row>
    <row r="427" spans="1:33" x14ac:dyDescent="0.2">
      <c r="D427" s="10"/>
    </row>
    <row r="428" spans="1:33" x14ac:dyDescent="0.2">
      <c r="D428" s="10"/>
    </row>
    <row r="429" spans="1:33" x14ac:dyDescent="0.2">
      <c r="D429" s="10"/>
    </row>
    <row r="430" spans="1:33" x14ac:dyDescent="0.2">
      <c r="D430" s="10"/>
    </row>
    <row r="431" spans="1:33" x14ac:dyDescent="0.2">
      <c r="D431" s="10"/>
    </row>
    <row r="432" spans="1:33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17:G421"/>
    <mergeCell ref="A1:G1"/>
    <mergeCell ref="C2:G2"/>
    <mergeCell ref="C3:G3"/>
    <mergeCell ref="C4:G4"/>
    <mergeCell ref="A416:C41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EABF-4D6C-4348-833D-86192B951CF5}">
  <sheetPr>
    <outlinePr summaryBelow="0"/>
  </sheetPr>
  <dimension ref="A1:BH5000"/>
  <sheetViews>
    <sheetView workbookViewId="0">
      <pane ySplit="7" topLeftCell="A36" activePane="bottomLeft" state="frozen"/>
      <selection pane="bottomLeft" activeCell="F55" sqref="F55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7" t="s">
        <v>7</v>
      </c>
      <c r="B1" s="247"/>
      <c r="C1" s="247"/>
      <c r="D1" s="247"/>
      <c r="E1" s="247"/>
      <c r="F1" s="247"/>
      <c r="G1" s="247"/>
      <c r="AG1" t="s">
        <v>145</v>
      </c>
    </row>
    <row r="2" spans="1:60" ht="24.95" customHeight="1" x14ac:dyDescent="0.2">
      <c r="A2" s="141" t="s">
        <v>8</v>
      </c>
      <c r="B2" s="49" t="s">
        <v>41</v>
      </c>
      <c r="C2" s="248" t="s">
        <v>42</v>
      </c>
      <c r="D2" s="249"/>
      <c r="E2" s="249"/>
      <c r="F2" s="249"/>
      <c r="G2" s="250"/>
      <c r="AG2" t="s">
        <v>146</v>
      </c>
    </row>
    <row r="3" spans="1:60" ht="24.95" customHeight="1" x14ac:dyDescent="0.2">
      <c r="A3" s="141" t="s">
        <v>9</v>
      </c>
      <c r="B3" s="49" t="s">
        <v>50</v>
      </c>
      <c r="C3" s="248" t="s">
        <v>51</v>
      </c>
      <c r="D3" s="249"/>
      <c r="E3" s="249"/>
      <c r="F3" s="249"/>
      <c r="G3" s="250"/>
      <c r="AC3" s="123" t="s">
        <v>146</v>
      </c>
      <c r="AG3" t="s">
        <v>147</v>
      </c>
    </row>
    <row r="4" spans="1:60" ht="24.95" customHeight="1" x14ac:dyDescent="0.2">
      <c r="A4" s="142" t="s">
        <v>10</v>
      </c>
      <c r="B4" s="143" t="s">
        <v>54</v>
      </c>
      <c r="C4" s="251" t="s">
        <v>55</v>
      </c>
      <c r="D4" s="252"/>
      <c r="E4" s="252"/>
      <c r="F4" s="252"/>
      <c r="G4" s="253"/>
      <c r="AG4" t="s">
        <v>148</v>
      </c>
    </row>
    <row r="5" spans="1:60" x14ac:dyDescent="0.2">
      <c r="D5" s="10"/>
    </row>
    <row r="6" spans="1:60" ht="38.25" x14ac:dyDescent="0.2">
      <c r="A6" s="145" t="s">
        <v>149</v>
      </c>
      <c r="B6" s="147" t="s">
        <v>150</v>
      </c>
      <c r="C6" s="147" t="s">
        <v>151</v>
      </c>
      <c r="D6" s="146" t="s">
        <v>152</v>
      </c>
      <c r="E6" s="145" t="s">
        <v>153</v>
      </c>
      <c r="F6" s="144" t="s">
        <v>154</v>
      </c>
      <c r="G6" s="145" t="s">
        <v>31</v>
      </c>
      <c r="H6" s="148" t="s">
        <v>32</v>
      </c>
      <c r="I6" s="148" t="s">
        <v>155</v>
      </c>
      <c r="J6" s="148" t="s">
        <v>33</v>
      </c>
      <c r="K6" s="148" t="s">
        <v>156</v>
      </c>
      <c r="L6" s="148" t="s">
        <v>157</v>
      </c>
      <c r="M6" s="148" t="s">
        <v>158</v>
      </c>
      <c r="N6" s="148" t="s">
        <v>159</v>
      </c>
      <c r="O6" s="148" t="s">
        <v>160</v>
      </c>
      <c r="P6" s="148" t="s">
        <v>161</v>
      </c>
      <c r="Q6" s="148" t="s">
        <v>162</v>
      </c>
      <c r="R6" s="148" t="s">
        <v>163</v>
      </c>
      <c r="S6" s="148" t="s">
        <v>164</v>
      </c>
      <c r="T6" s="148" t="s">
        <v>165</v>
      </c>
      <c r="U6" s="148" t="s">
        <v>166</v>
      </c>
      <c r="V6" s="148" t="s">
        <v>167</v>
      </c>
      <c r="W6" s="148" t="s">
        <v>168</v>
      </c>
      <c r="X6" s="148" t="s">
        <v>169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170</v>
      </c>
      <c r="B8" s="165" t="s">
        <v>68</v>
      </c>
      <c r="C8" s="184" t="s">
        <v>69</v>
      </c>
      <c r="D8" s="166"/>
      <c r="E8" s="167"/>
      <c r="F8" s="168"/>
      <c r="G8" s="169">
        <f>SUMIF(AG9:AG35,"&lt;&gt;NOR",G9:G35)</f>
        <v>57090.890000000007</v>
      </c>
      <c r="H8" s="163"/>
      <c r="I8" s="163">
        <f>SUM(I9:I35)</f>
        <v>0</v>
      </c>
      <c r="J8" s="163"/>
      <c r="K8" s="163">
        <f>SUM(K9:K35)</f>
        <v>0</v>
      </c>
      <c r="L8" s="163"/>
      <c r="M8" s="163">
        <f>SUM(M9:M35)</f>
        <v>69079.976899999994</v>
      </c>
      <c r="N8" s="163"/>
      <c r="O8" s="163">
        <f>SUM(O9:O35)</f>
        <v>8.129999999999999</v>
      </c>
      <c r="P8" s="163"/>
      <c r="Q8" s="163">
        <f>SUM(Q9:Q35)</f>
        <v>0</v>
      </c>
      <c r="R8" s="163"/>
      <c r="S8" s="163"/>
      <c r="T8" s="163"/>
      <c r="U8" s="163"/>
      <c r="V8" s="163">
        <f>SUM(V9:V35)</f>
        <v>126.51000000000002</v>
      </c>
      <c r="W8" s="163"/>
      <c r="X8" s="163"/>
      <c r="AG8" t="s">
        <v>171</v>
      </c>
    </row>
    <row r="9" spans="1:60" outlineLevel="1" x14ac:dyDescent="0.2">
      <c r="A9" s="170">
        <v>1</v>
      </c>
      <c r="B9" s="171" t="s">
        <v>186</v>
      </c>
      <c r="C9" s="185" t="s">
        <v>187</v>
      </c>
      <c r="D9" s="172" t="s">
        <v>188</v>
      </c>
      <c r="E9" s="173">
        <v>8.44</v>
      </c>
      <c r="F9" s="174">
        <v>74.7</v>
      </c>
      <c r="G9" s="175">
        <f>ROUND(E9*F9,2)</f>
        <v>630.47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762.86869999999999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59"/>
      <c r="S9" s="159" t="s">
        <v>175</v>
      </c>
      <c r="T9" s="159" t="s">
        <v>175</v>
      </c>
      <c r="U9" s="159">
        <v>9.7000000000000003E-2</v>
      </c>
      <c r="V9" s="159">
        <f>ROUND(E9*U9,2)</f>
        <v>0.82</v>
      </c>
      <c r="W9" s="159"/>
      <c r="X9" s="159" t="s">
        <v>176</v>
      </c>
      <c r="Y9" s="149"/>
      <c r="Z9" s="149"/>
      <c r="AA9" s="149"/>
      <c r="AB9" s="149"/>
      <c r="AC9" s="149"/>
      <c r="AD9" s="149"/>
      <c r="AE9" s="149"/>
      <c r="AF9" s="149"/>
      <c r="AG9" s="149" t="s">
        <v>177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6" t="s">
        <v>774</v>
      </c>
      <c r="D10" s="161"/>
      <c r="E10" s="162">
        <v>8.44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179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0">
        <v>2</v>
      </c>
      <c r="B11" s="171" t="s">
        <v>775</v>
      </c>
      <c r="C11" s="185" t="s">
        <v>776</v>
      </c>
      <c r="D11" s="172" t="s">
        <v>188</v>
      </c>
      <c r="E11" s="173">
        <v>13.62</v>
      </c>
      <c r="F11" s="174">
        <v>480</v>
      </c>
      <c r="G11" s="175">
        <f>ROUND(E11*F11,2)</f>
        <v>6537.6</v>
      </c>
      <c r="H11" s="160"/>
      <c r="I11" s="159">
        <f>ROUND(E11*H11,2)</f>
        <v>0</v>
      </c>
      <c r="J11" s="160"/>
      <c r="K11" s="159">
        <f>ROUND(E11*J11,2)</f>
        <v>0</v>
      </c>
      <c r="L11" s="159">
        <v>21</v>
      </c>
      <c r="M11" s="159">
        <f>G11*(1+L11/100)</f>
        <v>7910.4960000000001</v>
      </c>
      <c r="N11" s="159">
        <v>0</v>
      </c>
      <c r="O11" s="159">
        <f>ROUND(E11*N11,2)</f>
        <v>0</v>
      </c>
      <c r="P11" s="159">
        <v>0</v>
      </c>
      <c r="Q11" s="159">
        <f>ROUND(E11*P11,2)</f>
        <v>0</v>
      </c>
      <c r="R11" s="159"/>
      <c r="S11" s="159" t="s">
        <v>175</v>
      </c>
      <c r="T11" s="159" t="s">
        <v>175</v>
      </c>
      <c r="U11" s="159">
        <v>0.36499999999999999</v>
      </c>
      <c r="V11" s="159">
        <f>ROUND(E11*U11,2)</f>
        <v>4.97</v>
      </c>
      <c r="W11" s="159"/>
      <c r="X11" s="159" t="s">
        <v>176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6" t="s">
        <v>777</v>
      </c>
      <c r="D12" s="161"/>
      <c r="E12" s="162">
        <v>11.7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49"/>
      <c r="Z12" s="149"/>
      <c r="AA12" s="149"/>
      <c r="AB12" s="149"/>
      <c r="AC12" s="149"/>
      <c r="AD12" s="149"/>
      <c r="AE12" s="149"/>
      <c r="AF12" s="149"/>
      <c r="AG12" s="149" t="s">
        <v>179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186" t="s">
        <v>778</v>
      </c>
      <c r="D13" s="161"/>
      <c r="E13" s="162">
        <v>1.92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49"/>
      <c r="Z13" s="149"/>
      <c r="AA13" s="149"/>
      <c r="AB13" s="149"/>
      <c r="AC13" s="149"/>
      <c r="AD13" s="149"/>
      <c r="AE13" s="149"/>
      <c r="AF13" s="149"/>
      <c r="AG13" s="149" t="s">
        <v>179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6">
        <v>3</v>
      </c>
      <c r="B14" s="177" t="s">
        <v>779</v>
      </c>
      <c r="C14" s="187" t="s">
        <v>780</v>
      </c>
      <c r="D14" s="178" t="s">
        <v>188</v>
      </c>
      <c r="E14" s="179">
        <v>13.62</v>
      </c>
      <c r="F14" s="180">
        <v>169.5</v>
      </c>
      <c r="G14" s="181">
        <f>ROUND(E14*F14,2)</f>
        <v>2308.59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2793.3939</v>
      </c>
      <c r="N14" s="159">
        <v>0</v>
      </c>
      <c r="O14" s="159">
        <f>ROUND(E14*N14,2)</f>
        <v>0</v>
      </c>
      <c r="P14" s="159">
        <v>0</v>
      </c>
      <c r="Q14" s="159">
        <f>ROUND(E14*P14,2)</f>
        <v>0</v>
      </c>
      <c r="R14" s="159"/>
      <c r="S14" s="159" t="s">
        <v>175</v>
      </c>
      <c r="T14" s="159" t="s">
        <v>175</v>
      </c>
      <c r="U14" s="159">
        <v>0.38979999999999998</v>
      </c>
      <c r="V14" s="159">
        <f>ROUND(E14*U14,2)</f>
        <v>5.31</v>
      </c>
      <c r="W14" s="159"/>
      <c r="X14" s="159" t="s">
        <v>176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177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0">
        <v>4</v>
      </c>
      <c r="B15" s="171" t="s">
        <v>781</v>
      </c>
      <c r="C15" s="185" t="s">
        <v>782</v>
      </c>
      <c r="D15" s="172" t="s">
        <v>188</v>
      </c>
      <c r="E15" s="173">
        <v>17.248000000000001</v>
      </c>
      <c r="F15" s="174">
        <v>980</v>
      </c>
      <c r="G15" s="175">
        <f>ROUND(E15*F15,2)</f>
        <v>16903.04</v>
      </c>
      <c r="H15" s="160"/>
      <c r="I15" s="159">
        <f>ROUND(E15*H15,2)</f>
        <v>0</v>
      </c>
      <c r="J15" s="160"/>
      <c r="K15" s="159">
        <f>ROUND(E15*J15,2)</f>
        <v>0</v>
      </c>
      <c r="L15" s="159">
        <v>21</v>
      </c>
      <c r="M15" s="159">
        <f>G15*(1+L15/100)</f>
        <v>20452.678400000001</v>
      </c>
      <c r="N15" s="159">
        <v>0</v>
      </c>
      <c r="O15" s="159">
        <f>ROUND(E15*N15,2)</f>
        <v>0</v>
      </c>
      <c r="P15" s="159">
        <v>0</v>
      </c>
      <c r="Q15" s="159">
        <f>ROUND(E15*P15,2)</f>
        <v>0</v>
      </c>
      <c r="R15" s="159"/>
      <c r="S15" s="159" t="s">
        <v>175</v>
      </c>
      <c r="T15" s="159" t="s">
        <v>175</v>
      </c>
      <c r="U15" s="159">
        <v>3.1309999999999998</v>
      </c>
      <c r="V15" s="159">
        <f>ROUND(E15*U15,2)</f>
        <v>54</v>
      </c>
      <c r="W15" s="159"/>
      <c r="X15" s="159" t="s">
        <v>176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177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6"/>
      <c r="B16" s="157"/>
      <c r="C16" s="186" t="s">
        <v>783</v>
      </c>
      <c r="D16" s="161"/>
      <c r="E16" s="162">
        <v>17.248000000000001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49"/>
      <c r="Z16" s="149"/>
      <c r="AA16" s="149"/>
      <c r="AB16" s="149"/>
      <c r="AC16" s="149"/>
      <c r="AD16" s="149"/>
      <c r="AE16" s="149"/>
      <c r="AF16" s="149"/>
      <c r="AG16" s="149" t="s">
        <v>179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6">
        <v>5</v>
      </c>
      <c r="B17" s="177" t="s">
        <v>784</v>
      </c>
      <c r="C17" s="187" t="s">
        <v>785</v>
      </c>
      <c r="D17" s="178" t="s">
        <v>188</v>
      </c>
      <c r="E17" s="179">
        <v>17.248000000000001</v>
      </c>
      <c r="F17" s="180">
        <v>100</v>
      </c>
      <c r="G17" s="181">
        <f>ROUND(E17*F17,2)</f>
        <v>1724.8</v>
      </c>
      <c r="H17" s="160"/>
      <c r="I17" s="159">
        <f>ROUND(E17*H17,2)</f>
        <v>0</v>
      </c>
      <c r="J17" s="160"/>
      <c r="K17" s="159">
        <f>ROUND(E17*J17,2)</f>
        <v>0</v>
      </c>
      <c r="L17" s="159">
        <v>21</v>
      </c>
      <c r="M17" s="159">
        <f>G17*(1+L17/100)</f>
        <v>2087.0079999999998</v>
      </c>
      <c r="N17" s="159">
        <v>0</v>
      </c>
      <c r="O17" s="159">
        <f>ROUND(E17*N17,2)</f>
        <v>0</v>
      </c>
      <c r="P17" s="159">
        <v>0</v>
      </c>
      <c r="Q17" s="159">
        <f>ROUND(E17*P17,2)</f>
        <v>0</v>
      </c>
      <c r="R17" s="159"/>
      <c r="S17" s="159" t="s">
        <v>175</v>
      </c>
      <c r="T17" s="159" t="s">
        <v>175</v>
      </c>
      <c r="U17" s="159">
        <v>0.47399999999999998</v>
      </c>
      <c r="V17" s="159">
        <f>ROUND(E17*U17,2)</f>
        <v>8.18</v>
      </c>
      <c r="W17" s="159"/>
      <c r="X17" s="159" t="s">
        <v>176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6">
        <v>6</v>
      </c>
      <c r="B18" s="177" t="s">
        <v>786</v>
      </c>
      <c r="C18" s="187" t="s">
        <v>787</v>
      </c>
      <c r="D18" s="178" t="s">
        <v>188</v>
      </c>
      <c r="E18" s="179">
        <v>1</v>
      </c>
      <c r="F18" s="180">
        <v>1262</v>
      </c>
      <c r="G18" s="181">
        <f>ROUND(E18*F18,2)</f>
        <v>1262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1527.02</v>
      </c>
      <c r="N18" s="159">
        <v>0</v>
      </c>
      <c r="O18" s="159">
        <f>ROUND(E18*N18,2)</f>
        <v>0</v>
      </c>
      <c r="P18" s="159">
        <v>0</v>
      </c>
      <c r="Q18" s="159">
        <f>ROUND(E18*P18,2)</f>
        <v>0</v>
      </c>
      <c r="R18" s="159"/>
      <c r="S18" s="159" t="s">
        <v>175</v>
      </c>
      <c r="T18" s="159" t="s">
        <v>175</v>
      </c>
      <c r="U18" s="159">
        <v>3.5329999999999999</v>
      </c>
      <c r="V18" s="159">
        <f>ROUND(E18*U18,2)</f>
        <v>3.53</v>
      </c>
      <c r="W18" s="159"/>
      <c r="X18" s="159" t="s">
        <v>176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177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0">
        <v>7</v>
      </c>
      <c r="B19" s="171" t="s">
        <v>788</v>
      </c>
      <c r="C19" s="185" t="s">
        <v>789</v>
      </c>
      <c r="D19" s="172" t="s">
        <v>174</v>
      </c>
      <c r="E19" s="173">
        <v>45.4</v>
      </c>
      <c r="F19" s="174">
        <v>127.5</v>
      </c>
      <c r="G19" s="175">
        <f>ROUND(E19*F19,2)</f>
        <v>5788.5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7004.085</v>
      </c>
      <c r="N19" s="159">
        <v>9.8999999999999999E-4</v>
      </c>
      <c r="O19" s="159">
        <f>ROUND(E19*N19,2)</f>
        <v>0.04</v>
      </c>
      <c r="P19" s="159">
        <v>0</v>
      </c>
      <c r="Q19" s="159">
        <f>ROUND(E19*P19,2)</f>
        <v>0</v>
      </c>
      <c r="R19" s="159"/>
      <c r="S19" s="159" t="s">
        <v>175</v>
      </c>
      <c r="T19" s="159" t="s">
        <v>175</v>
      </c>
      <c r="U19" s="159">
        <v>0.23599999999999999</v>
      </c>
      <c r="V19" s="159">
        <f>ROUND(E19*U19,2)</f>
        <v>10.71</v>
      </c>
      <c r="W19" s="159"/>
      <c r="X19" s="159" t="s">
        <v>176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177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6"/>
      <c r="B20" s="157"/>
      <c r="C20" s="186" t="s">
        <v>790</v>
      </c>
      <c r="D20" s="161"/>
      <c r="E20" s="162">
        <v>39</v>
      </c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49"/>
      <c r="Z20" s="149"/>
      <c r="AA20" s="149"/>
      <c r="AB20" s="149"/>
      <c r="AC20" s="149"/>
      <c r="AD20" s="149"/>
      <c r="AE20" s="149"/>
      <c r="AF20" s="149"/>
      <c r="AG20" s="149" t="s">
        <v>179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186" t="s">
        <v>791</v>
      </c>
      <c r="D21" s="161"/>
      <c r="E21" s="162">
        <v>6.4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179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6">
        <v>8</v>
      </c>
      <c r="B22" s="177" t="s">
        <v>792</v>
      </c>
      <c r="C22" s="187" t="s">
        <v>793</v>
      </c>
      <c r="D22" s="178" t="s">
        <v>174</v>
      </c>
      <c r="E22" s="179">
        <v>45.4</v>
      </c>
      <c r="F22" s="180">
        <v>27.7</v>
      </c>
      <c r="G22" s="181">
        <f>ROUND(E22*F22,2)</f>
        <v>1257.58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1521.6717999999998</v>
      </c>
      <c r="N22" s="159">
        <v>0</v>
      </c>
      <c r="O22" s="159">
        <f>ROUND(E22*N22,2)</f>
        <v>0</v>
      </c>
      <c r="P22" s="159">
        <v>0</v>
      </c>
      <c r="Q22" s="159">
        <f>ROUND(E22*P22,2)</f>
        <v>0</v>
      </c>
      <c r="R22" s="159"/>
      <c r="S22" s="159" t="s">
        <v>175</v>
      </c>
      <c r="T22" s="159" t="s">
        <v>175</v>
      </c>
      <c r="U22" s="159">
        <v>7.0000000000000007E-2</v>
      </c>
      <c r="V22" s="159">
        <f>ROUND(E22*U22,2)</f>
        <v>3.18</v>
      </c>
      <c r="W22" s="159"/>
      <c r="X22" s="159" t="s">
        <v>176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70">
        <v>9</v>
      </c>
      <c r="B23" s="171" t="s">
        <v>203</v>
      </c>
      <c r="C23" s="185" t="s">
        <v>204</v>
      </c>
      <c r="D23" s="172" t="s">
        <v>188</v>
      </c>
      <c r="E23" s="173">
        <v>30.867999999999999</v>
      </c>
      <c r="F23" s="174">
        <v>127</v>
      </c>
      <c r="G23" s="175">
        <f>ROUND(E23*F23,2)</f>
        <v>3920.24</v>
      </c>
      <c r="H23" s="160"/>
      <c r="I23" s="159">
        <f>ROUND(E23*H23,2)</f>
        <v>0</v>
      </c>
      <c r="J23" s="160"/>
      <c r="K23" s="159">
        <f>ROUND(E23*J23,2)</f>
        <v>0</v>
      </c>
      <c r="L23" s="159">
        <v>21</v>
      </c>
      <c r="M23" s="159">
        <f>G23*(1+L23/100)</f>
        <v>4743.4903999999997</v>
      </c>
      <c r="N23" s="159">
        <v>0</v>
      </c>
      <c r="O23" s="159">
        <f>ROUND(E23*N23,2)</f>
        <v>0</v>
      </c>
      <c r="P23" s="159">
        <v>0</v>
      </c>
      <c r="Q23" s="159">
        <f>ROUND(E23*P23,2)</f>
        <v>0</v>
      </c>
      <c r="R23" s="159"/>
      <c r="S23" s="159" t="s">
        <v>175</v>
      </c>
      <c r="T23" s="159" t="s">
        <v>175</v>
      </c>
      <c r="U23" s="159">
        <v>0.34499999999999997</v>
      </c>
      <c r="V23" s="159">
        <f>ROUND(E23*U23,2)</f>
        <v>10.65</v>
      </c>
      <c r="W23" s="159"/>
      <c r="X23" s="159" t="s">
        <v>176</v>
      </c>
      <c r="Y23" s="14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6"/>
      <c r="B24" s="157"/>
      <c r="C24" s="186" t="s">
        <v>794</v>
      </c>
      <c r="D24" s="161"/>
      <c r="E24" s="162">
        <v>30.867999999999999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49"/>
      <c r="Z24" s="149"/>
      <c r="AA24" s="149"/>
      <c r="AB24" s="149"/>
      <c r="AC24" s="149"/>
      <c r="AD24" s="149"/>
      <c r="AE24" s="149"/>
      <c r="AF24" s="149"/>
      <c r="AG24" s="149" t="s">
        <v>179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ht="22.5" outlineLevel="1" x14ac:dyDescent="0.2">
      <c r="A25" s="170">
        <v>10</v>
      </c>
      <c r="B25" s="171" t="s">
        <v>206</v>
      </c>
      <c r="C25" s="185" t="s">
        <v>207</v>
      </c>
      <c r="D25" s="172" t="s">
        <v>188</v>
      </c>
      <c r="E25" s="173">
        <v>9.8391000000000002</v>
      </c>
      <c r="F25" s="174">
        <v>264.5</v>
      </c>
      <c r="G25" s="175">
        <f>ROUND(E25*F25,2)</f>
        <v>2602.44</v>
      </c>
      <c r="H25" s="160"/>
      <c r="I25" s="159">
        <f>ROUND(E25*H25,2)</f>
        <v>0</v>
      </c>
      <c r="J25" s="160"/>
      <c r="K25" s="159">
        <f>ROUND(E25*J25,2)</f>
        <v>0</v>
      </c>
      <c r="L25" s="159">
        <v>21</v>
      </c>
      <c r="M25" s="159">
        <f>G25*(1+L25/100)</f>
        <v>3148.9524000000001</v>
      </c>
      <c r="N25" s="159">
        <v>0</v>
      </c>
      <c r="O25" s="159">
        <f>ROUND(E25*N25,2)</f>
        <v>0</v>
      </c>
      <c r="P25" s="159">
        <v>0</v>
      </c>
      <c r="Q25" s="159">
        <f>ROUND(E25*P25,2)</f>
        <v>0</v>
      </c>
      <c r="R25" s="159"/>
      <c r="S25" s="159" t="s">
        <v>175</v>
      </c>
      <c r="T25" s="159" t="s">
        <v>175</v>
      </c>
      <c r="U25" s="159">
        <v>1.0999999999999999E-2</v>
      </c>
      <c r="V25" s="159">
        <f>ROUND(E25*U25,2)</f>
        <v>0.11</v>
      </c>
      <c r="W25" s="159"/>
      <c r="X25" s="159" t="s">
        <v>176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177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6"/>
      <c r="B26" s="157"/>
      <c r="C26" s="186" t="s">
        <v>795</v>
      </c>
      <c r="D26" s="161"/>
      <c r="E26" s="162">
        <v>9.8391000000000002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49"/>
      <c r="Z26" s="149"/>
      <c r="AA26" s="149"/>
      <c r="AB26" s="149"/>
      <c r="AC26" s="149"/>
      <c r="AD26" s="149"/>
      <c r="AE26" s="149"/>
      <c r="AF26" s="149"/>
      <c r="AG26" s="149" t="s">
        <v>179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0">
        <v>11</v>
      </c>
      <c r="B27" s="171" t="s">
        <v>209</v>
      </c>
      <c r="C27" s="185" t="s">
        <v>210</v>
      </c>
      <c r="D27" s="172" t="s">
        <v>188</v>
      </c>
      <c r="E27" s="173">
        <v>21.0289</v>
      </c>
      <c r="F27" s="174">
        <v>122.5</v>
      </c>
      <c r="G27" s="175">
        <f>ROUND(E27*F27,2)</f>
        <v>2576.04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3117.0083999999997</v>
      </c>
      <c r="N27" s="159">
        <v>0</v>
      </c>
      <c r="O27" s="159">
        <f>ROUND(E27*N27,2)</f>
        <v>0</v>
      </c>
      <c r="P27" s="159">
        <v>0</v>
      </c>
      <c r="Q27" s="159">
        <f>ROUND(E27*P27,2)</f>
        <v>0</v>
      </c>
      <c r="R27" s="159"/>
      <c r="S27" s="159" t="s">
        <v>175</v>
      </c>
      <c r="T27" s="159" t="s">
        <v>175</v>
      </c>
      <c r="U27" s="159">
        <v>0.20200000000000001</v>
      </c>
      <c r="V27" s="159">
        <f>ROUND(E27*U27,2)</f>
        <v>4.25</v>
      </c>
      <c r="W27" s="159"/>
      <c r="X27" s="159" t="s">
        <v>176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177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186" t="s">
        <v>796</v>
      </c>
      <c r="D28" s="161"/>
      <c r="E28" s="162">
        <v>21.0289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179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ht="22.5" outlineLevel="1" x14ac:dyDescent="0.2">
      <c r="A29" s="170">
        <v>12</v>
      </c>
      <c r="B29" s="171" t="s">
        <v>797</v>
      </c>
      <c r="C29" s="185" t="s">
        <v>798</v>
      </c>
      <c r="D29" s="172" t="s">
        <v>188</v>
      </c>
      <c r="E29" s="173">
        <v>4.758</v>
      </c>
      <c r="F29" s="174">
        <v>1111</v>
      </c>
      <c r="G29" s="175">
        <f>ROUND(E29*F29,2)</f>
        <v>5286.14</v>
      </c>
      <c r="H29" s="160"/>
      <c r="I29" s="159">
        <f>ROUND(E29*H29,2)</f>
        <v>0</v>
      </c>
      <c r="J29" s="160"/>
      <c r="K29" s="159">
        <f>ROUND(E29*J29,2)</f>
        <v>0</v>
      </c>
      <c r="L29" s="159">
        <v>21</v>
      </c>
      <c r="M29" s="159">
        <f>G29*(1+L29/100)</f>
        <v>6396.2294000000002</v>
      </c>
      <c r="N29" s="159">
        <v>1.7</v>
      </c>
      <c r="O29" s="159">
        <f>ROUND(E29*N29,2)</f>
        <v>8.09</v>
      </c>
      <c r="P29" s="159">
        <v>0</v>
      </c>
      <c r="Q29" s="159">
        <f>ROUND(E29*P29,2)</f>
        <v>0</v>
      </c>
      <c r="R29" s="159"/>
      <c r="S29" s="159" t="s">
        <v>175</v>
      </c>
      <c r="T29" s="159" t="s">
        <v>175</v>
      </c>
      <c r="U29" s="159">
        <v>1.587</v>
      </c>
      <c r="V29" s="159">
        <f>ROUND(E29*U29,2)</f>
        <v>7.55</v>
      </c>
      <c r="W29" s="159"/>
      <c r="X29" s="159" t="s">
        <v>176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6"/>
      <c r="B30" s="157"/>
      <c r="C30" s="186" t="s">
        <v>799</v>
      </c>
      <c r="D30" s="161"/>
      <c r="E30" s="162">
        <v>3.51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49"/>
      <c r="Z30" s="149"/>
      <c r="AA30" s="149"/>
      <c r="AB30" s="149"/>
      <c r="AC30" s="149"/>
      <c r="AD30" s="149"/>
      <c r="AE30" s="149"/>
      <c r="AF30" s="149"/>
      <c r="AG30" s="149" t="s">
        <v>179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186" t="s">
        <v>800</v>
      </c>
      <c r="D31" s="161"/>
      <c r="E31" s="162">
        <v>1.248</v>
      </c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49"/>
      <c r="Z31" s="149"/>
      <c r="AA31" s="149"/>
      <c r="AB31" s="149"/>
      <c r="AC31" s="149"/>
      <c r="AD31" s="149"/>
      <c r="AE31" s="149"/>
      <c r="AF31" s="149"/>
      <c r="AG31" s="149" t="s">
        <v>179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76">
        <v>13</v>
      </c>
      <c r="B32" s="177" t="s">
        <v>213</v>
      </c>
      <c r="C32" s="187" t="s">
        <v>214</v>
      </c>
      <c r="D32" s="178" t="s">
        <v>174</v>
      </c>
      <c r="E32" s="179">
        <v>42.2</v>
      </c>
      <c r="F32" s="180">
        <v>23.9</v>
      </c>
      <c r="G32" s="181">
        <f>ROUND(E32*F32,2)</f>
        <v>1008.58</v>
      </c>
      <c r="H32" s="160"/>
      <c r="I32" s="159">
        <f>ROUND(E32*H32,2)</f>
        <v>0</v>
      </c>
      <c r="J32" s="160"/>
      <c r="K32" s="159">
        <f>ROUND(E32*J32,2)</f>
        <v>0</v>
      </c>
      <c r="L32" s="159">
        <v>21</v>
      </c>
      <c r="M32" s="159">
        <f>G32*(1+L32/100)</f>
        <v>1220.3818000000001</v>
      </c>
      <c r="N32" s="159">
        <v>0</v>
      </c>
      <c r="O32" s="159">
        <f>ROUND(E32*N32,2)</f>
        <v>0</v>
      </c>
      <c r="P32" s="159">
        <v>0</v>
      </c>
      <c r="Q32" s="159">
        <f>ROUND(E32*P32,2)</f>
        <v>0</v>
      </c>
      <c r="R32" s="159"/>
      <c r="S32" s="159" t="s">
        <v>175</v>
      </c>
      <c r="T32" s="159" t="s">
        <v>175</v>
      </c>
      <c r="U32" s="159">
        <v>0.06</v>
      </c>
      <c r="V32" s="159">
        <f>ROUND(E32*U32,2)</f>
        <v>2.5299999999999998</v>
      </c>
      <c r="W32" s="159"/>
      <c r="X32" s="159" t="s">
        <v>176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6">
        <v>14</v>
      </c>
      <c r="B33" s="177" t="s">
        <v>221</v>
      </c>
      <c r="C33" s="187" t="s">
        <v>222</v>
      </c>
      <c r="D33" s="178" t="s">
        <v>174</v>
      </c>
      <c r="E33" s="179">
        <v>42.2</v>
      </c>
      <c r="F33" s="180">
        <v>93.4</v>
      </c>
      <c r="G33" s="181">
        <f>ROUND(E33*F33,2)</f>
        <v>3941.48</v>
      </c>
      <c r="H33" s="160"/>
      <c r="I33" s="159">
        <f>ROUND(E33*H33,2)</f>
        <v>0</v>
      </c>
      <c r="J33" s="160"/>
      <c r="K33" s="159">
        <f>ROUND(E33*J33,2)</f>
        <v>0</v>
      </c>
      <c r="L33" s="159">
        <v>21</v>
      </c>
      <c r="M33" s="159">
        <f>G33*(1+L33/100)</f>
        <v>4769.1908000000003</v>
      </c>
      <c r="N33" s="159">
        <v>0</v>
      </c>
      <c r="O33" s="159">
        <f>ROUND(E33*N33,2)</f>
        <v>0</v>
      </c>
      <c r="P33" s="159">
        <v>0</v>
      </c>
      <c r="Q33" s="159">
        <f>ROUND(E33*P33,2)</f>
        <v>0</v>
      </c>
      <c r="R33" s="159"/>
      <c r="S33" s="159" t="s">
        <v>175</v>
      </c>
      <c r="T33" s="159" t="s">
        <v>175</v>
      </c>
      <c r="U33" s="159">
        <v>0.254</v>
      </c>
      <c r="V33" s="159">
        <f>ROUND(E33*U33,2)</f>
        <v>10.72</v>
      </c>
      <c r="W33" s="159"/>
      <c r="X33" s="159" t="s">
        <v>176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76">
        <v>15</v>
      </c>
      <c r="B34" s="177" t="s">
        <v>224</v>
      </c>
      <c r="C34" s="187" t="s">
        <v>225</v>
      </c>
      <c r="D34" s="178" t="s">
        <v>188</v>
      </c>
      <c r="E34" s="179">
        <v>9.8391000000000002</v>
      </c>
      <c r="F34" s="180">
        <v>125</v>
      </c>
      <c r="G34" s="181">
        <f>ROUND(E34*F34,2)</f>
        <v>1229.8900000000001</v>
      </c>
      <c r="H34" s="160"/>
      <c r="I34" s="159">
        <f>ROUND(E34*H34,2)</f>
        <v>0</v>
      </c>
      <c r="J34" s="160"/>
      <c r="K34" s="159">
        <f>ROUND(E34*J34,2)</f>
        <v>0</v>
      </c>
      <c r="L34" s="159">
        <v>21</v>
      </c>
      <c r="M34" s="159">
        <f>G34*(1+L34/100)</f>
        <v>1488.1669000000002</v>
      </c>
      <c r="N34" s="159">
        <v>0</v>
      </c>
      <c r="O34" s="159">
        <f>ROUND(E34*N34,2)</f>
        <v>0</v>
      </c>
      <c r="P34" s="159">
        <v>0</v>
      </c>
      <c r="Q34" s="159">
        <f>ROUND(E34*P34,2)</f>
        <v>0</v>
      </c>
      <c r="R34" s="159"/>
      <c r="S34" s="159" t="s">
        <v>175</v>
      </c>
      <c r="T34" s="159" t="s">
        <v>175</v>
      </c>
      <c r="U34" s="159">
        <v>0</v>
      </c>
      <c r="V34" s="159">
        <f>ROUND(E34*U34,2)</f>
        <v>0</v>
      </c>
      <c r="W34" s="159"/>
      <c r="X34" s="159" t="s">
        <v>176</v>
      </c>
      <c r="Y34" s="149"/>
      <c r="Z34" s="149"/>
      <c r="AA34" s="149"/>
      <c r="AB34" s="149"/>
      <c r="AC34" s="149"/>
      <c r="AD34" s="149"/>
      <c r="AE34" s="149"/>
      <c r="AF34" s="149"/>
      <c r="AG34" s="149" t="s">
        <v>177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6">
        <v>16</v>
      </c>
      <c r="B35" s="177" t="s">
        <v>226</v>
      </c>
      <c r="C35" s="187" t="s">
        <v>227</v>
      </c>
      <c r="D35" s="178" t="s">
        <v>228</v>
      </c>
      <c r="E35" s="179">
        <v>1</v>
      </c>
      <c r="F35" s="180">
        <v>113.5</v>
      </c>
      <c r="G35" s="181">
        <f>ROUND(E35*F35,2)</f>
        <v>113.5</v>
      </c>
      <c r="H35" s="160"/>
      <c r="I35" s="159">
        <f>ROUND(E35*H35,2)</f>
        <v>0</v>
      </c>
      <c r="J35" s="160"/>
      <c r="K35" s="159">
        <f>ROUND(E35*J35,2)</f>
        <v>0</v>
      </c>
      <c r="L35" s="159">
        <v>21</v>
      </c>
      <c r="M35" s="159">
        <f>G35*(1+L35/100)</f>
        <v>137.33500000000001</v>
      </c>
      <c r="N35" s="159">
        <v>1E-3</v>
      </c>
      <c r="O35" s="159">
        <f>ROUND(E35*N35,2)</f>
        <v>0</v>
      </c>
      <c r="P35" s="159">
        <v>0</v>
      </c>
      <c r="Q35" s="159">
        <f>ROUND(E35*P35,2)</f>
        <v>0</v>
      </c>
      <c r="R35" s="159" t="s">
        <v>229</v>
      </c>
      <c r="S35" s="159" t="s">
        <v>175</v>
      </c>
      <c r="T35" s="159" t="s">
        <v>175</v>
      </c>
      <c r="U35" s="159">
        <v>0</v>
      </c>
      <c r="V35" s="159">
        <f>ROUND(E35*U35,2)</f>
        <v>0</v>
      </c>
      <c r="W35" s="159"/>
      <c r="X35" s="159" t="s">
        <v>230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231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x14ac:dyDescent="0.2">
      <c r="A36" s="164" t="s">
        <v>170</v>
      </c>
      <c r="B36" s="165" t="s">
        <v>74</v>
      </c>
      <c r="C36" s="184" t="s">
        <v>75</v>
      </c>
      <c r="D36" s="166"/>
      <c r="E36" s="167"/>
      <c r="F36" s="168"/>
      <c r="G36" s="169">
        <f>SUMIF(AG37:AG40,"&lt;&gt;NOR",G37:G40)</f>
        <v>3734.6</v>
      </c>
      <c r="H36" s="163"/>
      <c r="I36" s="163">
        <f>SUM(I37:I40)</f>
        <v>0</v>
      </c>
      <c r="J36" s="163"/>
      <c r="K36" s="163">
        <f>SUM(K37:K40)</f>
        <v>0</v>
      </c>
      <c r="L36" s="163"/>
      <c r="M36" s="163">
        <f>SUM(M37:M40)</f>
        <v>4518.866</v>
      </c>
      <c r="N36" s="163"/>
      <c r="O36" s="163">
        <f>SUM(O37:O40)</f>
        <v>4.2300000000000004</v>
      </c>
      <c r="P36" s="163"/>
      <c r="Q36" s="163">
        <f>SUM(Q37:Q40)</f>
        <v>0</v>
      </c>
      <c r="R36" s="163"/>
      <c r="S36" s="163"/>
      <c r="T36" s="163"/>
      <c r="U36" s="163"/>
      <c r="V36" s="163">
        <f>SUM(V37:V40)</f>
        <v>2.88</v>
      </c>
      <c r="W36" s="163"/>
      <c r="X36" s="163"/>
      <c r="AG36" t="s">
        <v>171</v>
      </c>
    </row>
    <row r="37" spans="1:60" outlineLevel="1" x14ac:dyDescent="0.2">
      <c r="A37" s="170">
        <v>17</v>
      </c>
      <c r="B37" s="171" t="s">
        <v>801</v>
      </c>
      <c r="C37" s="185" t="s">
        <v>802</v>
      </c>
      <c r="D37" s="172" t="s">
        <v>188</v>
      </c>
      <c r="E37" s="173">
        <v>1.266</v>
      </c>
      <c r="F37" s="174">
        <v>1090</v>
      </c>
      <c r="G37" s="175">
        <f>ROUND(E37*F37,2)</f>
        <v>1379.94</v>
      </c>
      <c r="H37" s="160"/>
      <c r="I37" s="159">
        <f>ROUND(E37*H37,2)</f>
        <v>0</v>
      </c>
      <c r="J37" s="160"/>
      <c r="K37" s="159">
        <f>ROUND(E37*J37,2)</f>
        <v>0</v>
      </c>
      <c r="L37" s="159">
        <v>21</v>
      </c>
      <c r="M37" s="159">
        <f>G37*(1+L37/100)</f>
        <v>1669.7274</v>
      </c>
      <c r="N37" s="159">
        <v>1.8907700000000001</v>
      </c>
      <c r="O37" s="159">
        <f>ROUND(E37*N37,2)</f>
        <v>2.39</v>
      </c>
      <c r="P37" s="159">
        <v>0</v>
      </c>
      <c r="Q37" s="159">
        <f>ROUND(E37*P37,2)</f>
        <v>0</v>
      </c>
      <c r="R37" s="159"/>
      <c r="S37" s="159" t="s">
        <v>175</v>
      </c>
      <c r="T37" s="159" t="s">
        <v>175</v>
      </c>
      <c r="U37" s="159">
        <v>1.6950000000000001</v>
      </c>
      <c r="V37" s="159">
        <f>ROUND(E37*U37,2)</f>
        <v>2.15</v>
      </c>
      <c r="W37" s="159"/>
      <c r="X37" s="159" t="s">
        <v>176</v>
      </c>
      <c r="Y37" s="149"/>
      <c r="Z37" s="149"/>
      <c r="AA37" s="149"/>
      <c r="AB37" s="149"/>
      <c r="AC37" s="149"/>
      <c r="AD37" s="149"/>
      <c r="AE37" s="149"/>
      <c r="AF37" s="149"/>
      <c r="AG37" s="149" t="s">
        <v>177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6" t="s">
        <v>803</v>
      </c>
      <c r="D38" s="161"/>
      <c r="E38" s="162">
        <v>1.266</v>
      </c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49"/>
      <c r="Z38" s="149"/>
      <c r="AA38" s="149"/>
      <c r="AB38" s="149"/>
      <c r="AC38" s="149"/>
      <c r="AD38" s="149"/>
      <c r="AE38" s="149"/>
      <c r="AF38" s="149"/>
      <c r="AG38" s="149" t="s">
        <v>179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70">
        <v>18</v>
      </c>
      <c r="B39" s="171" t="s">
        <v>804</v>
      </c>
      <c r="C39" s="185" t="s">
        <v>805</v>
      </c>
      <c r="D39" s="172" t="s">
        <v>174</v>
      </c>
      <c r="E39" s="173">
        <v>4.84</v>
      </c>
      <c r="F39" s="174">
        <v>486.5</v>
      </c>
      <c r="G39" s="175">
        <f>ROUND(E39*F39,2)</f>
        <v>2354.66</v>
      </c>
      <c r="H39" s="160"/>
      <c r="I39" s="159">
        <f>ROUND(E39*H39,2)</f>
        <v>0</v>
      </c>
      <c r="J39" s="160"/>
      <c r="K39" s="159">
        <f>ROUND(E39*J39,2)</f>
        <v>0</v>
      </c>
      <c r="L39" s="159">
        <v>21</v>
      </c>
      <c r="M39" s="159">
        <f>G39*(1+L39/100)</f>
        <v>2849.1385999999998</v>
      </c>
      <c r="N39" s="159">
        <v>0.38041999999999998</v>
      </c>
      <c r="O39" s="159">
        <f>ROUND(E39*N39,2)</f>
        <v>1.84</v>
      </c>
      <c r="P39" s="159">
        <v>0</v>
      </c>
      <c r="Q39" s="159">
        <f>ROUND(E39*P39,2)</f>
        <v>0</v>
      </c>
      <c r="R39" s="159"/>
      <c r="S39" s="159" t="s">
        <v>175</v>
      </c>
      <c r="T39" s="159" t="s">
        <v>175</v>
      </c>
      <c r="U39" s="159">
        <v>0.151</v>
      </c>
      <c r="V39" s="159">
        <f>ROUND(E39*U39,2)</f>
        <v>0.73</v>
      </c>
      <c r="W39" s="159"/>
      <c r="X39" s="159" t="s">
        <v>176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177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6" t="s">
        <v>806</v>
      </c>
      <c r="D40" s="161"/>
      <c r="E40" s="162">
        <v>4.84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49"/>
      <c r="Z40" s="149"/>
      <c r="AA40" s="149"/>
      <c r="AB40" s="149"/>
      <c r="AC40" s="149"/>
      <c r="AD40" s="149"/>
      <c r="AE40" s="149"/>
      <c r="AF40" s="149"/>
      <c r="AG40" s="149" t="s">
        <v>179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x14ac:dyDescent="0.2">
      <c r="A41" s="164" t="s">
        <v>170</v>
      </c>
      <c r="B41" s="165" t="s">
        <v>88</v>
      </c>
      <c r="C41" s="184" t="s">
        <v>89</v>
      </c>
      <c r="D41" s="166"/>
      <c r="E41" s="167"/>
      <c r="F41" s="168"/>
      <c r="G41" s="169">
        <f>SUMIF(AG42:AG50,"&lt;&gt;NOR",G42:G50)</f>
        <v>34395.390000000007</v>
      </c>
      <c r="H41" s="163"/>
      <c r="I41" s="163">
        <f>SUM(I42:I50)</f>
        <v>0</v>
      </c>
      <c r="J41" s="163"/>
      <c r="K41" s="163">
        <f>SUM(K42:K50)</f>
        <v>0</v>
      </c>
      <c r="L41" s="163"/>
      <c r="M41" s="163">
        <f>SUM(M42:M50)</f>
        <v>41618.421899999994</v>
      </c>
      <c r="N41" s="163"/>
      <c r="O41" s="163">
        <f>SUM(O42:O50)</f>
        <v>0.04</v>
      </c>
      <c r="P41" s="163"/>
      <c r="Q41" s="163">
        <f>SUM(Q42:Q50)</f>
        <v>0</v>
      </c>
      <c r="R41" s="163"/>
      <c r="S41" s="163"/>
      <c r="T41" s="163"/>
      <c r="U41" s="163"/>
      <c r="V41" s="163">
        <f>SUM(V42:V50)</f>
        <v>3.5</v>
      </c>
      <c r="W41" s="163"/>
      <c r="X41" s="163"/>
      <c r="AG41" t="s">
        <v>171</v>
      </c>
    </row>
    <row r="42" spans="1:60" outlineLevel="1" x14ac:dyDescent="0.2">
      <c r="A42" s="170">
        <v>19</v>
      </c>
      <c r="B42" s="171" t="s">
        <v>807</v>
      </c>
      <c r="C42" s="185" t="s">
        <v>808</v>
      </c>
      <c r="D42" s="172" t="s">
        <v>184</v>
      </c>
      <c r="E42" s="173">
        <v>21.1</v>
      </c>
      <c r="F42" s="174">
        <v>29.9</v>
      </c>
      <c r="G42" s="175">
        <f>ROUND(E42*F42,2)</f>
        <v>630.89</v>
      </c>
      <c r="H42" s="160"/>
      <c r="I42" s="159">
        <f>ROUND(E42*H42,2)</f>
        <v>0</v>
      </c>
      <c r="J42" s="160"/>
      <c r="K42" s="159">
        <f>ROUND(E42*J42,2)</f>
        <v>0</v>
      </c>
      <c r="L42" s="159">
        <v>21</v>
      </c>
      <c r="M42" s="159">
        <f>G42*(1+L42/100)</f>
        <v>763.37689999999998</v>
      </c>
      <c r="N42" s="159">
        <v>0</v>
      </c>
      <c r="O42" s="159">
        <f>ROUND(E42*N42,2)</f>
        <v>0</v>
      </c>
      <c r="P42" s="159">
        <v>0</v>
      </c>
      <c r="Q42" s="159">
        <f>ROUND(E42*P42,2)</f>
        <v>0</v>
      </c>
      <c r="R42" s="159"/>
      <c r="S42" s="159" t="s">
        <v>175</v>
      </c>
      <c r="T42" s="159" t="s">
        <v>175</v>
      </c>
      <c r="U42" s="159">
        <v>6.6000000000000003E-2</v>
      </c>
      <c r="V42" s="159">
        <f>ROUND(E42*U42,2)</f>
        <v>1.39</v>
      </c>
      <c r="W42" s="159"/>
      <c r="X42" s="159" t="s">
        <v>176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177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6" t="s">
        <v>809</v>
      </c>
      <c r="D43" s="161"/>
      <c r="E43" s="162">
        <v>21.1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49"/>
      <c r="Z43" s="149"/>
      <c r="AA43" s="149"/>
      <c r="AB43" s="149"/>
      <c r="AC43" s="149"/>
      <c r="AD43" s="149"/>
      <c r="AE43" s="149"/>
      <c r="AF43" s="149"/>
      <c r="AG43" s="149" t="s">
        <v>179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ht="22.5" outlineLevel="1" x14ac:dyDescent="0.2">
      <c r="A44" s="176">
        <v>20</v>
      </c>
      <c r="B44" s="177" t="s">
        <v>810</v>
      </c>
      <c r="C44" s="187" t="s">
        <v>811</v>
      </c>
      <c r="D44" s="178" t="s">
        <v>267</v>
      </c>
      <c r="E44" s="179">
        <v>12</v>
      </c>
      <c r="F44" s="180">
        <v>80.3</v>
      </c>
      <c r="G44" s="181">
        <f t="shared" ref="G44:G50" si="0">ROUND(E44*F44,2)</f>
        <v>963.6</v>
      </c>
      <c r="H44" s="160"/>
      <c r="I44" s="159">
        <f t="shared" ref="I44:I50" si="1">ROUND(E44*H44,2)</f>
        <v>0</v>
      </c>
      <c r="J44" s="160"/>
      <c r="K44" s="159">
        <f t="shared" ref="K44:K50" si="2">ROUND(E44*J44,2)</f>
        <v>0</v>
      </c>
      <c r="L44" s="159">
        <v>21</v>
      </c>
      <c r="M44" s="159">
        <f t="shared" ref="M44:M50" si="3">G44*(1+L44/100)</f>
        <v>1165.9559999999999</v>
      </c>
      <c r="N44" s="159">
        <v>1.0000000000000001E-5</v>
      </c>
      <c r="O44" s="159">
        <f t="shared" ref="O44:O50" si="4">ROUND(E44*N44,2)</f>
        <v>0</v>
      </c>
      <c r="P44" s="159">
        <v>0</v>
      </c>
      <c r="Q44" s="159">
        <f t="shared" ref="Q44:Q50" si="5">ROUND(E44*P44,2)</f>
        <v>0</v>
      </c>
      <c r="R44" s="159"/>
      <c r="S44" s="159" t="s">
        <v>175</v>
      </c>
      <c r="T44" s="159" t="s">
        <v>175</v>
      </c>
      <c r="U44" s="159">
        <v>0.17599999999999999</v>
      </c>
      <c r="V44" s="159">
        <f t="shared" ref="V44:V50" si="6">ROUND(E44*U44,2)</f>
        <v>2.11</v>
      </c>
      <c r="W44" s="159"/>
      <c r="X44" s="159" t="s">
        <v>176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177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ht="22.5" outlineLevel="1" x14ac:dyDescent="0.2">
      <c r="A45" s="176">
        <v>21</v>
      </c>
      <c r="B45" s="177" t="s">
        <v>812</v>
      </c>
      <c r="C45" s="187" t="s">
        <v>813</v>
      </c>
      <c r="D45" s="178" t="s">
        <v>394</v>
      </c>
      <c r="E45" s="179">
        <v>1</v>
      </c>
      <c r="F45" s="180">
        <v>24550</v>
      </c>
      <c r="G45" s="181">
        <f t="shared" si="0"/>
        <v>24550</v>
      </c>
      <c r="H45" s="160"/>
      <c r="I45" s="159">
        <f t="shared" si="1"/>
        <v>0</v>
      </c>
      <c r="J45" s="160"/>
      <c r="K45" s="159">
        <f t="shared" si="2"/>
        <v>0</v>
      </c>
      <c r="L45" s="159">
        <v>21</v>
      </c>
      <c r="M45" s="159">
        <f t="shared" si="3"/>
        <v>29705.5</v>
      </c>
      <c r="N45" s="159">
        <v>0</v>
      </c>
      <c r="O45" s="159">
        <f t="shared" si="4"/>
        <v>0</v>
      </c>
      <c r="P45" s="159">
        <v>0</v>
      </c>
      <c r="Q45" s="159">
        <f t="shared" si="5"/>
        <v>0</v>
      </c>
      <c r="R45" s="159"/>
      <c r="S45" s="159" t="s">
        <v>395</v>
      </c>
      <c r="T45" s="159" t="s">
        <v>396</v>
      </c>
      <c r="U45" s="159">
        <v>0</v>
      </c>
      <c r="V45" s="159">
        <f t="shared" si="6"/>
        <v>0</v>
      </c>
      <c r="W45" s="159"/>
      <c r="X45" s="159" t="s">
        <v>176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177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76">
        <v>22</v>
      </c>
      <c r="B46" s="177" t="s">
        <v>814</v>
      </c>
      <c r="C46" s="187" t="s">
        <v>815</v>
      </c>
      <c r="D46" s="178" t="s">
        <v>394</v>
      </c>
      <c r="E46" s="179">
        <v>1</v>
      </c>
      <c r="F46" s="180">
        <v>2000</v>
      </c>
      <c r="G46" s="181">
        <f t="shared" si="0"/>
        <v>2000</v>
      </c>
      <c r="H46" s="160"/>
      <c r="I46" s="159">
        <f t="shared" si="1"/>
        <v>0</v>
      </c>
      <c r="J46" s="160"/>
      <c r="K46" s="159">
        <f t="shared" si="2"/>
        <v>0</v>
      </c>
      <c r="L46" s="159">
        <v>21</v>
      </c>
      <c r="M46" s="159">
        <f t="shared" si="3"/>
        <v>2420</v>
      </c>
      <c r="N46" s="159">
        <v>0</v>
      </c>
      <c r="O46" s="159">
        <f t="shared" si="4"/>
        <v>0</v>
      </c>
      <c r="P46" s="159">
        <v>0</v>
      </c>
      <c r="Q46" s="159">
        <f t="shared" si="5"/>
        <v>0</v>
      </c>
      <c r="R46" s="159"/>
      <c r="S46" s="159" t="s">
        <v>395</v>
      </c>
      <c r="T46" s="159" t="s">
        <v>396</v>
      </c>
      <c r="U46" s="159">
        <v>0</v>
      </c>
      <c r="V46" s="159">
        <f t="shared" si="6"/>
        <v>0</v>
      </c>
      <c r="W46" s="159"/>
      <c r="X46" s="159" t="s">
        <v>176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177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76">
        <v>23</v>
      </c>
      <c r="B47" s="177" t="s">
        <v>816</v>
      </c>
      <c r="C47" s="187" t="s">
        <v>817</v>
      </c>
      <c r="D47" s="178" t="s">
        <v>394</v>
      </c>
      <c r="E47" s="179">
        <v>1</v>
      </c>
      <c r="F47" s="180">
        <v>1260</v>
      </c>
      <c r="G47" s="181">
        <f t="shared" si="0"/>
        <v>1260</v>
      </c>
      <c r="H47" s="160"/>
      <c r="I47" s="159">
        <f t="shared" si="1"/>
        <v>0</v>
      </c>
      <c r="J47" s="160"/>
      <c r="K47" s="159">
        <f t="shared" si="2"/>
        <v>0</v>
      </c>
      <c r="L47" s="159">
        <v>21</v>
      </c>
      <c r="M47" s="159">
        <f t="shared" si="3"/>
        <v>1524.6</v>
      </c>
      <c r="N47" s="159">
        <v>0</v>
      </c>
      <c r="O47" s="159">
        <f t="shared" si="4"/>
        <v>0</v>
      </c>
      <c r="P47" s="159">
        <v>0</v>
      </c>
      <c r="Q47" s="159">
        <f t="shared" si="5"/>
        <v>0</v>
      </c>
      <c r="R47" s="159"/>
      <c r="S47" s="159" t="s">
        <v>395</v>
      </c>
      <c r="T47" s="159" t="s">
        <v>396</v>
      </c>
      <c r="U47" s="159">
        <v>0</v>
      </c>
      <c r="V47" s="159">
        <f t="shared" si="6"/>
        <v>0</v>
      </c>
      <c r="W47" s="159"/>
      <c r="X47" s="159" t="s">
        <v>176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177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ht="22.5" outlineLevel="1" x14ac:dyDescent="0.2">
      <c r="A48" s="176">
        <v>24</v>
      </c>
      <c r="B48" s="177" t="s">
        <v>818</v>
      </c>
      <c r="C48" s="187" t="s">
        <v>819</v>
      </c>
      <c r="D48" s="178" t="s">
        <v>267</v>
      </c>
      <c r="E48" s="179">
        <v>23</v>
      </c>
      <c r="F48" s="180">
        <v>166.5</v>
      </c>
      <c r="G48" s="181">
        <f t="shared" si="0"/>
        <v>3829.5</v>
      </c>
      <c r="H48" s="160"/>
      <c r="I48" s="159">
        <f t="shared" si="1"/>
        <v>0</v>
      </c>
      <c r="J48" s="160"/>
      <c r="K48" s="159">
        <f t="shared" si="2"/>
        <v>0</v>
      </c>
      <c r="L48" s="159">
        <v>21</v>
      </c>
      <c r="M48" s="159">
        <f t="shared" si="3"/>
        <v>4633.6949999999997</v>
      </c>
      <c r="N48" s="159">
        <v>1.6999999999999999E-3</v>
      </c>
      <c r="O48" s="159">
        <f t="shared" si="4"/>
        <v>0.04</v>
      </c>
      <c r="P48" s="159">
        <v>0</v>
      </c>
      <c r="Q48" s="159">
        <f t="shared" si="5"/>
        <v>0</v>
      </c>
      <c r="R48" s="159" t="s">
        <v>229</v>
      </c>
      <c r="S48" s="159" t="s">
        <v>175</v>
      </c>
      <c r="T48" s="159" t="s">
        <v>175</v>
      </c>
      <c r="U48" s="159">
        <v>0</v>
      </c>
      <c r="V48" s="159">
        <f t="shared" si="6"/>
        <v>0</v>
      </c>
      <c r="W48" s="159"/>
      <c r="X48" s="159" t="s">
        <v>230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231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6">
        <v>25</v>
      </c>
      <c r="B49" s="177" t="s">
        <v>820</v>
      </c>
      <c r="C49" s="187" t="s">
        <v>821</v>
      </c>
      <c r="D49" s="178" t="s">
        <v>267</v>
      </c>
      <c r="E49" s="179">
        <v>11</v>
      </c>
      <c r="F49" s="180">
        <v>86.4</v>
      </c>
      <c r="G49" s="181">
        <f t="shared" si="0"/>
        <v>950.4</v>
      </c>
      <c r="H49" s="160"/>
      <c r="I49" s="159">
        <f t="shared" si="1"/>
        <v>0</v>
      </c>
      <c r="J49" s="160"/>
      <c r="K49" s="159">
        <f t="shared" si="2"/>
        <v>0</v>
      </c>
      <c r="L49" s="159">
        <v>21</v>
      </c>
      <c r="M49" s="159">
        <f t="shared" si="3"/>
        <v>1149.9839999999999</v>
      </c>
      <c r="N49" s="159">
        <v>3.8000000000000002E-4</v>
      </c>
      <c r="O49" s="159">
        <f t="shared" si="4"/>
        <v>0</v>
      </c>
      <c r="P49" s="159">
        <v>0</v>
      </c>
      <c r="Q49" s="159">
        <f t="shared" si="5"/>
        <v>0</v>
      </c>
      <c r="R49" s="159" t="s">
        <v>229</v>
      </c>
      <c r="S49" s="159" t="s">
        <v>175</v>
      </c>
      <c r="T49" s="159" t="s">
        <v>175</v>
      </c>
      <c r="U49" s="159">
        <v>0</v>
      </c>
      <c r="V49" s="159">
        <f t="shared" si="6"/>
        <v>0</v>
      </c>
      <c r="W49" s="159"/>
      <c r="X49" s="159" t="s">
        <v>230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231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76">
        <v>26</v>
      </c>
      <c r="B50" s="177" t="s">
        <v>822</v>
      </c>
      <c r="C50" s="187" t="s">
        <v>823</v>
      </c>
      <c r="D50" s="178" t="s">
        <v>267</v>
      </c>
      <c r="E50" s="179">
        <v>1</v>
      </c>
      <c r="F50" s="180">
        <v>211</v>
      </c>
      <c r="G50" s="181">
        <f t="shared" si="0"/>
        <v>211</v>
      </c>
      <c r="H50" s="160"/>
      <c r="I50" s="159">
        <f t="shared" si="1"/>
        <v>0</v>
      </c>
      <c r="J50" s="160"/>
      <c r="K50" s="159">
        <f t="shared" si="2"/>
        <v>0</v>
      </c>
      <c r="L50" s="159">
        <v>21</v>
      </c>
      <c r="M50" s="159">
        <f t="shared" si="3"/>
        <v>255.31</v>
      </c>
      <c r="N50" s="159">
        <v>6.4999999999999997E-4</v>
      </c>
      <c r="O50" s="159">
        <f t="shared" si="4"/>
        <v>0</v>
      </c>
      <c r="P50" s="159">
        <v>0</v>
      </c>
      <c r="Q50" s="159">
        <f t="shared" si="5"/>
        <v>0</v>
      </c>
      <c r="R50" s="159" t="s">
        <v>229</v>
      </c>
      <c r="S50" s="159" t="s">
        <v>175</v>
      </c>
      <c r="T50" s="159" t="s">
        <v>175</v>
      </c>
      <c r="U50" s="159">
        <v>0</v>
      </c>
      <c r="V50" s="159">
        <f t="shared" si="6"/>
        <v>0</v>
      </c>
      <c r="W50" s="159"/>
      <c r="X50" s="159" t="s">
        <v>230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231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x14ac:dyDescent="0.2">
      <c r="A51" s="164" t="s">
        <v>170</v>
      </c>
      <c r="B51" s="165" t="s">
        <v>102</v>
      </c>
      <c r="C51" s="184" t="s">
        <v>103</v>
      </c>
      <c r="D51" s="166"/>
      <c r="E51" s="167"/>
      <c r="F51" s="168"/>
      <c r="G51" s="169">
        <f>SUMIF(AG52:AG52,"&lt;&gt;NOR",G52:G52)</f>
        <v>1713.07</v>
      </c>
      <c r="H51" s="163"/>
      <c r="I51" s="163">
        <f>SUM(I52:I52)</f>
        <v>0</v>
      </c>
      <c r="J51" s="163"/>
      <c r="K51" s="163">
        <f>SUM(K52:K52)</f>
        <v>0</v>
      </c>
      <c r="L51" s="163"/>
      <c r="M51" s="163">
        <f>SUM(M52:M52)</f>
        <v>2072.8146999999999</v>
      </c>
      <c r="N51" s="163"/>
      <c r="O51" s="163">
        <f>SUM(O52:O52)</f>
        <v>0</v>
      </c>
      <c r="P51" s="163"/>
      <c r="Q51" s="163">
        <f>SUM(Q52:Q52)</f>
        <v>0</v>
      </c>
      <c r="R51" s="163"/>
      <c r="S51" s="163"/>
      <c r="T51" s="163"/>
      <c r="U51" s="163"/>
      <c r="V51" s="163">
        <f>SUM(V52:V52)</f>
        <v>2.63</v>
      </c>
      <c r="W51" s="163"/>
      <c r="X51" s="163"/>
      <c r="AG51" t="s">
        <v>171</v>
      </c>
    </row>
    <row r="52" spans="1:60" outlineLevel="1" x14ac:dyDescent="0.2">
      <c r="A52" s="176">
        <v>27</v>
      </c>
      <c r="B52" s="177" t="s">
        <v>824</v>
      </c>
      <c r="C52" s="187" t="s">
        <v>825</v>
      </c>
      <c r="D52" s="178" t="s">
        <v>243</v>
      </c>
      <c r="E52" s="179">
        <v>12.413539999999999</v>
      </c>
      <c r="F52" s="180">
        <v>138</v>
      </c>
      <c r="G52" s="181">
        <f>ROUND(E52*F52,2)</f>
        <v>1713.07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2072.8146999999999</v>
      </c>
      <c r="N52" s="159">
        <v>0</v>
      </c>
      <c r="O52" s="159">
        <f>ROUND(E52*N52,2)</f>
        <v>0</v>
      </c>
      <c r="P52" s="159">
        <v>0</v>
      </c>
      <c r="Q52" s="159">
        <f>ROUND(E52*P52,2)</f>
        <v>0</v>
      </c>
      <c r="R52" s="159"/>
      <c r="S52" s="159" t="s">
        <v>175</v>
      </c>
      <c r="T52" s="159" t="s">
        <v>175</v>
      </c>
      <c r="U52" s="159">
        <v>0.21149999999999999</v>
      </c>
      <c r="V52" s="159">
        <f>ROUND(E52*U52,2)</f>
        <v>2.63</v>
      </c>
      <c r="W52" s="159"/>
      <c r="X52" s="159" t="s">
        <v>476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477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x14ac:dyDescent="0.2">
      <c r="A53" s="164" t="s">
        <v>170</v>
      </c>
      <c r="B53" s="165" t="s">
        <v>112</v>
      </c>
      <c r="C53" s="184" t="s">
        <v>113</v>
      </c>
      <c r="D53" s="166"/>
      <c r="E53" s="167"/>
      <c r="F53" s="168"/>
      <c r="G53" s="169">
        <f>SUMIF(AG54:AG54,"&lt;&gt;NOR",G54:G54)</f>
        <v>528</v>
      </c>
      <c r="H53" s="163"/>
      <c r="I53" s="163">
        <f>SUM(I54:I54)</f>
        <v>0</v>
      </c>
      <c r="J53" s="163"/>
      <c r="K53" s="163">
        <f>SUM(K54:K54)</f>
        <v>0</v>
      </c>
      <c r="L53" s="163"/>
      <c r="M53" s="163">
        <f>SUM(M54:M54)</f>
        <v>638.88</v>
      </c>
      <c r="N53" s="163"/>
      <c r="O53" s="163">
        <f>SUM(O54:O54)</f>
        <v>0</v>
      </c>
      <c r="P53" s="163"/>
      <c r="Q53" s="163">
        <f>SUM(Q54:Q54)</f>
        <v>0</v>
      </c>
      <c r="R53" s="163"/>
      <c r="S53" s="163"/>
      <c r="T53" s="163"/>
      <c r="U53" s="163"/>
      <c r="V53" s="163">
        <f>SUM(V54:V54)</f>
        <v>1.06</v>
      </c>
      <c r="W53" s="163"/>
      <c r="X53" s="163"/>
      <c r="AG53" t="s">
        <v>171</v>
      </c>
    </row>
    <row r="54" spans="1:60" outlineLevel="1" x14ac:dyDescent="0.2">
      <c r="A54" s="170">
        <v>28</v>
      </c>
      <c r="B54" s="171" t="s">
        <v>826</v>
      </c>
      <c r="C54" s="185" t="s">
        <v>827</v>
      </c>
      <c r="D54" s="172" t="s">
        <v>184</v>
      </c>
      <c r="E54" s="173">
        <v>22</v>
      </c>
      <c r="F54" s="174">
        <v>24</v>
      </c>
      <c r="G54" s="175">
        <f>ROUND(E54*F54,2)</f>
        <v>528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638.88</v>
      </c>
      <c r="N54" s="159">
        <v>0</v>
      </c>
      <c r="O54" s="159">
        <f>ROUND(E54*N54,2)</f>
        <v>0</v>
      </c>
      <c r="P54" s="159">
        <v>0</v>
      </c>
      <c r="Q54" s="159">
        <f>ROUND(E54*P54,2)</f>
        <v>0</v>
      </c>
      <c r="R54" s="159"/>
      <c r="S54" s="159" t="s">
        <v>175</v>
      </c>
      <c r="T54" s="159" t="s">
        <v>175</v>
      </c>
      <c r="U54" s="159">
        <v>4.8000000000000001E-2</v>
      </c>
      <c r="V54" s="159">
        <f>ROUND(E54*U54,2)</f>
        <v>1.06</v>
      </c>
      <c r="W54" s="159"/>
      <c r="X54" s="159" t="s">
        <v>176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177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x14ac:dyDescent="0.2">
      <c r="A55" s="3"/>
      <c r="B55" s="4"/>
      <c r="C55" s="189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AE55">
        <v>15</v>
      </c>
      <c r="AF55">
        <v>21</v>
      </c>
      <c r="AG55" t="s">
        <v>157</v>
      </c>
    </row>
    <row r="56" spans="1:60" x14ac:dyDescent="0.2">
      <c r="A56" s="152"/>
      <c r="B56" s="153" t="s">
        <v>31</v>
      </c>
      <c r="C56" s="190"/>
      <c r="D56" s="154"/>
      <c r="E56" s="155"/>
      <c r="F56" s="155"/>
      <c r="G56" s="183">
        <f>G8+G36+G41+G51+G53</f>
        <v>97461.950000000012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AE56">
        <f>SUMIF(L7:L54,AE55,G7:G54)</f>
        <v>0</v>
      </c>
      <c r="AF56">
        <f>SUMIF(L7:L54,AF55,G7:G54)</f>
        <v>97461.950000000012</v>
      </c>
      <c r="AG56" t="s">
        <v>770</v>
      </c>
    </row>
    <row r="57" spans="1:60" x14ac:dyDescent="0.2">
      <c r="A57" s="3"/>
      <c r="B57" s="4"/>
      <c r="C57" s="189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60" x14ac:dyDescent="0.2">
      <c r="A58" s="3"/>
      <c r="B58" s="4"/>
      <c r="C58" s="189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60" x14ac:dyDescent="0.2">
      <c r="A59" s="254" t="s">
        <v>771</v>
      </c>
      <c r="B59" s="254"/>
      <c r="C59" s="255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60" x14ac:dyDescent="0.2">
      <c r="A60" s="256"/>
      <c r="B60" s="257"/>
      <c r="C60" s="258"/>
      <c r="D60" s="257"/>
      <c r="E60" s="257"/>
      <c r="F60" s="257"/>
      <c r="G60" s="25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G60" t="s">
        <v>772</v>
      </c>
    </row>
    <row r="61" spans="1:60" x14ac:dyDescent="0.2">
      <c r="A61" s="260"/>
      <c r="B61" s="261"/>
      <c r="C61" s="262"/>
      <c r="D61" s="261"/>
      <c r="E61" s="261"/>
      <c r="F61" s="261"/>
      <c r="G61" s="26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60" x14ac:dyDescent="0.2">
      <c r="A62" s="260"/>
      <c r="B62" s="261"/>
      <c r="C62" s="262"/>
      <c r="D62" s="261"/>
      <c r="E62" s="261"/>
      <c r="F62" s="261"/>
      <c r="G62" s="26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60" x14ac:dyDescent="0.2">
      <c r="A63" s="260"/>
      <c r="B63" s="261"/>
      <c r="C63" s="262"/>
      <c r="D63" s="261"/>
      <c r="E63" s="261"/>
      <c r="F63" s="261"/>
      <c r="G63" s="26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60" x14ac:dyDescent="0.2">
      <c r="A64" s="264"/>
      <c r="B64" s="265"/>
      <c r="C64" s="266"/>
      <c r="D64" s="265"/>
      <c r="E64" s="265"/>
      <c r="F64" s="265"/>
      <c r="G64" s="26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33" x14ac:dyDescent="0.2">
      <c r="A65" s="3"/>
      <c r="B65" s="4"/>
      <c r="C65" s="189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33" x14ac:dyDescent="0.2">
      <c r="C66" s="191"/>
      <c r="D66" s="10"/>
      <c r="AG66" t="s">
        <v>773</v>
      </c>
    </row>
    <row r="67" spans="1:33" x14ac:dyDescent="0.2">
      <c r="D67" s="10"/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60:G64"/>
    <mergeCell ref="A1:G1"/>
    <mergeCell ref="C2:G2"/>
    <mergeCell ref="C3:G3"/>
    <mergeCell ref="C4:G4"/>
    <mergeCell ref="A59:C5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7119-28A5-4403-B419-ACFC4CBEF914}">
  <sheetPr>
    <outlinePr summaryBelow="0"/>
  </sheetPr>
  <dimension ref="A1:BH5000"/>
  <sheetViews>
    <sheetView workbookViewId="0">
      <pane ySplit="7" topLeftCell="A36" activePane="bottomLeft" state="frozen"/>
      <selection pane="bottomLeft" activeCell="F58" sqref="F58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7" t="s">
        <v>7</v>
      </c>
      <c r="B1" s="247"/>
      <c r="C1" s="247"/>
      <c r="D1" s="247"/>
      <c r="E1" s="247"/>
      <c r="F1" s="247"/>
      <c r="G1" s="247"/>
      <c r="AG1" t="s">
        <v>145</v>
      </c>
    </row>
    <row r="2" spans="1:60" ht="24.95" customHeight="1" x14ac:dyDescent="0.2">
      <c r="A2" s="141" t="s">
        <v>8</v>
      </c>
      <c r="B2" s="49" t="s">
        <v>41</v>
      </c>
      <c r="C2" s="248" t="s">
        <v>42</v>
      </c>
      <c r="D2" s="249"/>
      <c r="E2" s="249"/>
      <c r="F2" s="249"/>
      <c r="G2" s="250"/>
      <c r="AG2" t="s">
        <v>146</v>
      </c>
    </row>
    <row r="3" spans="1:60" ht="24.95" customHeight="1" x14ac:dyDescent="0.2">
      <c r="A3" s="141" t="s">
        <v>9</v>
      </c>
      <c r="B3" s="49" t="s">
        <v>50</v>
      </c>
      <c r="C3" s="248" t="s">
        <v>51</v>
      </c>
      <c r="D3" s="249"/>
      <c r="E3" s="249"/>
      <c r="F3" s="249"/>
      <c r="G3" s="250"/>
      <c r="AC3" s="123" t="s">
        <v>146</v>
      </c>
      <c r="AG3" t="s">
        <v>147</v>
      </c>
    </row>
    <row r="4" spans="1:60" ht="24.95" customHeight="1" x14ac:dyDescent="0.2">
      <c r="A4" s="142" t="s">
        <v>10</v>
      </c>
      <c r="B4" s="143" t="s">
        <v>56</v>
      </c>
      <c r="C4" s="251" t="s">
        <v>57</v>
      </c>
      <c r="D4" s="252"/>
      <c r="E4" s="252"/>
      <c r="F4" s="252"/>
      <c r="G4" s="253"/>
      <c r="AG4" t="s">
        <v>148</v>
      </c>
    </row>
    <row r="5" spans="1:60" x14ac:dyDescent="0.2">
      <c r="D5" s="10"/>
    </row>
    <row r="6" spans="1:60" ht="38.25" x14ac:dyDescent="0.2">
      <c r="A6" s="145" t="s">
        <v>149</v>
      </c>
      <c r="B6" s="147" t="s">
        <v>150</v>
      </c>
      <c r="C6" s="147" t="s">
        <v>151</v>
      </c>
      <c r="D6" s="146" t="s">
        <v>152</v>
      </c>
      <c r="E6" s="145" t="s">
        <v>153</v>
      </c>
      <c r="F6" s="144" t="s">
        <v>154</v>
      </c>
      <c r="G6" s="145" t="s">
        <v>31</v>
      </c>
      <c r="H6" s="148" t="s">
        <v>32</v>
      </c>
      <c r="I6" s="148" t="s">
        <v>155</v>
      </c>
      <c r="J6" s="148" t="s">
        <v>33</v>
      </c>
      <c r="K6" s="148" t="s">
        <v>156</v>
      </c>
      <c r="L6" s="148" t="s">
        <v>157</v>
      </c>
      <c r="M6" s="148" t="s">
        <v>158</v>
      </c>
      <c r="N6" s="148" t="s">
        <v>159</v>
      </c>
      <c r="O6" s="148" t="s">
        <v>160</v>
      </c>
      <c r="P6" s="148" t="s">
        <v>161</v>
      </c>
      <c r="Q6" s="148" t="s">
        <v>162</v>
      </c>
      <c r="R6" s="148" t="s">
        <v>163</v>
      </c>
      <c r="S6" s="148" t="s">
        <v>164</v>
      </c>
      <c r="T6" s="148" t="s">
        <v>165</v>
      </c>
      <c r="U6" s="148" t="s">
        <v>166</v>
      </c>
      <c r="V6" s="148" t="s">
        <v>167</v>
      </c>
      <c r="W6" s="148" t="s">
        <v>168</v>
      </c>
      <c r="X6" s="148" t="s">
        <v>169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170</v>
      </c>
      <c r="B8" s="165" t="s">
        <v>68</v>
      </c>
      <c r="C8" s="184" t="s">
        <v>69</v>
      </c>
      <c r="D8" s="166"/>
      <c r="E8" s="167"/>
      <c r="F8" s="168"/>
      <c r="G8" s="169">
        <f>SUMIF(AG9:AG30,"&lt;&gt;NOR",G9:G30)</f>
        <v>11323.42</v>
      </c>
      <c r="H8" s="163"/>
      <c r="I8" s="163">
        <f>SUM(I9:I30)</f>
        <v>0</v>
      </c>
      <c r="J8" s="163"/>
      <c r="K8" s="163">
        <f>SUM(K9:K30)</f>
        <v>0</v>
      </c>
      <c r="L8" s="163"/>
      <c r="M8" s="163">
        <f>SUM(M9:M30)</f>
        <v>13701.338199999998</v>
      </c>
      <c r="N8" s="163"/>
      <c r="O8" s="163">
        <f>SUM(O9:O30)</f>
        <v>0</v>
      </c>
      <c r="P8" s="163"/>
      <c r="Q8" s="163">
        <f>SUM(Q9:Q30)</f>
        <v>0</v>
      </c>
      <c r="R8" s="163"/>
      <c r="S8" s="163"/>
      <c r="T8" s="163"/>
      <c r="U8" s="163"/>
      <c r="V8" s="163">
        <f>SUM(V9:V30)</f>
        <v>15.14</v>
      </c>
      <c r="W8" s="163"/>
      <c r="X8" s="163"/>
      <c r="AG8" t="s">
        <v>171</v>
      </c>
    </row>
    <row r="9" spans="1:60" outlineLevel="1" x14ac:dyDescent="0.2">
      <c r="A9" s="170">
        <v>1</v>
      </c>
      <c r="B9" s="171" t="s">
        <v>186</v>
      </c>
      <c r="C9" s="185" t="s">
        <v>187</v>
      </c>
      <c r="D9" s="172" t="s">
        <v>188</v>
      </c>
      <c r="E9" s="173">
        <v>10.44</v>
      </c>
      <c r="F9" s="174">
        <v>74.7</v>
      </c>
      <c r="G9" s="175">
        <f>ROUND(E9*F9,2)</f>
        <v>779.87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943.64269999999999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59"/>
      <c r="S9" s="159" t="s">
        <v>175</v>
      </c>
      <c r="T9" s="159" t="s">
        <v>175</v>
      </c>
      <c r="U9" s="159">
        <v>9.7000000000000003E-2</v>
      </c>
      <c r="V9" s="159">
        <f>ROUND(E9*U9,2)</f>
        <v>1.01</v>
      </c>
      <c r="W9" s="159"/>
      <c r="X9" s="159" t="s">
        <v>176</v>
      </c>
      <c r="Y9" s="149"/>
      <c r="Z9" s="149"/>
      <c r="AA9" s="149"/>
      <c r="AB9" s="149"/>
      <c r="AC9" s="149"/>
      <c r="AD9" s="149"/>
      <c r="AE9" s="149"/>
      <c r="AF9" s="149"/>
      <c r="AG9" s="149" t="s">
        <v>177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6" t="s">
        <v>828</v>
      </c>
      <c r="D10" s="161"/>
      <c r="E10" s="162">
        <v>4.2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179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6"/>
      <c r="B11" s="157"/>
      <c r="C11" s="186" t="s">
        <v>829</v>
      </c>
      <c r="D11" s="161"/>
      <c r="E11" s="162">
        <v>3.72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49"/>
      <c r="Z11" s="149"/>
      <c r="AA11" s="149"/>
      <c r="AB11" s="149"/>
      <c r="AC11" s="149"/>
      <c r="AD11" s="149"/>
      <c r="AE11" s="149"/>
      <c r="AF11" s="149"/>
      <c r="AG11" s="149" t="s">
        <v>179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6" t="s">
        <v>830</v>
      </c>
      <c r="D12" s="161"/>
      <c r="E12" s="162">
        <v>2.52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49"/>
      <c r="Z12" s="149"/>
      <c r="AA12" s="149"/>
      <c r="AB12" s="149"/>
      <c r="AC12" s="149"/>
      <c r="AD12" s="149"/>
      <c r="AE12" s="149"/>
      <c r="AF12" s="149"/>
      <c r="AG12" s="149" t="s">
        <v>179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0">
        <v>2</v>
      </c>
      <c r="B13" s="171" t="s">
        <v>190</v>
      </c>
      <c r="C13" s="185" t="s">
        <v>191</v>
      </c>
      <c r="D13" s="172" t="s">
        <v>188</v>
      </c>
      <c r="E13" s="173">
        <v>7.9572000000000003</v>
      </c>
      <c r="F13" s="174">
        <v>189.5</v>
      </c>
      <c r="G13" s="175">
        <f>ROUND(E13*F13,2)</f>
        <v>1507.89</v>
      </c>
      <c r="H13" s="160"/>
      <c r="I13" s="159">
        <f>ROUND(E13*H13,2)</f>
        <v>0</v>
      </c>
      <c r="J13" s="160"/>
      <c r="K13" s="159">
        <f>ROUND(E13*J13,2)</f>
        <v>0</v>
      </c>
      <c r="L13" s="159">
        <v>21</v>
      </c>
      <c r="M13" s="159">
        <f>G13*(1+L13/100)</f>
        <v>1824.5469000000001</v>
      </c>
      <c r="N13" s="159">
        <v>0</v>
      </c>
      <c r="O13" s="159">
        <f>ROUND(E13*N13,2)</f>
        <v>0</v>
      </c>
      <c r="P13" s="159">
        <v>0</v>
      </c>
      <c r="Q13" s="159">
        <f>ROUND(E13*P13,2)</f>
        <v>0</v>
      </c>
      <c r="R13" s="159"/>
      <c r="S13" s="159" t="s">
        <v>175</v>
      </c>
      <c r="T13" s="159" t="s">
        <v>175</v>
      </c>
      <c r="U13" s="159">
        <v>0.36799999999999999</v>
      </c>
      <c r="V13" s="159">
        <f>ROUND(E13*U13,2)</f>
        <v>2.93</v>
      </c>
      <c r="W13" s="159"/>
      <c r="X13" s="159" t="s">
        <v>176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6"/>
      <c r="B14" s="157"/>
      <c r="C14" s="186" t="s">
        <v>831</v>
      </c>
      <c r="D14" s="161"/>
      <c r="E14" s="162">
        <v>5.9071999999999996</v>
      </c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49"/>
      <c r="Z14" s="149"/>
      <c r="AA14" s="149"/>
      <c r="AB14" s="149"/>
      <c r="AC14" s="149"/>
      <c r="AD14" s="149"/>
      <c r="AE14" s="149"/>
      <c r="AF14" s="149"/>
      <c r="AG14" s="149" t="s">
        <v>179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6" t="s">
        <v>832</v>
      </c>
      <c r="D15" s="161"/>
      <c r="E15" s="162">
        <v>1.5</v>
      </c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49"/>
      <c r="Z15" s="149"/>
      <c r="AA15" s="149"/>
      <c r="AB15" s="149"/>
      <c r="AC15" s="149"/>
      <c r="AD15" s="149"/>
      <c r="AE15" s="149"/>
      <c r="AF15" s="149"/>
      <c r="AG15" s="149" t="s">
        <v>179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6"/>
      <c r="B16" s="157"/>
      <c r="C16" s="186" t="s">
        <v>833</v>
      </c>
      <c r="D16" s="161"/>
      <c r="E16" s="162">
        <v>0.55000000000000004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49"/>
      <c r="Z16" s="149"/>
      <c r="AA16" s="149"/>
      <c r="AB16" s="149"/>
      <c r="AC16" s="149"/>
      <c r="AD16" s="149"/>
      <c r="AE16" s="149"/>
      <c r="AF16" s="149"/>
      <c r="AG16" s="149" t="s">
        <v>179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6">
        <v>3</v>
      </c>
      <c r="B17" s="177" t="s">
        <v>196</v>
      </c>
      <c r="C17" s="187" t="s">
        <v>197</v>
      </c>
      <c r="D17" s="178" t="s">
        <v>188</v>
      </c>
      <c r="E17" s="179">
        <v>7.9572000000000003</v>
      </c>
      <c r="F17" s="180">
        <v>37.700000000000003</v>
      </c>
      <c r="G17" s="181">
        <f>ROUND(E17*F17,2)</f>
        <v>299.99</v>
      </c>
      <c r="H17" s="160"/>
      <c r="I17" s="159">
        <f>ROUND(E17*H17,2)</f>
        <v>0</v>
      </c>
      <c r="J17" s="160"/>
      <c r="K17" s="159">
        <f>ROUND(E17*J17,2)</f>
        <v>0</v>
      </c>
      <c r="L17" s="159">
        <v>21</v>
      </c>
      <c r="M17" s="159">
        <f>G17*(1+L17/100)</f>
        <v>362.98790000000002</v>
      </c>
      <c r="N17" s="159">
        <v>0</v>
      </c>
      <c r="O17" s="159">
        <f>ROUND(E17*N17,2)</f>
        <v>0</v>
      </c>
      <c r="P17" s="159">
        <v>0</v>
      </c>
      <c r="Q17" s="159">
        <f>ROUND(E17*P17,2)</f>
        <v>0</v>
      </c>
      <c r="R17" s="159"/>
      <c r="S17" s="159" t="s">
        <v>175</v>
      </c>
      <c r="T17" s="159" t="s">
        <v>175</v>
      </c>
      <c r="U17" s="159">
        <v>5.8000000000000003E-2</v>
      </c>
      <c r="V17" s="159">
        <f>ROUND(E17*U17,2)</f>
        <v>0.46</v>
      </c>
      <c r="W17" s="159"/>
      <c r="X17" s="159" t="s">
        <v>176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6">
        <v>4</v>
      </c>
      <c r="B18" s="177" t="s">
        <v>203</v>
      </c>
      <c r="C18" s="187" t="s">
        <v>204</v>
      </c>
      <c r="D18" s="178" t="s">
        <v>188</v>
      </c>
      <c r="E18" s="179">
        <v>7.9572000000000003</v>
      </c>
      <c r="F18" s="180">
        <v>127</v>
      </c>
      <c r="G18" s="181">
        <f>ROUND(E18*F18,2)</f>
        <v>1010.56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1222.7775999999999</v>
      </c>
      <c r="N18" s="159">
        <v>0</v>
      </c>
      <c r="O18" s="159">
        <f>ROUND(E18*N18,2)</f>
        <v>0</v>
      </c>
      <c r="P18" s="159">
        <v>0</v>
      </c>
      <c r="Q18" s="159">
        <f>ROUND(E18*P18,2)</f>
        <v>0</v>
      </c>
      <c r="R18" s="159"/>
      <c r="S18" s="159" t="s">
        <v>175</v>
      </c>
      <c r="T18" s="159" t="s">
        <v>175</v>
      </c>
      <c r="U18" s="159">
        <v>0.34499999999999997</v>
      </c>
      <c r="V18" s="159">
        <f>ROUND(E18*U18,2)</f>
        <v>2.75</v>
      </c>
      <c r="W18" s="159"/>
      <c r="X18" s="159" t="s">
        <v>176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177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ht="22.5" outlineLevel="1" x14ac:dyDescent="0.2">
      <c r="A19" s="176">
        <v>5</v>
      </c>
      <c r="B19" s="177" t="s">
        <v>206</v>
      </c>
      <c r="C19" s="187" t="s">
        <v>207</v>
      </c>
      <c r="D19" s="178" t="s">
        <v>188</v>
      </c>
      <c r="E19" s="179">
        <v>7.9572000000000003</v>
      </c>
      <c r="F19" s="180">
        <v>264.5</v>
      </c>
      <c r="G19" s="181">
        <f>ROUND(E19*F19,2)</f>
        <v>2104.6799999999998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2546.6627999999996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59"/>
      <c r="S19" s="159" t="s">
        <v>175</v>
      </c>
      <c r="T19" s="159" t="s">
        <v>175</v>
      </c>
      <c r="U19" s="159">
        <v>1.0999999999999999E-2</v>
      </c>
      <c r="V19" s="159">
        <f>ROUND(E19*U19,2)</f>
        <v>0.09</v>
      </c>
      <c r="W19" s="159"/>
      <c r="X19" s="159" t="s">
        <v>176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177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0">
        <v>6</v>
      </c>
      <c r="B20" s="171" t="s">
        <v>209</v>
      </c>
      <c r="C20" s="185" t="s">
        <v>210</v>
      </c>
      <c r="D20" s="172" t="s">
        <v>188</v>
      </c>
      <c r="E20" s="173">
        <v>4.8</v>
      </c>
      <c r="F20" s="174">
        <v>122.5</v>
      </c>
      <c r="G20" s="175">
        <f>ROUND(E20*F20,2)</f>
        <v>588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711.48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59"/>
      <c r="S20" s="159" t="s">
        <v>175</v>
      </c>
      <c r="T20" s="159" t="s">
        <v>175</v>
      </c>
      <c r="U20" s="159">
        <v>0.20200000000000001</v>
      </c>
      <c r="V20" s="159">
        <f>ROUND(E20*U20,2)</f>
        <v>0.97</v>
      </c>
      <c r="W20" s="159"/>
      <c r="X20" s="159" t="s">
        <v>176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177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186" t="s">
        <v>834</v>
      </c>
      <c r="D21" s="161"/>
      <c r="E21" s="162">
        <v>4.8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179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6">
        <v>7</v>
      </c>
      <c r="B22" s="177" t="s">
        <v>213</v>
      </c>
      <c r="C22" s="187" t="s">
        <v>214</v>
      </c>
      <c r="D22" s="178" t="s">
        <v>174</v>
      </c>
      <c r="E22" s="179">
        <v>21.2</v>
      </c>
      <c r="F22" s="180">
        <v>23.9</v>
      </c>
      <c r="G22" s="181">
        <f>ROUND(E22*F22,2)</f>
        <v>506.68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613.08280000000002</v>
      </c>
      <c r="N22" s="159">
        <v>0</v>
      </c>
      <c r="O22" s="159">
        <f>ROUND(E22*N22,2)</f>
        <v>0</v>
      </c>
      <c r="P22" s="159">
        <v>0</v>
      </c>
      <c r="Q22" s="159">
        <f>ROUND(E22*P22,2)</f>
        <v>0</v>
      </c>
      <c r="R22" s="159"/>
      <c r="S22" s="159" t="s">
        <v>175</v>
      </c>
      <c r="T22" s="159" t="s">
        <v>175</v>
      </c>
      <c r="U22" s="159">
        <v>0.06</v>
      </c>
      <c r="V22" s="159">
        <f>ROUND(E22*U22,2)</f>
        <v>1.27</v>
      </c>
      <c r="W22" s="159"/>
      <c r="X22" s="159" t="s">
        <v>176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70">
        <v>8</v>
      </c>
      <c r="B23" s="171" t="s">
        <v>215</v>
      </c>
      <c r="C23" s="185" t="s">
        <v>216</v>
      </c>
      <c r="D23" s="172" t="s">
        <v>174</v>
      </c>
      <c r="E23" s="173">
        <v>15.584</v>
      </c>
      <c r="F23" s="174">
        <v>13.1</v>
      </c>
      <c r="G23" s="175">
        <f>ROUND(E23*F23,2)</f>
        <v>204.15</v>
      </c>
      <c r="H23" s="160"/>
      <c r="I23" s="159">
        <f>ROUND(E23*H23,2)</f>
        <v>0</v>
      </c>
      <c r="J23" s="160"/>
      <c r="K23" s="159">
        <f>ROUND(E23*J23,2)</f>
        <v>0</v>
      </c>
      <c r="L23" s="159">
        <v>21</v>
      </c>
      <c r="M23" s="159">
        <f>G23*(1+L23/100)</f>
        <v>247.0215</v>
      </c>
      <c r="N23" s="159">
        <v>0</v>
      </c>
      <c r="O23" s="159">
        <f>ROUND(E23*N23,2)</f>
        <v>0</v>
      </c>
      <c r="P23" s="159">
        <v>0</v>
      </c>
      <c r="Q23" s="159">
        <f>ROUND(E23*P23,2)</f>
        <v>0</v>
      </c>
      <c r="R23" s="159"/>
      <c r="S23" s="159" t="s">
        <v>175</v>
      </c>
      <c r="T23" s="159" t="s">
        <v>175</v>
      </c>
      <c r="U23" s="159">
        <v>1.7999999999999999E-2</v>
      </c>
      <c r="V23" s="159">
        <f>ROUND(E23*U23,2)</f>
        <v>0.28000000000000003</v>
      </c>
      <c r="W23" s="159"/>
      <c r="X23" s="159" t="s">
        <v>176</v>
      </c>
      <c r="Y23" s="14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6"/>
      <c r="B24" s="157"/>
      <c r="C24" s="186" t="s">
        <v>218</v>
      </c>
      <c r="D24" s="161"/>
      <c r="E24" s="162">
        <v>7.3840000000000003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49"/>
      <c r="Z24" s="149"/>
      <c r="AA24" s="149"/>
      <c r="AB24" s="149"/>
      <c r="AC24" s="149"/>
      <c r="AD24" s="149"/>
      <c r="AE24" s="149"/>
      <c r="AF24" s="149"/>
      <c r="AG24" s="149" t="s">
        <v>179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6" t="s">
        <v>219</v>
      </c>
      <c r="D25" s="161"/>
      <c r="E25" s="162">
        <v>6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49"/>
      <c r="Z25" s="149"/>
      <c r="AA25" s="149"/>
      <c r="AB25" s="149"/>
      <c r="AC25" s="149"/>
      <c r="AD25" s="149"/>
      <c r="AE25" s="149"/>
      <c r="AF25" s="149"/>
      <c r="AG25" s="149" t="s">
        <v>179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6"/>
      <c r="B26" s="157"/>
      <c r="C26" s="186" t="s">
        <v>220</v>
      </c>
      <c r="D26" s="161"/>
      <c r="E26" s="162">
        <v>2.2000000000000002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49"/>
      <c r="Z26" s="149"/>
      <c r="AA26" s="149"/>
      <c r="AB26" s="149"/>
      <c r="AC26" s="149"/>
      <c r="AD26" s="149"/>
      <c r="AE26" s="149"/>
      <c r="AF26" s="149"/>
      <c r="AG26" s="149" t="s">
        <v>179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0">
        <v>9</v>
      </c>
      <c r="B27" s="171" t="s">
        <v>221</v>
      </c>
      <c r="C27" s="185" t="s">
        <v>222</v>
      </c>
      <c r="D27" s="172" t="s">
        <v>174</v>
      </c>
      <c r="E27" s="173">
        <v>21.2</v>
      </c>
      <c r="F27" s="174">
        <v>93.4</v>
      </c>
      <c r="G27" s="175">
        <f>ROUND(E27*F27,2)</f>
        <v>1980.08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2395.8968</v>
      </c>
      <c r="N27" s="159">
        <v>0</v>
      </c>
      <c r="O27" s="159">
        <f>ROUND(E27*N27,2)</f>
        <v>0</v>
      </c>
      <c r="P27" s="159">
        <v>0</v>
      </c>
      <c r="Q27" s="159">
        <f>ROUND(E27*P27,2)</f>
        <v>0</v>
      </c>
      <c r="R27" s="159"/>
      <c r="S27" s="159" t="s">
        <v>175</v>
      </c>
      <c r="T27" s="159" t="s">
        <v>175</v>
      </c>
      <c r="U27" s="159">
        <v>0.254</v>
      </c>
      <c r="V27" s="159">
        <f>ROUND(E27*U27,2)</f>
        <v>5.38</v>
      </c>
      <c r="W27" s="159"/>
      <c r="X27" s="159" t="s">
        <v>176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177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186" t="s">
        <v>835</v>
      </c>
      <c r="D28" s="161"/>
      <c r="E28" s="162">
        <v>21.2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179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6">
        <v>10</v>
      </c>
      <c r="B29" s="177" t="s">
        <v>224</v>
      </c>
      <c r="C29" s="187" t="s">
        <v>225</v>
      </c>
      <c r="D29" s="178" t="s">
        <v>188</v>
      </c>
      <c r="E29" s="179">
        <v>7.9572000000000003</v>
      </c>
      <c r="F29" s="180">
        <v>280</v>
      </c>
      <c r="G29" s="181">
        <f>ROUND(E29*F29,2)</f>
        <v>2228.02</v>
      </c>
      <c r="H29" s="160"/>
      <c r="I29" s="159">
        <f>ROUND(E29*H29,2)</f>
        <v>0</v>
      </c>
      <c r="J29" s="160"/>
      <c r="K29" s="159">
        <f>ROUND(E29*J29,2)</f>
        <v>0</v>
      </c>
      <c r="L29" s="159">
        <v>21</v>
      </c>
      <c r="M29" s="159">
        <f>G29*(1+L29/100)</f>
        <v>2695.9041999999999</v>
      </c>
      <c r="N29" s="159">
        <v>0</v>
      </c>
      <c r="O29" s="159">
        <f>ROUND(E29*N29,2)</f>
        <v>0</v>
      </c>
      <c r="P29" s="159">
        <v>0</v>
      </c>
      <c r="Q29" s="159">
        <f>ROUND(E29*P29,2)</f>
        <v>0</v>
      </c>
      <c r="R29" s="159"/>
      <c r="S29" s="159" t="s">
        <v>175</v>
      </c>
      <c r="T29" s="159" t="s">
        <v>175</v>
      </c>
      <c r="U29" s="159">
        <v>0</v>
      </c>
      <c r="V29" s="159">
        <f>ROUND(E29*U29,2)</f>
        <v>0</v>
      </c>
      <c r="W29" s="159"/>
      <c r="X29" s="159" t="s">
        <v>176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6">
        <v>11</v>
      </c>
      <c r="B30" s="177" t="s">
        <v>226</v>
      </c>
      <c r="C30" s="187" t="s">
        <v>227</v>
      </c>
      <c r="D30" s="178" t="s">
        <v>228</v>
      </c>
      <c r="E30" s="179">
        <v>1</v>
      </c>
      <c r="F30" s="180">
        <v>113.5</v>
      </c>
      <c r="G30" s="181">
        <f>ROUND(E30*F30,2)</f>
        <v>113.5</v>
      </c>
      <c r="H30" s="160"/>
      <c r="I30" s="159">
        <f>ROUND(E30*H30,2)</f>
        <v>0</v>
      </c>
      <c r="J30" s="160"/>
      <c r="K30" s="159">
        <f>ROUND(E30*J30,2)</f>
        <v>0</v>
      </c>
      <c r="L30" s="159">
        <v>21</v>
      </c>
      <c r="M30" s="159">
        <f>G30*(1+L30/100)</f>
        <v>137.33500000000001</v>
      </c>
      <c r="N30" s="159">
        <v>1E-3</v>
      </c>
      <c r="O30" s="159">
        <f>ROUND(E30*N30,2)</f>
        <v>0</v>
      </c>
      <c r="P30" s="159">
        <v>0</v>
      </c>
      <c r="Q30" s="159">
        <f>ROUND(E30*P30,2)</f>
        <v>0</v>
      </c>
      <c r="R30" s="159" t="s">
        <v>229</v>
      </c>
      <c r="S30" s="159" t="s">
        <v>175</v>
      </c>
      <c r="T30" s="159" t="s">
        <v>175</v>
      </c>
      <c r="U30" s="159">
        <v>0</v>
      </c>
      <c r="V30" s="159">
        <f>ROUND(E30*U30,2)</f>
        <v>0</v>
      </c>
      <c r="W30" s="159"/>
      <c r="X30" s="159" t="s">
        <v>230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231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x14ac:dyDescent="0.2">
      <c r="A31" s="164" t="s">
        <v>170</v>
      </c>
      <c r="B31" s="165" t="s">
        <v>70</v>
      </c>
      <c r="C31" s="184" t="s">
        <v>71</v>
      </c>
      <c r="D31" s="166"/>
      <c r="E31" s="167"/>
      <c r="F31" s="168"/>
      <c r="G31" s="169">
        <f>SUMIF(AG32:AG39,"&lt;&gt;NOR",G32:G39)</f>
        <v>5988.0999999999995</v>
      </c>
      <c r="H31" s="163"/>
      <c r="I31" s="163">
        <f>SUM(I32:I39)</f>
        <v>0</v>
      </c>
      <c r="J31" s="163"/>
      <c r="K31" s="163">
        <f>SUM(K32:K39)</f>
        <v>0</v>
      </c>
      <c r="L31" s="163"/>
      <c r="M31" s="163">
        <f>SUM(M32:M39)</f>
        <v>7245.6009999999987</v>
      </c>
      <c r="N31" s="163"/>
      <c r="O31" s="163">
        <f>SUM(O32:O39)</f>
        <v>9.14</v>
      </c>
      <c r="P31" s="163"/>
      <c r="Q31" s="163">
        <f>SUM(Q32:Q39)</f>
        <v>0</v>
      </c>
      <c r="R31" s="163"/>
      <c r="S31" s="163"/>
      <c r="T31" s="163"/>
      <c r="U31" s="163"/>
      <c r="V31" s="163">
        <f>SUM(V32:V39)</f>
        <v>6.93</v>
      </c>
      <c r="W31" s="163"/>
      <c r="X31" s="163"/>
      <c r="AG31" t="s">
        <v>171</v>
      </c>
    </row>
    <row r="32" spans="1:60" ht="22.5" outlineLevel="1" x14ac:dyDescent="0.2">
      <c r="A32" s="170">
        <v>12</v>
      </c>
      <c r="B32" s="171" t="s">
        <v>232</v>
      </c>
      <c r="C32" s="185" t="s">
        <v>233</v>
      </c>
      <c r="D32" s="172" t="s">
        <v>174</v>
      </c>
      <c r="E32" s="173">
        <v>15.584</v>
      </c>
      <c r="F32" s="174">
        <v>91.1</v>
      </c>
      <c r="G32" s="175">
        <f>ROUND(E32*F32,2)</f>
        <v>1419.7</v>
      </c>
      <c r="H32" s="160"/>
      <c r="I32" s="159">
        <f>ROUND(E32*H32,2)</f>
        <v>0</v>
      </c>
      <c r="J32" s="160"/>
      <c r="K32" s="159">
        <f>ROUND(E32*J32,2)</f>
        <v>0</v>
      </c>
      <c r="L32" s="159">
        <v>21</v>
      </c>
      <c r="M32" s="159">
        <f>G32*(1+L32/100)</f>
        <v>1717.837</v>
      </c>
      <c r="N32" s="159">
        <v>0</v>
      </c>
      <c r="O32" s="159">
        <f>ROUND(E32*N32,2)</f>
        <v>0</v>
      </c>
      <c r="P32" s="159">
        <v>0</v>
      </c>
      <c r="Q32" s="159">
        <f>ROUND(E32*P32,2)</f>
        <v>0</v>
      </c>
      <c r="R32" s="159"/>
      <c r="S32" s="159" t="s">
        <v>175</v>
      </c>
      <c r="T32" s="159" t="s">
        <v>175</v>
      </c>
      <c r="U32" s="159">
        <v>0.15</v>
      </c>
      <c r="V32" s="159">
        <f>ROUND(E32*U32,2)</f>
        <v>2.34</v>
      </c>
      <c r="W32" s="159"/>
      <c r="X32" s="159" t="s">
        <v>176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6"/>
      <c r="B33" s="157"/>
      <c r="C33" s="186" t="s">
        <v>218</v>
      </c>
      <c r="D33" s="161"/>
      <c r="E33" s="162">
        <v>7.3840000000000003</v>
      </c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49"/>
      <c r="Z33" s="149"/>
      <c r="AA33" s="149"/>
      <c r="AB33" s="149"/>
      <c r="AC33" s="149"/>
      <c r="AD33" s="149"/>
      <c r="AE33" s="149"/>
      <c r="AF33" s="149"/>
      <c r="AG33" s="149" t="s">
        <v>179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6" t="s">
        <v>219</v>
      </c>
      <c r="D34" s="161"/>
      <c r="E34" s="162">
        <v>6</v>
      </c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49"/>
      <c r="Z34" s="149"/>
      <c r="AA34" s="149"/>
      <c r="AB34" s="149"/>
      <c r="AC34" s="149"/>
      <c r="AD34" s="149"/>
      <c r="AE34" s="149"/>
      <c r="AF34" s="149"/>
      <c r="AG34" s="149" t="s">
        <v>179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6" t="s">
        <v>220</v>
      </c>
      <c r="D35" s="161"/>
      <c r="E35" s="162">
        <v>2.2000000000000002</v>
      </c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49"/>
      <c r="Z35" s="149"/>
      <c r="AA35" s="149"/>
      <c r="AB35" s="149"/>
      <c r="AC35" s="149"/>
      <c r="AD35" s="149"/>
      <c r="AE35" s="149"/>
      <c r="AF35" s="149"/>
      <c r="AG35" s="149" t="s">
        <v>179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0">
        <v>13</v>
      </c>
      <c r="B36" s="171" t="s">
        <v>235</v>
      </c>
      <c r="C36" s="185" t="s">
        <v>236</v>
      </c>
      <c r="D36" s="172" t="s">
        <v>188</v>
      </c>
      <c r="E36" s="173">
        <v>4.2300000000000004</v>
      </c>
      <c r="F36" s="174">
        <v>1080</v>
      </c>
      <c r="G36" s="175">
        <f>ROUND(E36*F36,2)</f>
        <v>4568.3999999999996</v>
      </c>
      <c r="H36" s="160"/>
      <c r="I36" s="159">
        <f>ROUND(E36*H36,2)</f>
        <v>0</v>
      </c>
      <c r="J36" s="160"/>
      <c r="K36" s="159">
        <f>ROUND(E36*J36,2)</f>
        <v>0</v>
      </c>
      <c r="L36" s="159">
        <v>21</v>
      </c>
      <c r="M36" s="159">
        <f>G36*(1+L36/100)</f>
        <v>5527.7639999999992</v>
      </c>
      <c r="N36" s="159">
        <v>2.16</v>
      </c>
      <c r="O36" s="159">
        <f>ROUND(E36*N36,2)</f>
        <v>9.14</v>
      </c>
      <c r="P36" s="159">
        <v>0</v>
      </c>
      <c r="Q36" s="159">
        <f>ROUND(E36*P36,2)</f>
        <v>0</v>
      </c>
      <c r="R36" s="159"/>
      <c r="S36" s="159" t="s">
        <v>175</v>
      </c>
      <c r="T36" s="159" t="s">
        <v>175</v>
      </c>
      <c r="U36" s="159">
        <v>1.085</v>
      </c>
      <c r="V36" s="159">
        <f>ROUND(E36*U36,2)</f>
        <v>4.59</v>
      </c>
      <c r="W36" s="159"/>
      <c r="X36" s="159" t="s">
        <v>176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177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6" t="s">
        <v>72</v>
      </c>
      <c r="D37" s="161"/>
      <c r="E37" s="162">
        <v>3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49"/>
      <c r="Z37" s="149"/>
      <c r="AA37" s="149"/>
      <c r="AB37" s="149"/>
      <c r="AC37" s="149"/>
      <c r="AD37" s="149"/>
      <c r="AE37" s="149"/>
      <c r="AF37" s="149"/>
      <c r="AG37" s="149" t="s">
        <v>179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6" t="s">
        <v>836</v>
      </c>
      <c r="D38" s="161"/>
      <c r="E38" s="162">
        <v>0.9</v>
      </c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49"/>
      <c r="Z38" s="149"/>
      <c r="AA38" s="149"/>
      <c r="AB38" s="149"/>
      <c r="AC38" s="149"/>
      <c r="AD38" s="149"/>
      <c r="AE38" s="149"/>
      <c r="AF38" s="149"/>
      <c r="AG38" s="149" t="s">
        <v>179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56"/>
      <c r="B39" s="157"/>
      <c r="C39" s="186" t="s">
        <v>837</v>
      </c>
      <c r="D39" s="161"/>
      <c r="E39" s="162">
        <v>0.33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49"/>
      <c r="Z39" s="149"/>
      <c r="AA39" s="149"/>
      <c r="AB39" s="149"/>
      <c r="AC39" s="149"/>
      <c r="AD39" s="149"/>
      <c r="AE39" s="149"/>
      <c r="AF39" s="149"/>
      <c r="AG39" s="149" t="s">
        <v>179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x14ac:dyDescent="0.2">
      <c r="A40" s="164" t="s">
        <v>170</v>
      </c>
      <c r="B40" s="165" t="s">
        <v>72</v>
      </c>
      <c r="C40" s="184" t="s">
        <v>73</v>
      </c>
      <c r="D40" s="166"/>
      <c r="E40" s="167"/>
      <c r="F40" s="168"/>
      <c r="G40" s="169">
        <f>SUMIF(AG41:AG43,"&lt;&gt;NOR",G41:G43)</f>
        <v>32876.800000000003</v>
      </c>
      <c r="H40" s="163"/>
      <c r="I40" s="163">
        <f>SUM(I41:I43)</f>
        <v>0</v>
      </c>
      <c r="J40" s="163"/>
      <c r="K40" s="163">
        <f>SUM(K41:K43)</f>
        <v>0</v>
      </c>
      <c r="L40" s="163"/>
      <c r="M40" s="163">
        <f>SUM(M41:M43)</f>
        <v>39780.928</v>
      </c>
      <c r="N40" s="163"/>
      <c r="O40" s="163">
        <f>SUM(O41:O43)</f>
        <v>6</v>
      </c>
      <c r="P40" s="163"/>
      <c r="Q40" s="163">
        <f>SUM(Q41:Q43)</f>
        <v>0</v>
      </c>
      <c r="R40" s="163"/>
      <c r="S40" s="163"/>
      <c r="T40" s="163"/>
      <c r="U40" s="163"/>
      <c r="V40" s="163">
        <f>SUM(V41:V43)</f>
        <v>22.23</v>
      </c>
      <c r="W40" s="163"/>
      <c r="X40" s="163"/>
      <c r="AG40" t="s">
        <v>171</v>
      </c>
    </row>
    <row r="41" spans="1:60" outlineLevel="1" x14ac:dyDescent="0.2">
      <c r="A41" s="170">
        <v>14</v>
      </c>
      <c r="B41" s="171" t="s">
        <v>838</v>
      </c>
      <c r="C41" s="185" t="s">
        <v>839</v>
      </c>
      <c r="D41" s="172" t="s">
        <v>184</v>
      </c>
      <c r="E41" s="173">
        <v>10.8</v>
      </c>
      <c r="F41" s="174">
        <v>1021</v>
      </c>
      <c r="G41" s="175">
        <f>ROUND(E41*F41,2)</f>
        <v>11026.8</v>
      </c>
      <c r="H41" s="160"/>
      <c r="I41" s="159">
        <f>ROUND(E41*H41,2)</f>
        <v>0</v>
      </c>
      <c r="J41" s="160"/>
      <c r="K41" s="159">
        <f>ROUND(E41*J41,2)</f>
        <v>0</v>
      </c>
      <c r="L41" s="159">
        <v>21</v>
      </c>
      <c r="M41" s="159">
        <f>G41*(1+L41/100)</f>
        <v>13342.427999999998</v>
      </c>
      <c r="N41" s="159">
        <v>0.2475</v>
      </c>
      <c r="O41" s="159">
        <f>ROUND(E41*N41,2)</f>
        <v>2.67</v>
      </c>
      <c r="P41" s="159">
        <v>0</v>
      </c>
      <c r="Q41" s="159">
        <f>ROUND(E41*P41,2)</f>
        <v>0</v>
      </c>
      <c r="R41" s="159"/>
      <c r="S41" s="159" t="s">
        <v>175</v>
      </c>
      <c r="T41" s="159" t="s">
        <v>175</v>
      </c>
      <c r="U41" s="159">
        <v>2.0583</v>
      </c>
      <c r="V41" s="159">
        <f>ROUND(E41*U41,2)</f>
        <v>22.23</v>
      </c>
      <c r="W41" s="159"/>
      <c r="X41" s="159" t="s">
        <v>176</v>
      </c>
      <c r="Y41" s="149"/>
      <c r="Z41" s="149"/>
      <c r="AA41" s="149"/>
      <c r="AB41" s="149"/>
      <c r="AC41" s="149"/>
      <c r="AD41" s="149"/>
      <c r="AE41" s="149"/>
      <c r="AF41" s="149"/>
      <c r="AG41" s="149" t="s">
        <v>177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6"/>
      <c r="B42" s="157"/>
      <c r="C42" s="186" t="s">
        <v>840</v>
      </c>
      <c r="D42" s="161"/>
      <c r="E42" s="162">
        <v>10.8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49"/>
      <c r="Z42" s="149"/>
      <c r="AA42" s="149"/>
      <c r="AB42" s="149"/>
      <c r="AC42" s="149"/>
      <c r="AD42" s="149"/>
      <c r="AE42" s="149"/>
      <c r="AF42" s="149"/>
      <c r="AG42" s="149" t="s">
        <v>179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76">
        <v>15</v>
      </c>
      <c r="B43" s="177" t="s">
        <v>841</v>
      </c>
      <c r="C43" s="187" t="s">
        <v>842</v>
      </c>
      <c r="D43" s="178" t="s">
        <v>267</v>
      </c>
      <c r="E43" s="179">
        <v>95</v>
      </c>
      <c r="F43" s="180">
        <v>230</v>
      </c>
      <c r="G43" s="181">
        <f>ROUND(E43*F43,2)</f>
        <v>21850</v>
      </c>
      <c r="H43" s="160"/>
      <c r="I43" s="159">
        <f>ROUND(E43*H43,2)</f>
        <v>0</v>
      </c>
      <c r="J43" s="160"/>
      <c r="K43" s="159">
        <f>ROUND(E43*J43,2)</f>
        <v>0</v>
      </c>
      <c r="L43" s="159">
        <v>21</v>
      </c>
      <c r="M43" s="159">
        <f>G43*(1+L43/100)</f>
        <v>26438.5</v>
      </c>
      <c r="N43" s="159">
        <v>3.5000000000000003E-2</v>
      </c>
      <c r="O43" s="159">
        <f>ROUND(E43*N43,2)</f>
        <v>3.33</v>
      </c>
      <c r="P43" s="159">
        <v>0</v>
      </c>
      <c r="Q43" s="159">
        <f>ROUND(E43*P43,2)</f>
        <v>0</v>
      </c>
      <c r="R43" s="159" t="s">
        <v>229</v>
      </c>
      <c r="S43" s="159" t="s">
        <v>175</v>
      </c>
      <c r="T43" s="159" t="s">
        <v>175</v>
      </c>
      <c r="U43" s="159">
        <v>0</v>
      </c>
      <c r="V43" s="159">
        <f>ROUND(E43*U43,2)</f>
        <v>0</v>
      </c>
      <c r="W43" s="159"/>
      <c r="X43" s="159" t="s">
        <v>230</v>
      </c>
      <c r="Y43" s="149"/>
      <c r="Z43" s="149"/>
      <c r="AA43" s="149"/>
      <c r="AB43" s="149"/>
      <c r="AC43" s="149"/>
      <c r="AD43" s="149"/>
      <c r="AE43" s="149"/>
      <c r="AF43" s="149"/>
      <c r="AG43" s="149" t="s">
        <v>231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x14ac:dyDescent="0.2">
      <c r="A44" s="164" t="s">
        <v>170</v>
      </c>
      <c r="B44" s="165" t="s">
        <v>76</v>
      </c>
      <c r="C44" s="184" t="s">
        <v>77</v>
      </c>
      <c r="D44" s="166"/>
      <c r="E44" s="167"/>
      <c r="F44" s="168"/>
      <c r="G44" s="169">
        <f>SUMIF(AG45:AG52,"&lt;&gt;NOR",G45:G52)</f>
        <v>19762.28</v>
      </c>
      <c r="H44" s="163"/>
      <c r="I44" s="163">
        <f>SUM(I45:I52)</f>
        <v>0</v>
      </c>
      <c r="J44" s="163"/>
      <c r="K44" s="163">
        <f>SUM(K45:K52)</f>
        <v>0</v>
      </c>
      <c r="L44" s="163"/>
      <c r="M44" s="163">
        <f>SUM(M45:M52)</f>
        <v>23912.358800000002</v>
      </c>
      <c r="N44" s="163"/>
      <c r="O44" s="163">
        <f>SUM(O45:O52)</f>
        <v>7.2899999999999991</v>
      </c>
      <c r="P44" s="163"/>
      <c r="Q44" s="163">
        <f>SUM(Q45:Q52)</f>
        <v>0</v>
      </c>
      <c r="R44" s="163"/>
      <c r="S44" s="163"/>
      <c r="T44" s="163"/>
      <c r="U44" s="163"/>
      <c r="V44" s="163">
        <f>SUM(V45:V52)</f>
        <v>13.35</v>
      </c>
      <c r="W44" s="163"/>
      <c r="X44" s="163"/>
      <c r="AG44" t="s">
        <v>171</v>
      </c>
    </row>
    <row r="45" spans="1:60" outlineLevel="1" x14ac:dyDescent="0.2">
      <c r="A45" s="170">
        <v>16</v>
      </c>
      <c r="B45" s="171" t="s">
        <v>843</v>
      </c>
      <c r="C45" s="185" t="s">
        <v>844</v>
      </c>
      <c r="D45" s="172" t="s">
        <v>174</v>
      </c>
      <c r="E45" s="173">
        <v>15.584</v>
      </c>
      <c r="F45" s="174">
        <v>345.5</v>
      </c>
      <c r="G45" s="175">
        <f>ROUND(E45*F45,2)</f>
        <v>5384.27</v>
      </c>
      <c r="H45" s="160"/>
      <c r="I45" s="159">
        <f>ROUND(E45*H45,2)</f>
        <v>0</v>
      </c>
      <c r="J45" s="160"/>
      <c r="K45" s="159">
        <f>ROUND(E45*J45,2)</f>
        <v>0</v>
      </c>
      <c r="L45" s="159">
        <v>21</v>
      </c>
      <c r="M45" s="159">
        <f>G45*(1+L45/100)</f>
        <v>6514.9666999999999</v>
      </c>
      <c r="N45" s="159">
        <v>0.25335999999999997</v>
      </c>
      <c r="O45" s="159">
        <f>ROUND(E45*N45,2)</f>
        <v>3.95</v>
      </c>
      <c r="P45" s="159">
        <v>0</v>
      </c>
      <c r="Q45" s="159">
        <f>ROUND(E45*P45,2)</f>
        <v>0</v>
      </c>
      <c r="R45" s="159"/>
      <c r="S45" s="159" t="s">
        <v>175</v>
      </c>
      <c r="T45" s="159" t="s">
        <v>175</v>
      </c>
      <c r="U45" s="159">
        <v>0.14199999999999999</v>
      </c>
      <c r="V45" s="159">
        <f>ROUND(E45*U45,2)</f>
        <v>2.21</v>
      </c>
      <c r="W45" s="159"/>
      <c r="X45" s="159" t="s">
        <v>176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177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6" t="s">
        <v>218</v>
      </c>
      <c r="D46" s="161"/>
      <c r="E46" s="162">
        <v>7.3840000000000003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49"/>
      <c r="Z46" s="149"/>
      <c r="AA46" s="149"/>
      <c r="AB46" s="149"/>
      <c r="AC46" s="149"/>
      <c r="AD46" s="149"/>
      <c r="AE46" s="149"/>
      <c r="AF46" s="149"/>
      <c r="AG46" s="149" t="s">
        <v>179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6" t="s">
        <v>219</v>
      </c>
      <c r="D47" s="161"/>
      <c r="E47" s="162">
        <v>6</v>
      </c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49"/>
      <c r="Z47" s="149"/>
      <c r="AA47" s="149"/>
      <c r="AB47" s="149"/>
      <c r="AC47" s="149"/>
      <c r="AD47" s="149"/>
      <c r="AE47" s="149"/>
      <c r="AF47" s="149"/>
      <c r="AG47" s="149" t="s">
        <v>179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6"/>
      <c r="B48" s="157"/>
      <c r="C48" s="186" t="s">
        <v>220</v>
      </c>
      <c r="D48" s="161"/>
      <c r="E48" s="162">
        <v>2.2000000000000002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179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6">
        <v>17</v>
      </c>
      <c r="B49" s="177" t="s">
        <v>845</v>
      </c>
      <c r="C49" s="187" t="s">
        <v>846</v>
      </c>
      <c r="D49" s="178" t="s">
        <v>174</v>
      </c>
      <c r="E49" s="179">
        <v>15.584</v>
      </c>
      <c r="F49" s="180">
        <v>262</v>
      </c>
      <c r="G49" s="181">
        <f>ROUND(E49*F49,2)</f>
        <v>4083.01</v>
      </c>
      <c r="H49" s="160"/>
      <c r="I49" s="159">
        <f>ROUND(E49*H49,2)</f>
        <v>0</v>
      </c>
      <c r="J49" s="160"/>
      <c r="K49" s="159">
        <f>ROUND(E49*J49,2)</f>
        <v>0</v>
      </c>
      <c r="L49" s="159">
        <v>21</v>
      </c>
      <c r="M49" s="159">
        <f>G49*(1+L49/100)</f>
        <v>4940.4421000000002</v>
      </c>
      <c r="N49" s="159">
        <v>7.3899999999999993E-2</v>
      </c>
      <c r="O49" s="159">
        <f>ROUND(E49*N49,2)</f>
        <v>1.1499999999999999</v>
      </c>
      <c r="P49" s="159">
        <v>0</v>
      </c>
      <c r="Q49" s="159">
        <f>ROUND(E49*P49,2)</f>
        <v>0</v>
      </c>
      <c r="R49" s="159"/>
      <c r="S49" s="159" t="s">
        <v>175</v>
      </c>
      <c r="T49" s="159" t="s">
        <v>175</v>
      </c>
      <c r="U49" s="159">
        <v>0.45200000000000001</v>
      </c>
      <c r="V49" s="159">
        <f>ROUND(E49*U49,2)</f>
        <v>7.04</v>
      </c>
      <c r="W49" s="159"/>
      <c r="X49" s="159" t="s">
        <v>176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177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76">
        <v>18</v>
      </c>
      <c r="B50" s="177" t="s">
        <v>847</v>
      </c>
      <c r="C50" s="187" t="s">
        <v>848</v>
      </c>
      <c r="D50" s="178" t="s">
        <v>184</v>
      </c>
      <c r="E50" s="179">
        <v>10</v>
      </c>
      <c r="F50" s="180">
        <v>232.5</v>
      </c>
      <c r="G50" s="181">
        <f>ROUND(E50*F50,2)</f>
        <v>2325</v>
      </c>
      <c r="H50" s="160"/>
      <c r="I50" s="159">
        <f>ROUND(E50*H50,2)</f>
        <v>0</v>
      </c>
      <c r="J50" s="160"/>
      <c r="K50" s="159">
        <f>ROUND(E50*J50,2)</f>
        <v>0</v>
      </c>
      <c r="L50" s="159">
        <v>21</v>
      </c>
      <c r="M50" s="159">
        <f>G50*(1+L50/100)</f>
        <v>2813.25</v>
      </c>
      <c r="N50" s="159">
        <v>3.3E-4</v>
      </c>
      <c r="O50" s="159">
        <f>ROUND(E50*N50,2)</f>
        <v>0</v>
      </c>
      <c r="P50" s="159">
        <v>0</v>
      </c>
      <c r="Q50" s="159">
        <f>ROUND(E50*P50,2)</f>
        <v>0</v>
      </c>
      <c r="R50" s="159"/>
      <c r="S50" s="159" t="s">
        <v>175</v>
      </c>
      <c r="T50" s="159" t="s">
        <v>175</v>
      </c>
      <c r="U50" s="159">
        <v>0.41</v>
      </c>
      <c r="V50" s="159">
        <f>ROUND(E50*U50,2)</f>
        <v>4.0999999999999996</v>
      </c>
      <c r="W50" s="159"/>
      <c r="X50" s="159" t="s">
        <v>176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177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76">
        <v>19</v>
      </c>
      <c r="B51" s="177" t="s">
        <v>849</v>
      </c>
      <c r="C51" s="187" t="s">
        <v>850</v>
      </c>
      <c r="D51" s="178" t="s">
        <v>184</v>
      </c>
      <c r="E51" s="179">
        <v>3</v>
      </c>
      <c r="F51" s="180">
        <v>1240</v>
      </c>
      <c r="G51" s="181">
        <f>ROUND(E51*F51,2)</f>
        <v>3720</v>
      </c>
      <c r="H51" s="160"/>
      <c r="I51" s="159">
        <f>ROUND(E51*H51,2)</f>
        <v>0</v>
      </c>
      <c r="J51" s="160"/>
      <c r="K51" s="159">
        <f>ROUND(E51*J51,2)</f>
        <v>0</v>
      </c>
      <c r="L51" s="159">
        <v>21</v>
      </c>
      <c r="M51" s="159">
        <f>G51*(1+L51/100)</f>
        <v>4501.2</v>
      </c>
      <c r="N51" s="159">
        <v>0</v>
      </c>
      <c r="O51" s="159">
        <f>ROUND(E51*N51,2)</f>
        <v>0</v>
      </c>
      <c r="P51" s="159">
        <v>0</v>
      </c>
      <c r="Q51" s="159">
        <f>ROUND(E51*P51,2)</f>
        <v>0</v>
      </c>
      <c r="R51" s="159"/>
      <c r="S51" s="159" t="s">
        <v>395</v>
      </c>
      <c r="T51" s="159" t="s">
        <v>396</v>
      </c>
      <c r="U51" s="159">
        <v>0</v>
      </c>
      <c r="V51" s="159">
        <f>ROUND(E51*U51,2)</f>
        <v>0</v>
      </c>
      <c r="W51" s="159"/>
      <c r="X51" s="159" t="s">
        <v>176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177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6">
        <v>20</v>
      </c>
      <c r="B52" s="177" t="s">
        <v>851</v>
      </c>
      <c r="C52" s="187" t="s">
        <v>852</v>
      </c>
      <c r="D52" s="178" t="s">
        <v>174</v>
      </c>
      <c r="E52" s="179">
        <v>17</v>
      </c>
      <c r="F52" s="180">
        <v>250</v>
      </c>
      <c r="G52" s="181">
        <f>ROUND(E52*F52,2)</f>
        <v>4250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5142.5</v>
      </c>
      <c r="N52" s="159">
        <v>0.129</v>
      </c>
      <c r="O52" s="159">
        <f>ROUND(E52*N52,2)</f>
        <v>2.19</v>
      </c>
      <c r="P52" s="159">
        <v>0</v>
      </c>
      <c r="Q52" s="159">
        <f>ROUND(E52*P52,2)</f>
        <v>0</v>
      </c>
      <c r="R52" s="159" t="s">
        <v>229</v>
      </c>
      <c r="S52" s="159" t="s">
        <v>175</v>
      </c>
      <c r="T52" s="159" t="s">
        <v>175</v>
      </c>
      <c r="U52" s="159">
        <v>0</v>
      </c>
      <c r="V52" s="159">
        <f>ROUND(E52*U52,2)</f>
        <v>0</v>
      </c>
      <c r="W52" s="159"/>
      <c r="X52" s="159" t="s">
        <v>230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231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x14ac:dyDescent="0.2">
      <c r="A53" s="164" t="s">
        <v>170</v>
      </c>
      <c r="B53" s="165" t="s">
        <v>92</v>
      </c>
      <c r="C53" s="184" t="s">
        <v>93</v>
      </c>
      <c r="D53" s="166"/>
      <c r="E53" s="167"/>
      <c r="F53" s="168"/>
      <c r="G53" s="169">
        <f>SUMIF(AG54:AG55,"&lt;&gt;NOR",G54:G55)</f>
        <v>2314.1999999999998</v>
      </c>
      <c r="H53" s="163"/>
      <c r="I53" s="163">
        <f>SUM(I54:I55)</f>
        <v>0</v>
      </c>
      <c r="J53" s="163"/>
      <c r="K53" s="163">
        <f>SUM(K54:K55)</f>
        <v>0</v>
      </c>
      <c r="L53" s="163"/>
      <c r="M53" s="163">
        <f>SUM(M54:M55)</f>
        <v>2800.1819999999998</v>
      </c>
      <c r="N53" s="163"/>
      <c r="O53" s="163">
        <f>SUM(O54:O55)</f>
        <v>1.28</v>
      </c>
      <c r="P53" s="163"/>
      <c r="Q53" s="163">
        <f>SUM(Q54:Q55)</f>
        <v>0</v>
      </c>
      <c r="R53" s="163"/>
      <c r="S53" s="163"/>
      <c r="T53" s="163"/>
      <c r="U53" s="163"/>
      <c r="V53" s="163">
        <f>SUM(V54:V55)</f>
        <v>1.18</v>
      </c>
      <c r="W53" s="163"/>
      <c r="X53" s="163"/>
      <c r="AG53" t="s">
        <v>171</v>
      </c>
    </row>
    <row r="54" spans="1:60" ht="22.5" outlineLevel="1" x14ac:dyDescent="0.2">
      <c r="A54" s="170">
        <v>21</v>
      </c>
      <c r="B54" s="171" t="s">
        <v>407</v>
      </c>
      <c r="C54" s="185" t="s">
        <v>408</v>
      </c>
      <c r="D54" s="172" t="s">
        <v>184</v>
      </c>
      <c r="E54" s="173">
        <v>8.4</v>
      </c>
      <c r="F54" s="174">
        <v>275.5</v>
      </c>
      <c r="G54" s="175">
        <f>ROUND(E54*F54,2)</f>
        <v>2314.1999999999998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2800.1819999999998</v>
      </c>
      <c r="N54" s="159">
        <v>0.15223999999999999</v>
      </c>
      <c r="O54" s="159">
        <f>ROUND(E54*N54,2)</f>
        <v>1.28</v>
      </c>
      <c r="P54" s="159">
        <v>0</v>
      </c>
      <c r="Q54" s="159">
        <f>ROUND(E54*P54,2)</f>
        <v>0</v>
      </c>
      <c r="R54" s="159"/>
      <c r="S54" s="159" t="s">
        <v>175</v>
      </c>
      <c r="T54" s="159" t="s">
        <v>175</v>
      </c>
      <c r="U54" s="159">
        <v>0.14000000000000001</v>
      </c>
      <c r="V54" s="159">
        <f>ROUND(E54*U54,2)</f>
        <v>1.18</v>
      </c>
      <c r="W54" s="159"/>
      <c r="X54" s="159" t="s">
        <v>176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177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6" t="s">
        <v>853</v>
      </c>
      <c r="D55" s="161"/>
      <c r="E55" s="162">
        <v>8.4</v>
      </c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49"/>
      <c r="Z55" s="149"/>
      <c r="AA55" s="149"/>
      <c r="AB55" s="149"/>
      <c r="AC55" s="149"/>
      <c r="AD55" s="149"/>
      <c r="AE55" s="149"/>
      <c r="AF55" s="149"/>
      <c r="AG55" s="149" t="s">
        <v>179</v>
      </c>
      <c r="AH55" s="149">
        <v>0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x14ac:dyDescent="0.2">
      <c r="A56" s="164" t="s">
        <v>170</v>
      </c>
      <c r="B56" s="165" t="s">
        <v>102</v>
      </c>
      <c r="C56" s="184" t="s">
        <v>103</v>
      </c>
      <c r="D56" s="166"/>
      <c r="E56" s="167"/>
      <c r="F56" s="168"/>
      <c r="G56" s="169">
        <f>SUMIF(AG57:AG57,"&lt;&gt;NOR",G57:G57)</f>
        <v>4979.3</v>
      </c>
      <c r="H56" s="163"/>
      <c r="I56" s="163">
        <f>SUM(I57:I57)</f>
        <v>0</v>
      </c>
      <c r="J56" s="163"/>
      <c r="K56" s="163">
        <f>SUM(K57:K57)</f>
        <v>0</v>
      </c>
      <c r="L56" s="163"/>
      <c r="M56" s="163">
        <f>SUM(M57:M57)</f>
        <v>6024.9530000000004</v>
      </c>
      <c r="N56" s="163"/>
      <c r="O56" s="163">
        <f>SUM(O57:O57)</f>
        <v>0</v>
      </c>
      <c r="P56" s="163"/>
      <c r="Q56" s="163">
        <f>SUM(Q57:Q57)</f>
        <v>0</v>
      </c>
      <c r="R56" s="163"/>
      <c r="S56" s="163"/>
      <c r="T56" s="163"/>
      <c r="U56" s="163"/>
      <c r="V56" s="163">
        <f>SUM(V57:V57)</f>
        <v>9.25</v>
      </c>
      <c r="W56" s="163"/>
      <c r="X56" s="163"/>
      <c r="AG56" t="s">
        <v>171</v>
      </c>
    </row>
    <row r="57" spans="1:60" outlineLevel="1" x14ac:dyDescent="0.2">
      <c r="A57" s="170">
        <v>22</v>
      </c>
      <c r="B57" s="171" t="s">
        <v>854</v>
      </c>
      <c r="C57" s="185" t="s">
        <v>855</v>
      </c>
      <c r="D57" s="172" t="s">
        <v>243</v>
      </c>
      <c r="E57" s="173">
        <v>23.710940000000001</v>
      </c>
      <c r="F57" s="174">
        <v>210</v>
      </c>
      <c r="G57" s="175">
        <f>ROUND(E57*F57,2)</f>
        <v>4979.3</v>
      </c>
      <c r="H57" s="160"/>
      <c r="I57" s="159">
        <f>ROUND(E57*H57,2)</f>
        <v>0</v>
      </c>
      <c r="J57" s="160"/>
      <c r="K57" s="159">
        <f>ROUND(E57*J57,2)</f>
        <v>0</v>
      </c>
      <c r="L57" s="159">
        <v>21</v>
      </c>
      <c r="M57" s="159">
        <f>G57*(1+L57/100)</f>
        <v>6024.9530000000004</v>
      </c>
      <c r="N57" s="159">
        <v>0</v>
      </c>
      <c r="O57" s="159">
        <f>ROUND(E57*N57,2)</f>
        <v>0</v>
      </c>
      <c r="P57" s="159">
        <v>0</v>
      </c>
      <c r="Q57" s="159">
        <f>ROUND(E57*P57,2)</f>
        <v>0</v>
      </c>
      <c r="R57" s="159"/>
      <c r="S57" s="159" t="s">
        <v>175</v>
      </c>
      <c r="T57" s="159" t="s">
        <v>175</v>
      </c>
      <c r="U57" s="159">
        <v>0.39</v>
      </c>
      <c r="V57" s="159">
        <f>ROUND(E57*U57,2)</f>
        <v>9.25</v>
      </c>
      <c r="W57" s="159"/>
      <c r="X57" s="159" t="s">
        <v>476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477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x14ac:dyDescent="0.2">
      <c r="A58" s="3"/>
      <c r="B58" s="4"/>
      <c r="C58" s="189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AE58">
        <v>15</v>
      </c>
      <c r="AF58">
        <v>21</v>
      </c>
      <c r="AG58" t="s">
        <v>157</v>
      </c>
    </row>
    <row r="59" spans="1:60" x14ac:dyDescent="0.2">
      <c r="A59" s="152"/>
      <c r="B59" s="153" t="s">
        <v>31</v>
      </c>
      <c r="C59" s="190"/>
      <c r="D59" s="154"/>
      <c r="E59" s="155"/>
      <c r="F59" s="155"/>
      <c r="G59" s="183">
        <f>G8+G31+G40+G44+G53+G56</f>
        <v>77244.100000000006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f>SUMIF(L7:L57,AE58,G7:G57)</f>
        <v>0</v>
      </c>
      <c r="AF59">
        <f>SUMIF(L7:L57,AF58,G7:G57)</f>
        <v>77244.100000000006</v>
      </c>
      <c r="AG59" t="s">
        <v>770</v>
      </c>
    </row>
    <row r="60" spans="1:60" x14ac:dyDescent="0.2">
      <c r="A60" s="3"/>
      <c r="B60" s="4"/>
      <c r="C60" s="189"/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60" x14ac:dyDescent="0.2">
      <c r="A61" s="3"/>
      <c r="B61" s="4"/>
      <c r="C61" s="189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60" x14ac:dyDescent="0.2">
      <c r="A62" s="254" t="s">
        <v>771</v>
      </c>
      <c r="B62" s="254"/>
      <c r="C62" s="255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60" x14ac:dyDescent="0.2">
      <c r="A63" s="256"/>
      <c r="B63" s="257"/>
      <c r="C63" s="258"/>
      <c r="D63" s="257"/>
      <c r="E63" s="257"/>
      <c r="F63" s="257"/>
      <c r="G63" s="25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G63" t="s">
        <v>772</v>
      </c>
    </row>
    <row r="64" spans="1:60" x14ac:dyDescent="0.2">
      <c r="A64" s="260"/>
      <c r="B64" s="261"/>
      <c r="C64" s="262"/>
      <c r="D64" s="261"/>
      <c r="E64" s="261"/>
      <c r="F64" s="261"/>
      <c r="G64" s="26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33" x14ac:dyDescent="0.2">
      <c r="A65" s="260"/>
      <c r="B65" s="261"/>
      <c r="C65" s="262"/>
      <c r="D65" s="261"/>
      <c r="E65" s="261"/>
      <c r="F65" s="261"/>
      <c r="G65" s="26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33" x14ac:dyDescent="0.2">
      <c r="A66" s="260"/>
      <c r="B66" s="261"/>
      <c r="C66" s="262"/>
      <c r="D66" s="261"/>
      <c r="E66" s="261"/>
      <c r="F66" s="261"/>
      <c r="G66" s="26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33" x14ac:dyDescent="0.2">
      <c r="A67" s="264"/>
      <c r="B67" s="265"/>
      <c r="C67" s="266"/>
      <c r="D67" s="265"/>
      <c r="E67" s="265"/>
      <c r="F67" s="265"/>
      <c r="G67" s="26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33" x14ac:dyDescent="0.2">
      <c r="A68" s="3"/>
      <c r="B68" s="4"/>
      <c r="C68" s="189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33" x14ac:dyDescent="0.2">
      <c r="C69" s="191"/>
      <c r="D69" s="10"/>
      <c r="AG69" t="s">
        <v>773</v>
      </c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63:G67"/>
    <mergeCell ref="A1:G1"/>
    <mergeCell ref="C2:G2"/>
    <mergeCell ref="C3:G3"/>
    <mergeCell ref="C4:G4"/>
    <mergeCell ref="A62:C6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778A-5261-41CF-972F-56905F0F7B55}">
  <sheetPr>
    <outlinePr summaryBelow="0"/>
  </sheetPr>
  <dimension ref="A1:BH5000"/>
  <sheetViews>
    <sheetView workbookViewId="0">
      <pane ySplit="7" topLeftCell="A8" activePane="bottomLeft" state="frozen"/>
      <selection pane="bottomLeft" activeCell="F22" sqref="F22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7" t="s">
        <v>7</v>
      </c>
      <c r="B1" s="247"/>
      <c r="C1" s="247"/>
      <c r="D1" s="247"/>
      <c r="E1" s="247"/>
      <c r="F1" s="247"/>
      <c r="G1" s="247"/>
      <c r="AG1" t="s">
        <v>145</v>
      </c>
    </row>
    <row r="2" spans="1:60" ht="24.95" customHeight="1" x14ac:dyDescent="0.2">
      <c r="A2" s="141" t="s">
        <v>8</v>
      </c>
      <c r="B2" s="49" t="s">
        <v>41</v>
      </c>
      <c r="C2" s="248" t="s">
        <v>42</v>
      </c>
      <c r="D2" s="249"/>
      <c r="E2" s="249"/>
      <c r="F2" s="249"/>
      <c r="G2" s="250"/>
      <c r="AG2" t="s">
        <v>146</v>
      </c>
    </row>
    <row r="3" spans="1:60" ht="24.95" customHeight="1" x14ac:dyDescent="0.2">
      <c r="A3" s="141" t="s">
        <v>9</v>
      </c>
      <c r="B3" s="49" t="s">
        <v>50</v>
      </c>
      <c r="C3" s="248" t="s">
        <v>51</v>
      </c>
      <c r="D3" s="249"/>
      <c r="E3" s="249"/>
      <c r="F3" s="249"/>
      <c r="G3" s="250"/>
      <c r="AC3" s="123" t="s">
        <v>146</v>
      </c>
      <c r="AG3" t="s">
        <v>147</v>
      </c>
    </row>
    <row r="4" spans="1:60" ht="24.95" customHeight="1" x14ac:dyDescent="0.2">
      <c r="A4" s="142" t="s">
        <v>10</v>
      </c>
      <c r="B4" s="143" t="s">
        <v>58</v>
      </c>
      <c r="C4" s="251" t="s">
        <v>59</v>
      </c>
      <c r="D4" s="252"/>
      <c r="E4" s="252"/>
      <c r="F4" s="252"/>
      <c r="G4" s="253"/>
      <c r="AG4" t="s">
        <v>148</v>
      </c>
    </row>
    <row r="5" spans="1:60" x14ac:dyDescent="0.2">
      <c r="D5" s="10"/>
    </row>
    <row r="6" spans="1:60" ht="38.25" x14ac:dyDescent="0.2">
      <c r="A6" s="145" t="s">
        <v>149</v>
      </c>
      <c r="B6" s="147" t="s">
        <v>150</v>
      </c>
      <c r="C6" s="147" t="s">
        <v>151</v>
      </c>
      <c r="D6" s="146" t="s">
        <v>152</v>
      </c>
      <c r="E6" s="145" t="s">
        <v>153</v>
      </c>
      <c r="F6" s="144" t="s">
        <v>154</v>
      </c>
      <c r="G6" s="145" t="s">
        <v>31</v>
      </c>
      <c r="H6" s="148" t="s">
        <v>32</v>
      </c>
      <c r="I6" s="148" t="s">
        <v>155</v>
      </c>
      <c r="J6" s="148" t="s">
        <v>33</v>
      </c>
      <c r="K6" s="148" t="s">
        <v>156</v>
      </c>
      <c r="L6" s="148" t="s">
        <v>157</v>
      </c>
      <c r="M6" s="148" t="s">
        <v>158</v>
      </c>
      <c r="N6" s="148" t="s">
        <v>159</v>
      </c>
      <c r="O6" s="148" t="s">
        <v>160</v>
      </c>
      <c r="P6" s="148" t="s">
        <v>161</v>
      </c>
      <c r="Q6" s="148" t="s">
        <v>162</v>
      </c>
      <c r="R6" s="148" t="s">
        <v>163</v>
      </c>
      <c r="S6" s="148" t="s">
        <v>164</v>
      </c>
      <c r="T6" s="148" t="s">
        <v>165</v>
      </c>
      <c r="U6" s="148" t="s">
        <v>166</v>
      </c>
      <c r="V6" s="148" t="s">
        <v>167</v>
      </c>
      <c r="W6" s="148" t="s">
        <v>168</v>
      </c>
      <c r="X6" s="148" t="s">
        <v>169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170</v>
      </c>
      <c r="B8" s="165" t="s">
        <v>66</v>
      </c>
      <c r="C8" s="184" t="s">
        <v>67</v>
      </c>
      <c r="D8" s="166"/>
      <c r="E8" s="167"/>
      <c r="F8" s="168"/>
      <c r="G8" s="169">
        <f>SUMIF(AG9:AG12,"&lt;&gt;NOR",G9:G12)</f>
        <v>14100</v>
      </c>
      <c r="H8" s="163"/>
      <c r="I8" s="163">
        <f>SUM(I9:I12)</f>
        <v>0</v>
      </c>
      <c r="J8" s="163"/>
      <c r="K8" s="163">
        <f>SUM(K9:K12)</f>
        <v>0</v>
      </c>
      <c r="L8" s="163"/>
      <c r="M8" s="163">
        <f>SUM(M9:M12)</f>
        <v>17061</v>
      </c>
      <c r="N8" s="163"/>
      <c r="O8" s="163">
        <f>SUM(O9:O12)</f>
        <v>0</v>
      </c>
      <c r="P8" s="163"/>
      <c r="Q8" s="163">
        <f>SUM(Q9:Q12)</f>
        <v>0</v>
      </c>
      <c r="R8" s="163"/>
      <c r="S8" s="163"/>
      <c r="T8" s="163"/>
      <c r="U8" s="163"/>
      <c r="V8" s="163">
        <f>SUM(V9:V12)</f>
        <v>0</v>
      </c>
      <c r="W8" s="163"/>
      <c r="X8" s="163"/>
      <c r="AG8" t="s">
        <v>171</v>
      </c>
    </row>
    <row r="9" spans="1:60" outlineLevel="1" x14ac:dyDescent="0.2">
      <c r="A9" s="176">
        <v>1</v>
      </c>
      <c r="B9" s="177" t="s">
        <v>856</v>
      </c>
      <c r="C9" s="187" t="s">
        <v>857</v>
      </c>
      <c r="D9" s="178" t="s">
        <v>858</v>
      </c>
      <c r="E9" s="179">
        <v>1</v>
      </c>
      <c r="F9" s="180">
        <v>3300</v>
      </c>
      <c r="G9" s="181">
        <f>ROUND(E9*F9,2)</f>
        <v>3300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3993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59"/>
      <c r="S9" s="159" t="s">
        <v>175</v>
      </c>
      <c r="T9" s="159" t="s">
        <v>396</v>
      </c>
      <c r="U9" s="159">
        <v>0</v>
      </c>
      <c r="V9" s="159">
        <f>ROUND(E9*U9,2)</f>
        <v>0</v>
      </c>
      <c r="W9" s="159"/>
      <c r="X9" s="159" t="s">
        <v>59</v>
      </c>
      <c r="Y9" s="149"/>
      <c r="Z9" s="149"/>
      <c r="AA9" s="149"/>
      <c r="AB9" s="149"/>
      <c r="AC9" s="149"/>
      <c r="AD9" s="149"/>
      <c r="AE9" s="149"/>
      <c r="AF9" s="149"/>
      <c r="AG9" s="149" t="s">
        <v>859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6">
        <v>2</v>
      </c>
      <c r="B10" s="177" t="s">
        <v>860</v>
      </c>
      <c r="C10" s="187" t="s">
        <v>861</v>
      </c>
      <c r="D10" s="178" t="s">
        <v>858</v>
      </c>
      <c r="E10" s="179">
        <v>1</v>
      </c>
      <c r="F10" s="180">
        <v>6500</v>
      </c>
      <c r="G10" s="181">
        <f>ROUND(E10*F10,2)</f>
        <v>6500</v>
      </c>
      <c r="H10" s="160"/>
      <c r="I10" s="159">
        <f>ROUND(E10*H10,2)</f>
        <v>0</v>
      </c>
      <c r="J10" s="160"/>
      <c r="K10" s="159">
        <f>ROUND(E10*J10,2)</f>
        <v>0</v>
      </c>
      <c r="L10" s="159">
        <v>21</v>
      </c>
      <c r="M10" s="159">
        <f>G10*(1+L10/100)</f>
        <v>7865</v>
      </c>
      <c r="N10" s="159">
        <v>0</v>
      </c>
      <c r="O10" s="159">
        <f>ROUND(E10*N10,2)</f>
        <v>0</v>
      </c>
      <c r="P10" s="159">
        <v>0</v>
      </c>
      <c r="Q10" s="159">
        <f>ROUND(E10*P10,2)</f>
        <v>0</v>
      </c>
      <c r="R10" s="159"/>
      <c r="S10" s="159" t="s">
        <v>175</v>
      </c>
      <c r="T10" s="159" t="s">
        <v>396</v>
      </c>
      <c r="U10" s="159">
        <v>0</v>
      </c>
      <c r="V10" s="159">
        <f>ROUND(E10*U10,2)</f>
        <v>0</v>
      </c>
      <c r="W10" s="159"/>
      <c r="X10" s="159" t="s">
        <v>59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859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6">
        <v>3</v>
      </c>
      <c r="B11" s="177" t="s">
        <v>862</v>
      </c>
      <c r="C11" s="187" t="s">
        <v>863</v>
      </c>
      <c r="D11" s="178" t="s">
        <v>858</v>
      </c>
      <c r="E11" s="179">
        <v>1</v>
      </c>
      <c r="F11" s="180">
        <v>1000</v>
      </c>
      <c r="G11" s="181">
        <f>ROUND(E11*F11,2)</f>
        <v>1000</v>
      </c>
      <c r="H11" s="160"/>
      <c r="I11" s="159">
        <f>ROUND(E11*H11,2)</f>
        <v>0</v>
      </c>
      <c r="J11" s="160"/>
      <c r="K11" s="159">
        <f>ROUND(E11*J11,2)</f>
        <v>0</v>
      </c>
      <c r="L11" s="159">
        <v>21</v>
      </c>
      <c r="M11" s="159">
        <f>G11*(1+L11/100)</f>
        <v>1210</v>
      </c>
      <c r="N11" s="159">
        <v>0</v>
      </c>
      <c r="O11" s="159">
        <f>ROUND(E11*N11,2)</f>
        <v>0</v>
      </c>
      <c r="P11" s="159">
        <v>0</v>
      </c>
      <c r="Q11" s="159">
        <f>ROUND(E11*P11,2)</f>
        <v>0</v>
      </c>
      <c r="R11" s="159"/>
      <c r="S11" s="159" t="s">
        <v>175</v>
      </c>
      <c r="T11" s="159" t="s">
        <v>396</v>
      </c>
      <c r="U11" s="159">
        <v>0</v>
      </c>
      <c r="V11" s="159">
        <f>ROUND(E11*U11,2)</f>
        <v>0</v>
      </c>
      <c r="W11" s="159"/>
      <c r="X11" s="159" t="s">
        <v>59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859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6">
        <v>4</v>
      </c>
      <c r="B12" s="177" t="s">
        <v>864</v>
      </c>
      <c r="C12" s="187" t="s">
        <v>865</v>
      </c>
      <c r="D12" s="178" t="s">
        <v>858</v>
      </c>
      <c r="E12" s="179">
        <v>1</v>
      </c>
      <c r="F12" s="180">
        <v>3300</v>
      </c>
      <c r="G12" s="181">
        <f>ROUND(E12*F12,2)</f>
        <v>3300</v>
      </c>
      <c r="H12" s="160"/>
      <c r="I12" s="159">
        <f>ROUND(E12*H12,2)</f>
        <v>0</v>
      </c>
      <c r="J12" s="160"/>
      <c r="K12" s="159">
        <f>ROUND(E12*J12,2)</f>
        <v>0</v>
      </c>
      <c r="L12" s="159">
        <v>21</v>
      </c>
      <c r="M12" s="159">
        <f>G12*(1+L12/100)</f>
        <v>3993</v>
      </c>
      <c r="N12" s="159">
        <v>0</v>
      </c>
      <c r="O12" s="159">
        <f>ROUND(E12*N12,2)</f>
        <v>0</v>
      </c>
      <c r="P12" s="159">
        <v>0</v>
      </c>
      <c r="Q12" s="159">
        <f>ROUND(E12*P12,2)</f>
        <v>0</v>
      </c>
      <c r="R12" s="159"/>
      <c r="S12" s="159" t="s">
        <v>175</v>
      </c>
      <c r="T12" s="159" t="s">
        <v>396</v>
      </c>
      <c r="U12" s="159">
        <v>0</v>
      </c>
      <c r="V12" s="159">
        <f>ROUND(E12*U12,2)</f>
        <v>0</v>
      </c>
      <c r="W12" s="159"/>
      <c r="X12" s="159" t="s">
        <v>59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859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x14ac:dyDescent="0.2">
      <c r="A13" s="164" t="s">
        <v>170</v>
      </c>
      <c r="B13" s="165" t="s">
        <v>143</v>
      </c>
      <c r="C13" s="184" t="s">
        <v>29</v>
      </c>
      <c r="D13" s="166"/>
      <c r="E13" s="167"/>
      <c r="F13" s="168"/>
      <c r="G13" s="169">
        <f>SUMIF(AG14:AG15,"&lt;&gt;NOR",G14:G15)</f>
        <v>10000</v>
      </c>
      <c r="H13" s="163"/>
      <c r="I13" s="163">
        <f>SUM(I14:I15)</f>
        <v>0</v>
      </c>
      <c r="J13" s="163"/>
      <c r="K13" s="163">
        <f>SUM(K14:K15)</f>
        <v>0</v>
      </c>
      <c r="L13" s="163"/>
      <c r="M13" s="163">
        <f>SUM(M14:M15)</f>
        <v>12100</v>
      </c>
      <c r="N13" s="163"/>
      <c r="O13" s="163">
        <f>SUM(O14:O15)</f>
        <v>0</v>
      </c>
      <c r="P13" s="163"/>
      <c r="Q13" s="163">
        <f>SUM(Q14:Q15)</f>
        <v>0</v>
      </c>
      <c r="R13" s="163"/>
      <c r="S13" s="163"/>
      <c r="T13" s="163"/>
      <c r="U13" s="163"/>
      <c r="V13" s="163">
        <f>SUM(V14:V15)</f>
        <v>0</v>
      </c>
      <c r="W13" s="163"/>
      <c r="X13" s="163"/>
      <c r="AG13" t="s">
        <v>171</v>
      </c>
    </row>
    <row r="14" spans="1:60" outlineLevel="1" x14ac:dyDescent="0.2">
      <c r="A14" s="176">
        <v>5</v>
      </c>
      <c r="B14" s="177" t="s">
        <v>866</v>
      </c>
      <c r="C14" s="187" t="s">
        <v>867</v>
      </c>
      <c r="D14" s="178" t="s">
        <v>858</v>
      </c>
      <c r="E14" s="179">
        <v>1</v>
      </c>
      <c r="F14" s="180">
        <v>1000</v>
      </c>
      <c r="G14" s="181">
        <f>ROUND(E14*F14,2)</f>
        <v>1000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1210</v>
      </c>
      <c r="N14" s="159">
        <v>0</v>
      </c>
      <c r="O14" s="159">
        <f>ROUND(E14*N14,2)</f>
        <v>0</v>
      </c>
      <c r="P14" s="159">
        <v>0</v>
      </c>
      <c r="Q14" s="159">
        <f>ROUND(E14*P14,2)</f>
        <v>0</v>
      </c>
      <c r="R14" s="159"/>
      <c r="S14" s="159" t="s">
        <v>175</v>
      </c>
      <c r="T14" s="159" t="s">
        <v>396</v>
      </c>
      <c r="U14" s="159">
        <v>0</v>
      </c>
      <c r="V14" s="159">
        <f>ROUND(E14*U14,2)</f>
        <v>0</v>
      </c>
      <c r="W14" s="159"/>
      <c r="X14" s="159" t="s">
        <v>59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859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6">
        <v>6</v>
      </c>
      <c r="B15" s="177" t="s">
        <v>868</v>
      </c>
      <c r="C15" s="187" t="s">
        <v>869</v>
      </c>
      <c r="D15" s="178" t="s">
        <v>858</v>
      </c>
      <c r="E15" s="179">
        <v>1</v>
      </c>
      <c r="F15" s="180">
        <v>9000</v>
      </c>
      <c r="G15" s="181">
        <f>ROUND(E15*F15,2)</f>
        <v>9000</v>
      </c>
      <c r="H15" s="160"/>
      <c r="I15" s="159">
        <f>ROUND(E15*H15,2)</f>
        <v>0</v>
      </c>
      <c r="J15" s="160"/>
      <c r="K15" s="159">
        <f>ROUND(E15*J15,2)</f>
        <v>0</v>
      </c>
      <c r="L15" s="159">
        <v>21</v>
      </c>
      <c r="M15" s="159">
        <f>G15*(1+L15/100)</f>
        <v>10890</v>
      </c>
      <c r="N15" s="159">
        <v>0</v>
      </c>
      <c r="O15" s="159">
        <f>ROUND(E15*N15,2)</f>
        <v>0</v>
      </c>
      <c r="P15" s="159">
        <v>0</v>
      </c>
      <c r="Q15" s="159">
        <f>ROUND(E15*P15,2)</f>
        <v>0</v>
      </c>
      <c r="R15" s="159"/>
      <c r="S15" s="159" t="s">
        <v>175</v>
      </c>
      <c r="T15" s="159" t="s">
        <v>396</v>
      </c>
      <c r="U15" s="159">
        <v>0</v>
      </c>
      <c r="V15" s="159">
        <f>ROUND(E15*U15,2)</f>
        <v>0</v>
      </c>
      <c r="W15" s="159"/>
      <c r="X15" s="159" t="s">
        <v>59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859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x14ac:dyDescent="0.2">
      <c r="A16" s="164" t="s">
        <v>170</v>
      </c>
      <c r="B16" s="165" t="s">
        <v>144</v>
      </c>
      <c r="C16" s="184" t="s">
        <v>30</v>
      </c>
      <c r="D16" s="166"/>
      <c r="E16" s="167"/>
      <c r="F16" s="168"/>
      <c r="G16" s="169">
        <f>SUMIF(AG17:AG21,"&lt;&gt;NOR",G17:G21)</f>
        <v>13800</v>
      </c>
      <c r="H16" s="163"/>
      <c r="I16" s="163">
        <f>SUM(I17:I21)</f>
        <v>0</v>
      </c>
      <c r="J16" s="163"/>
      <c r="K16" s="163">
        <f>SUM(K17:K21)</f>
        <v>0</v>
      </c>
      <c r="L16" s="163"/>
      <c r="M16" s="163">
        <f>SUM(M17:M21)</f>
        <v>16698</v>
      </c>
      <c r="N16" s="163"/>
      <c r="O16" s="163">
        <f>SUM(O17:O21)</f>
        <v>0</v>
      </c>
      <c r="P16" s="163"/>
      <c r="Q16" s="163">
        <f>SUM(Q17:Q21)</f>
        <v>0</v>
      </c>
      <c r="R16" s="163"/>
      <c r="S16" s="163"/>
      <c r="T16" s="163"/>
      <c r="U16" s="163"/>
      <c r="V16" s="163">
        <f>SUM(V17:V21)</f>
        <v>0</v>
      </c>
      <c r="W16" s="163"/>
      <c r="X16" s="163"/>
      <c r="AG16" t="s">
        <v>171</v>
      </c>
    </row>
    <row r="17" spans="1:60" outlineLevel="1" x14ac:dyDescent="0.2">
      <c r="A17" s="176">
        <v>7</v>
      </c>
      <c r="B17" s="177" t="s">
        <v>870</v>
      </c>
      <c r="C17" s="187" t="s">
        <v>871</v>
      </c>
      <c r="D17" s="178" t="s">
        <v>858</v>
      </c>
      <c r="E17" s="179">
        <v>1</v>
      </c>
      <c r="F17" s="180">
        <v>1100</v>
      </c>
      <c r="G17" s="181">
        <f>ROUND(E17*F17,2)</f>
        <v>1100</v>
      </c>
      <c r="H17" s="160"/>
      <c r="I17" s="159">
        <f>ROUND(E17*H17,2)</f>
        <v>0</v>
      </c>
      <c r="J17" s="160"/>
      <c r="K17" s="159">
        <f>ROUND(E17*J17,2)</f>
        <v>0</v>
      </c>
      <c r="L17" s="159">
        <v>21</v>
      </c>
      <c r="M17" s="159">
        <f>G17*(1+L17/100)</f>
        <v>1331</v>
      </c>
      <c r="N17" s="159">
        <v>0</v>
      </c>
      <c r="O17" s="159">
        <f>ROUND(E17*N17,2)</f>
        <v>0</v>
      </c>
      <c r="P17" s="159">
        <v>0</v>
      </c>
      <c r="Q17" s="159">
        <f>ROUND(E17*P17,2)</f>
        <v>0</v>
      </c>
      <c r="R17" s="159"/>
      <c r="S17" s="159" t="s">
        <v>175</v>
      </c>
      <c r="T17" s="159" t="s">
        <v>396</v>
      </c>
      <c r="U17" s="159">
        <v>0</v>
      </c>
      <c r="V17" s="159">
        <f>ROUND(E17*U17,2)</f>
        <v>0</v>
      </c>
      <c r="W17" s="159"/>
      <c r="X17" s="159" t="s">
        <v>59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859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6">
        <v>8</v>
      </c>
      <c r="B18" s="177" t="s">
        <v>872</v>
      </c>
      <c r="C18" s="187" t="s">
        <v>873</v>
      </c>
      <c r="D18" s="178" t="s">
        <v>858</v>
      </c>
      <c r="E18" s="179">
        <v>1</v>
      </c>
      <c r="F18" s="180">
        <v>500</v>
      </c>
      <c r="G18" s="181">
        <f>ROUND(E18*F18,2)</f>
        <v>500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605</v>
      </c>
      <c r="N18" s="159">
        <v>0</v>
      </c>
      <c r="O18" s="159">
        <f>ROUND(E18*N18,2)</f>
        <v>0</v>
      </c>
      <c r="P18" s="159">
        <v>0</v>
      </c>
      <c r="Q18" s="159">
        <f>ROUND(E18*P18,2)</f>
        <v>0</v>
      </c>
      <c r="R18" s="159"/>
      <c r="S18" s="159" t="s">
        <v>175</v>
      </c>
      <c r="T18" s="159" t="s">
        <v>396</v>
      </c>
      <c r="U18" s="159">
        <v>0</v>
      </c>
      <c r="V18" s="159">
        <f>ROUND(E18*U18,2)</f>
        <v>0</v>
      </c>
      <c r="W18" s="159"/>
      <c r="X18" s="159" t="s">
        <v>59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859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6">
        <v>9</v>
      </c>
      <c r="B19" s="177" t="s">
        <v>874</v>
      </c>
      <c r="C19" s="187" t="s">
        <v>875</v>
      </c>
      <c r="D19" s="178" t="s">
        <v>858</v>
      </c>
      <c r="E19" s="179">
        <v>1</v>
      </c>
      <c r="F19" s="180">
        <v>500</v>
      </c>
      <c r="G19" s="181">
        <f>ROUND(E19*F19,2)</f>
        <v>500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605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59"/>
      <c r="S19" s="159" t="s">
        <v>175</v>
      </c>
      <c r="T19" s="159" t="s">
        <v>396</v>
      </c>
      <c r="U19" s="159">
        <v>0</v>
      </c>
      <c r="V19" s="159">
        <f>ROUND(E19*U19,2)</f>
        <v>0</v>
      </c>
      <c r="W19" s="159"/>
      <c r="X19" s="159" t="s">
        <v>59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859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6">
        <v>10</v>
      </c>
      <c r="B20" s="177" t="s">
        <v>876</v>
      </c>
      <c r="C20" s="187" t="s">
        <v>877</v>
      </c>
      <c r="D20" s="178" t="s">
        <v>858</v>
      </c>
      <c r="E20" s="179">
        <v>1</v>
      </c>
      <c r="F20" s="180">
        <v>5500</v>
      </c>
      <c r="G20" s="181">
        <f>ROUND(E20*F20,2)</f>
        <v>5500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6655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59"/>
      <c r="S20" s="159" t="s">
        <v>175</v>
      </c>
      <c r="T20" s="159" t="s">
        <v>396</v>
      </c>
      <c r="U20" s="159">
        <v>0</v>
      </c>
      <c r="V20" s="159">
        <f>ROUND(E20*U20,2)</f>
        <v>0</v>
      </c>
      <c r="W20" s="159"/>
      <c r="X20" s="159" t="s">
        <v>59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859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0">
        <v>11</v>
      </c>
      <c r="B21" s="171" t="s">
        <v>878</v>
      </c>
      <c r="C21" s="185" t="s">
        <v>879</v>
      </c>
      <c r="D21" s="172" t="s">
        <v>858</v>
      </c>
      <c r="E21" s="173">
        <v>1</v>
      </c>
      <c r="F21" s="174">
        <v>6200</v>
      </c>
      <c r="G21" s="175">
        <f>ROUND(E21*F21,2)</f>
        <v>6200</v>
      </c>
      <c r="H21" s="160"/>
      <c r="I21" s="159">
        <f>ROUND(E21*H21,2)</f>
        <v>0</v>
      </c>
      <c r="J21" s="160"/>
      <c r="K21" s="159">
        <f>ROUND(E21*J21,2)</f>
        <v>0</v>
      </c>
      <c r="L21" s="159">
        <v>21</v>
      </c>
      <c r="M21" s="159">
        <f>G21*(1+L21/100)</f>
        <v>7502</v>
      </c>
      <c r="N21" s="159">
        <v>0</v>
      </c>
      <c r="O21" s="159">
        <f>ROUND(E21*N21,2)</f>
        <v>0</v>
      </c>
      <c r="P21" s="159">
        <v>0</v>
      </c>
      <c r="Q21" s="159">
        <f>ROUND(E21*P21,2)</f>
        <v>0</v>
      </c>
      <c r="R21" s="159"/>
      <c r="S21" s="159" t="s">
        <v>175</v>
      </c>
      <c r="T21" s="159" t="s">
        <v>396</v>
      </c>
      <c r="U21" s="159">
        <v>0</v>
      </c>
      <c r="V21" s="159">
        <f>ROUND(E21*U21,2)</f>
        <v>0</v>
      </c>
      <c r="W21" s="159"/>
      <c r="X21" s="159" t="s">
        <v>59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859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x14ac:dyDescent="0.2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v>15</v>
      </c>
      <c r="AF22">
        <v>21</v>
      </c>
      <c r="AG22" t="s">
        <v>157</v>
      </c>
    </row>
    <row r="23" spans="1:60" x14ac:dyDescent="0.2">
      <c r="A23" s="152"/>
      <c r="B23" s="153" t="s">
        <v>31</v>
      </c>
      <c r="C23" s="190"/>
      <c r="D23" s="154"/>
      <c r="E23" s="155"/>
      <c r="F23" s="155"/>
      <c r="G23" s="183">
        <f>G8+G13+G16</f>
        <v>37900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f>SUMIF(L7:L21,AE22,G7:G21)</f>
        <v>0</v>
      </c>
      <c r="AF23">
        <f>SUMIF(L7:L21,AF22,G7:G21)</f>
        <v>37900</v>
      </c>
      <c r="AG23" t="s">
        <v>770</v>
      </c>
    </row>
    <row r="24" spans="1:60" x14ac:dyDescent="0.2">
      <c r="A24" s="3"/>
      <c r="B24" s="4"/>
      <c r="C24" s="189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60" x14ac:dyDescent="0.2">
      <c r="A25" s="3"/>
      <c r="B25" s="4"/>
      <c r="C25" s="189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60" x14ac:dyDescent="0.2">
      <c r="A26" s="254" t="s">
        <v>771</v>
      </c>
      <c r="B26" s="254"/>
      <c r="C26" s="255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60" x14ac:dyDescent="0.2">
      <c r="A27" s="256"/>
      <c r="B27" s="257"/>
      <c r="C27" s="258"/>
      <c r="D27" s="257"/>
      <c r="E27" s="257"/>
      <c r="F27" s="257"/>
      <c r="G27" s="25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G27" t="s">
        <v>772</v>
      </c>
    </row>
    <row r="28" spans="1:60" x14ac:dyDescent="0.2">
      <c r="A28" s="260"/>
      <c r="B28" s="261"/>
      <c r="C28" s="262"/>
      <c r="D28" s="261"/>
      <c r="E28" s="261"/>
      <c r="F28" s="261"/>
      <c r="G28" s="26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">
      <c r="A29" s="260"/>
      <c r="B29" s="261"/>
      <c r="C29" s="262"/>
      <c r="D29" s="261"/>
      <c r="E29" s="261"/>
      <c r="F29" s="261"/>
      <c r="G29" s="26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60" x14ac:dyDescent="0.2">
      <c r="A30" s="260"/>
      <c r="B30" s="261"/>
      <c r="C30" s="262"/>
      <c r="D30" s="261"/>
      <c r="E30" s="261"/>
      <c r="F30" s="261"/>
      <c r="G30" s="26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60" x14ac:dyDescent="0.2">
      <c r="A31" s="264"/>
      <c r="B31" s="265"/>
      <c r="C31" s="266"/>
      <c r="D31" s="265"/>
      <c r="E31" s="265"/>
      <c r="F31" s="265"/>
      <c r="G31" s="26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60" x14ac:dyDescent="0.2">
      <c r="A32" s="3"/>
      <c r="B32" s="4"/>
      <c r="C32" s="18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3:33" x14ac:dyDescent="0.2">
      <c r="C33" s="191"/>
      <c r="D33" s="10"/>
      <c r="AG33" t="s">
        <v>773</v>
      </c>
    </row>
    <row r="34" spans="3:33" x14ac:dyDescent="0.2">
      <c r="D34" s="10"/>
    </row>
    <row r="35" spans="3:33" x14ac:dyDescent="0.2">
      <c r="D35" s="10"/>
    </row>
    <row r="36" spans="3:33" x14ac:dyDescent="0.2">
      <c r="D36" s="10"/>
    </row>
    <row r="37" spans="3:33" x14ac:dyDescent="0.2">
      <c r="D37" s="10"/>
    </row>
    <row r="38" spans="3:33" x14ac:dyDescent="0.2">
      <c r="D38" s="10"/>
    </row>
    <row r="39" spans="3:33" x14ac:dyDescent="0.2">
      <c r="D39" s="10"/>
    </row>
    <row r="40" spans="3:33" x14ac:dyDescent="0.2">
      <c r="D40" s="10"/>
    </row>
    <row r="41" spans="3:33" x14ac:dyDescent="0.2">
      <c r="D41" s="10"/>
    </row>
    <row r="42" spans="3:33" x14ac:dyDescent="0.2">
      <c r="D42" s="10"/>
    </row>
    <row r="43" spans="3:33" x14ac:dyDescent="0.2">
      <c r="D43" s="10"/>
    </row>
    <row r="44" spans="3:33" x14ac:dyDescent="0.2">
      <c r="D44" s="10"/>
    </row>
    <row r="45" spans="3:33" x14ac:dyDescent="0.2">
      <c r="D45" s="10"/>
    </row>
    <row r="46" spans="3:33" x14ac:dyDescent="0.2">
      <c r="D46" s="10"/>
    </row>
    <row r="47" spans="3:33" x14ac:dyDescent="0.2">
      <c r="D47" s="10"/>
    </row>
    <row r="48" spans="3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7:G31"/>
    <mergeCell ref="A1:G1"/>
    <mergeCell ref="C2:G2"/>
    <mergeCell ref="C3:G3"/>
    <mergeCell ref="C4:G4"/>
    <mergeCell ref="A26:C2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F64E-8116-4971-BF19-1DFF8BCC2F46}">
  <sheetPr>
    <outlinePr summaryBelow="0"/>
  </sheetPr>
  <dimension ref="A1:BH5000"/>
  <sheetViews>
    <sheetView workbookViewId="0">
      <pane ySplit="7" topLeftCell="A28" activePane="bottomLeft" state="frozen"/>
      <selection pane="bottomLeft" activeCell="AA39" sqref="AA39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7" t="s">
        <v>7</v>
      </c>
      <c r="B1" s="247"/>
      <c r="C1" s="247"/>
      <c r="D1" s="247"/>
      <c r="E1" s="247"/>
      <c r="F1" s="247"/>
      <c r="G1" s="247"/>
      <c r="AG1" t="s">
        <v>145</v>
      </c>
    </row>
    <row r="2" spans="1:60" ht="24.95" customHeight="1" x14ac:dyDescent="0.2">
      <c r="A2" s="141" t="s">
        <v>8</v>
      </c>
      <c r="B2" s="49" t="s">
        <v>41</v>
      </c>
      <c r="C2" s="248" t="s">
        <v>42</v>
      </c>
      <c r="D2" s="249"/>
      <c r="E2" s="249"/>
      <c r="F2" s="249"/>
      <c r="G2" s="250"/>
      <c r="AG2" t="s">
        <v>146</v>
      </c>
    </row>
    <row r="3" spans="1:60" ht="24.95" customHeight="1" x14ac:dyDescent="0.2">
      <c r="A3" s="141" t="s">
        <v>9</v>
      </c>
      <c r="B3" s="49" t="s">
        <v>60</v>
      </c>
      <c r="C3" s="248" t="s">
        <v>61</v>
      </c>
      <c r="D3" s="249"/>
      <c r="E3" s="249"/>
      <c r="F3" s="249"/>
      <c r="G3" s="250"/>
      <c r="AC3" s="123" t="s">
        <v>146</v>
      </c>
      <c r="AG3" t="s">
        <v>147</v>
      </c>
    </row>
    <row r="4" spans="1:60" ht="24.95" customHeight="1" x14ac:dyDescent="0.2">
      <c r="A4" s="142" t="s">
        <v>10</v>
      </c>
      <c r="B4" s="143" t="s">
        <v>52</v>
      </c>
      <c r="C4" s="251" t="s">
        <v>61</v>
      </c>
      <c r="D4" s="252"/>
      <c r="E4" s="252"/>
      <c r="F4" s="252"/>
      <c r="G4" s="253"/>
      <c r="AG4" t="s">
        <v>148</v>
      </c>
    </row>
    <row r="5" spans="1:60" x14ac:dyDescent="0.2">
      <c r="D5" s="10"/>
    </row>
    <row r="6" spans="1:60" ht="38.25" x14ac:dyDescent="0.2">
      <c r="A6" s="145" t="s">
        <v>149</v>
      </c>
      <c r="B6" s="147" t="s">
        <v>150</v>
      </c>
      <c r="C6" s="147" t="s">
        <v>151</v>
      </c>
      <c r="D6" s="146" t="s">
        <v>152</v>
      </c>
      <c r="E6" s="145" t="s">
        <v>153</v>
      </c>
      <c r="F6" s="144" t="s">
        <v>154</v>
      </c>
      <c r="G6" s="145" t="s">
        <v>31</v>
      </c>
      <c r="H6" s="148" t="s">
        <v>32</v>
      </c>
      <c r="I6" s="148" t="s">
        <v>155</v>
      </c>
      <c r="J6" s="148" t="s">
        <v>33</v>
      </c>
      <c r="K6" s="148" t="s">
        <v>156</v>
      </c>
      <c r="L6" s="148" t="s">
        <v>157</v>
      </c>
      <c r="M6" s="148" t="s">
        <v>158</v>
      </c>
      <c r="N6" s="148" t="s">
        <v>159</v>
      </c>
      <c r="O6" s="148" t="s">
        <v>160</v>
      </c>
      <c r="P6" s="148" t="s">
        <v>161</v>
      </c>
      <c r="Q6" s="148" t="s">
        <v>162</v>
      </c>
      <c r="R6" s="148" t="s">
        <v>163</v>
      </c>
      <c r="S6" s="148" t="s">
        <v>164</v>
      </c>
      <c r="T6" s="148" t="s">
        <v>165</v>
      </c>
      <c r="U6" s="148" t="s">
        <v>166</v>
      </c>
      <c r="V6" s="148" t="s">
        <v>167</v>
      </c>
      <c r="W6" s="148" t="s">
        <v>168</v>
      </c>
      <c r="X6" s="148" t="s">
        <v>169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170</v>
      </c>
      <c r="B8" s="165" t="s">
        <v>68</v>
      </c>
      <c r="C8" s="184" t="s">
        <v>69</v>
      </c>
      <c r="D8" s="166"/>
      <c r="E8" s="167"/>
      <c r="F8" s="168"/>
      <c r="G8" s="169">
        <f>SUMIF(AG9:AG30,"&lt;&gt;NOR",G9:G30)</f>
        <v>83322.509999999995</v>
      </c>
      <c r="H8" s="163"/>
      <c r="I8" s="163">
        <f>SUM(I9:I30)</f>
        <v>0</v>
      </c>
      <c r="J8" s="163"/>
      <c r="K8" s="163">
        <f>SUM(K9:K30)</f>
        <v>0</v>
      </c>
      <c r="L8" s="163"/>
      <c r="M8" s="163">
        <f>SUM(M9:M30)</f>
        <v>100820.23710000001</v>
      </c>
      <c r="N8" s="163"/>
      <c r="O8" s="163">
        <f>SUM(O9:O30)</f>
        <v>19.400000000000002</v>
      </c>
      <c r="P8" s="163"/>
      <c r="Q8" s="163">
        <f>SUM(Q9:Q30)</f>
        <v>0</v>
      </c>
      <c r="R8" s="163"/>
      <c r="S8" s="163"/>
      <c r="T8" s="163"/>
      <c r="U8" s="163"/>
      <c r="V8" s="163">
        <f>SUM(V9:V30)</f>
        <v>125.03999999999999</v>
      </c>
      <c r="W8" s="163"/>
      <c r="X8" s="163"/>
      <c r="AG8" t="s">
        <v>171</v>
      </c>
    </row>
    <row r="9" spans="1:60" outlineLevel="1" x14ac:dyDescent="0.2">
      <c r="A9" s="170">
        <v>1</v>
      </c>
      <c r="B9" s="171" t="s">
        <v>186</v>
      </c>
      <c r="C9" s="185" t="s">
        <v>187</v>
      </c>
      <c r="D9" s="172" t="s">
        <v>188</v>
      </c>
      <c r="E9" s="173">
        <v>9.0839999999999996</v>
      </c>
      <c r="F9" s="174">
        <v>74.7</v>
      </c>
      <c r="G9" s="175">
        <f>ROUND(E9*F9,2)</f>
        <v>678.57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821.06970000000001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59"/>
      <c r="S9" s="159" t="s">
        <v>175</v>
      </c>
      <c r="T9" s="159" t="s">
        <v>175</v>
      </c>
      <c r="U9" s="159">
        <v>9.7000000000000003E-2</v>
      </c>
      <c r="V9" s="159">
        <f>ROUND(E9*U9,2)</f>
        <v>0.88</v>
      </c>
      <c r="W9" s="159"/>
      <c r="X9" s="159" t="s">
        <v>176</v>
      </c>
      <c r="Y9" s="149"/>
      <c r="Z9" s="149"/>
      <c r="AA9" s="149"/>
      <c r="AB9" s="149"/>
      <c r="AC9" s="149"/>
      <c r="AD9" s="149"/>
      <c r="AE9" s="149"/>
      <c r="AF9" s="149"/>
      <c r="AG9" s="149" t="s">
        <v>177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6" t="s">
        <v>880</v>
      </c>
      <c r="D10" s="161"/>
      <c r="E10" s="162">
        <v>9.0839999999999996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179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0">
        <v>2</v>
      </c>
      <c r="B11" s="171" t="s">
        <v>881</v>
      </c>
      <c r="C11" s="185" t="s">
        <v>882</v>
      </c>
      <c r="D11" s="172" t="s">
        <v>188</v>
      </c>
      <c r="E11" s="173">
        <v>49.962000000000003</v>
      </c>
      <c r="F11" s="174">
        <v>480</v>
      </c>
      <c r="G11" s="175">
        <f>ROUND(E11*F11,2)</f>
        <v>23981.759999999998</v>
      </c>
      <c r="H11" s="160"/>
      <c r="I11" s="159">
        <f>ROUND(E11*H11,2)</f>
        <v>0</v>
      </c>
      <c r="J11" s="160"/>
      <c r="K11" s="159">
        <f>ROUND(E11*J11,2)</f>
        <v>0</v>
      </c>
      <c r="L11" s="159">
        <v>21</v>
      </c>
      <c r="M11" s="159">
        <f>G11*(1+L11/100)</f>
        <v>29017.929599999996</v>
      </c>
      <c r="N11" s="159">
        <v>0</v>
      </c>
      <c r="O11" s="159">
        <f>ROUND(E11*N11,2)</f>
        <v>0</v>
      </c>
      <c r="P11" s="159">
        <v>0</v>
      </c>
      <c r="Q11" s="159">
        <f>ROUND(E11*P11,2)</f>
        <v>0</v>
      </c>
      <c r="R11" s="159"/>
      <c r="S11" s="159" t="s">
        <v>175</v>
      </c>
      <c r="T11" s="159" t="s">
        <v>175</v>
      </c>
      <c r="U11" s="159">
        <v>0.36499999999999999</v>
      </c>
      <c r="V11" s="159">
        <f>ROUND(E11*U11,2)</f>
        <v>18.239999999999998</v>
      </c>
      <c r="W11" s="159"/>
      <c r="X11" s="159" t="s">
        <v>176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6" t="s">
        <v>883</v>
      </c>
      <c r="D12" s="161"/>
      <c r="E12" s="162">
        <v>49.962000000000003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49"/>
      <c r="Z12" s="149"/>
      <c r="AA12" s="149"/>
      <c r="AB12" s="149"/>
      <c r="AC12" s="149"/>
      <c r="AD12" s="149"/>
      <c r="AE12" s="149"/>
      <c r="AF12" s="149"/>
      <c r="AG12" s="149" t="s">
        <v>179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6">
        <v>3</v>
      </c>
      <c r="B13" s="177" t="s">
        <v>201</v>
      </c>
      <c r="C13" s="187" t="s">
        <v>202</v>
      </c>
      <c r="D13" s="178" t="s">
        <v>188</v>
      </c>
      <c r="E13" s="179">
        <v>49.962000000000003</v>
      </c>
      <c r="F13" s="180">
        <v>36.700000000000003</v>
      </c>
      <c r="G13" s="181">
        <f>ROUND(E13*F13,2)</f>
        <v>1833.61</v>
      </c>
      <c r="H13" s="160"/>
      <c r="I13" s="159">
        <f>ROUND(E13*H13,2)</f>
        <v>0</v>
      </c>
      <c r="J13" s="160"/>
      <c r="K13" s="159">
        <f>ROUND(E13*J13,2)</f>
        <v>0</v>
      </c>
      <c r="L13" s="159">
        <v>21</v>
      </c>
      <c r="M13" s="159">
        <f>G13*(1+L13/100)</f>
        <v>2218.6680999999999</v>
      </c>
      <c r="N13" s="159">
        <v>0</v>
      </c>
      <c r="O13" s="159">
        <f>ROUND(E13*N13,2)</f>
        <v>0</v>
      </c>
      <c r="P13" s="159">
        <v>0</v>
      </c>
      <c r="Q13" s="159">
        <f>ROUND(E13*P13,2)</f>
        <v>0</v>
      </c>
      <c r="R13" s="159"/>
      <c r="S13" s="159" t="s">
        <v>175</v>
      </c>
      <c r="T13" s="159" t="s">
        <v>175</v>
      </c>
      <c r="U13" s="159">
        <v>8.4000000000000005E-2</v>
      </c>
      <c r="V13" s="159">
        <f>ROUND(E13*U13,2)</f>
        <v>4.2</v>
      </c>
      <c r="W13" s="159"/>
      <c r="X13" s="159" t="s">
        <v>176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0">
        <v>4</v>
      </c>
      <c r="B14" s="171" t="s">
        <v>786</v>
      </c>
      <c r="C14" s="185" t="s">
        <v>787</v>
      </c>
      <c r="D14" s="172" t="s">
        <v>188</v>
      </c>
      <c r="E14" s="173">
        <v>4</v>
      </c>
      <c r="F14" s="174">
        <v>1262</v>
      </c>
      <c r="G14" s="175">
        <f>ROUND(E14*F14,2)</f>
        <v>5048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6108.08</v>
      </c>
      <c r="N14" s="159">
        <v>0</v>
      </c>
      <c r="O14" s="159">
        <f>ROUND(E14*N14,2)</f>
        <v>0</v>
      </c>
      <c r="P14" s="159">
        <v>0</v>
      </c>
      <c r="Q14" s="159">
        <f>ROUND(E14*P14,2)</f>
        <v>0</v>
      </c>
      <c r="R14" s="159"/>
      <c r="S14" s="159" t="s">
        <v>175</v>
      </c>
      <c r="T14" s="159" t="s">
        <v>175</v>
      </c>
      <c r="U14" s="159">
        <v>3.5329999999999999</v>
      </c>
      <c r="V14" s="159">
        <f>ROUND(E14*U14,2)</f>
        <v>14.13</v>
      </c>
      <c r="W14" s="159"/>
      <c r="X14" s="159" t="s">
        <v>176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177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6" t="s">
        <v>884</v>
      </c>
      <c r="D15" s="161"/>
      <c r="E15" s="162">
        <v>4</v>
      </c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49"/>
      <c r="Z15" s="149"/>
      <c r="AA15" s="149"/>
      <c r="AB15" s="149"/>
      <c r="AC15" s="149"/>
      <c r="AD15" s="149"/>
      <c r="AE15" s="149"/>
      <c r="AF15" s="149"/>
      <c r="AG15" s="149" t="s">
        <v>179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0">
        <v>5</v>
      </c>
      <c r="B16" s="171" t="s">
        <v>788</v>
      </c>
      <c r="C16" s="185" t="s">
        <v>789</v>
      </c>
      <c r="D16" s="172" t="s">
        <v>174</v>
      </c>
      <c r="E16" s="173">
        <v>99.924000000000007</v>
      </c>
      <c r="F16" s="174">
        <v>127.5</v>
      </c>
      <c r="G16" s="175">
        <f>ROUND(E16*F16,2)</f>
        <v>12740.31</v>
      </c>
      <c r="H16" s="160"/>
      <c r="I16" s="159">
        <f>ROUND(E16*H16,2)</f>
        <v>0</v>
      </c>
      <c r="J16" s="160"/>
      <c r="K16" s="159">
        <f>ROUND(E16*J16,2)</f>
        <v>0</v>
      </c>
      <c r="L16" s="159">
        <v>21</v>
      </c>
      <c r="M16" s="159">
        <f>G16*(1+L16/100)</f>
        <v>15415.775099999999</v>
      </c>
      <c r="N16" s="159">
        <v>9.8999999999999999E-4</v>
      </c>
      <c r="O16" s="159">
        <f>ROUND(E16*N16,2)</f>
        <v>0.1</v>
      </c>
      <c r="P16" s="159">
        <v>0</v>
      </c>
      <c r="Q16" s="159">
        <f>ROUND(E16*P16,2)</f>
        <v>0</v>
      </c>
      <c r="R16" s="159"/>
      <c r="S16" s="159" t="s">
        <v>175</v>
      </c>
      <c r="T16" s="159" t="s">
        <v>175</v>
      </c>
      <c r="U16" s="159">
        <v>0.23599999999999999</v>
      </c>
      <c r="V16" s="159">
        <f>ROUND(E16*U16,2)</f>
        <v>23.58</v>
      </c>
      <c r="W16" s="159"/>
      <c r="X16" s="159" t="s">
        <v>176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177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6" t="s">
        <v>885</v>
      </c>
      <c r="D17" s="161"/>
      <c r="E17" s="162">
        <v>99.924000000000007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49"/>
      <c r="Z17" s="149"/>
      <c r="AA17" s="149"/>
      <c r="AB17" s="149"/>
      <c r="AC17" s="149"/>
      <c r="AD17" s="149"/>
      <c r="AE17" s="149"/>
      <c r="AF17" s="149"/>
      <c r="AG17" s="149" t="s">
        <v>179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6">
        <v>6</v>
      </c>
      <c r="B18" s="177" t="s">
        <v>792</v>
      </c>
      <c r="C18" s="187" t="s">
        <v>793</v>
      </c>
      <c r="D18" s="178" t="s">
        <v>174</v>
      </c>
      <c r="E18" s="179">
        <v>99.924000000000007</v>
      </c>
      <c r="F18" s="180">
        <v>27.7</v>
      </c>
      <c r="G18" s="181">
        <f>ROUND(E18*F18,2)</f>
        <v>2767.89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3349.1468999999997</v>
      </c>
      <c r="N18" s="159">
        <v>0</v>
      </c>
      <c r="O18" s="159">
        <f>ROUND(E18*N18,2)</f>
        <v>0</v>
      </c>
      <c r="P18" s="159">
        <v>0</v>
      </c>
      <c r="Q18" s="159">
        <f>ROUND(E18*P18,2)</f>
        <v>0</v>
      </c>
      <c r="R18" s="159"/>
      <c r="S18" s="159" t="s">
        <v>175</v>
      </c>
      <c r="T18" s="159" t="s">
        <v>175</v>
      </c>
      <c r="U18" s="159">
        <v>7.0000000000000007E-2</v>
      </c>
      <c r="V18" s="159">
        <f>ROUND(E18*U18,2)</f>
        <v>6.99</v>
      </c>
      <c r="W18" s="159"/>
      <c r="X18" s="159" t="s">
        <v>176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177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6">
        <v>7</v>
      </c>
      <c r="B19" s="177" t="s">
        <v>203</v>
      </c>
      <c r="C19" s="187" t="s">
        <v>204</v>
      </c>
      <c r="D19" s="178" t="s">
        <v>188</v>
      </c>
      <c r="E19" s="179">
        <v>49.962000000000003</v>
      </c>
      <c r="F19" s="180">
        <v>127</v>
      </c>
      <c r="G19" s="181">
        <f>ROUND(E19*F19,2)</f>
        <v>6345.17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7677.6557000000003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59"/>
      <c r="S19" s="159" t="s">
        <v>175</v>
      </c>
      <c r="T19" s="159" t="s">
        <v>175</v>
      </c>
      <c r="U19" s="159">
        <v>0.34499999999999997</v>
      </c>
      <c r="V19" s="159">
        <f>ROUND(E19*U19,2)</f>
        <v>17.239999999999998</v>
      </c>
      <c r="W19" s="159"/>
      <c r="X19" s="159" t="s">
        <v>176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177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0">
        <v>8</v>
      </c>
      <c r="B20" s="171" t="s">
        <v>206</v>
      </c>
      <c r="C20" s="185" t="s">
        <v>207</v>
      </c>
      <c r="D20" s="172" t="s">
        <v>188</v>
      </c>
      <c r="E20" s="173">
        <v>13.625999999999999</v>
      </c>
      <c r="F20" s="174">
        <v>264.5</v>
      </c>
      <c r="G20" s="175">
        <f>ROUND(E20*F20,2)</f>
        <v>3604.08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4360.9367999999995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59"/>
      <c r="S20" s="159" t="s">
        <v>175</v>
      </c>
      <c r="T20" s="159" t="s">
        <v>175</v>
      </c>
      <c r="U20" s="159">
        <v>1.0999999999999999E-2</v>
      </c>
      <c r="V20" s="159">
        <f>ROUND(E20*U20,2)</f>
        <v>0.15</v>
      </c>
      <c r="W20" s="159"/>
      <c r="X20" s="159" t="s">
        <v>176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177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186" t="s">
        <v>886</v>
      </c>
      <c r="D21" s="161"/>
      <c r="E21" s="162">
        <v>13.625999999999999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179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0">
        <v>9</v>
      </c>
      <c r="B22" s="171" t="s">
        <v>209</v>
      </c>
      <c r="C22" s="185" t="s">
        <v>210</v>
      </c>
      <c r="D22" s="172" t="s">
        <v>188</v>
      </c>
      <c r="E22" s="173">
        <v>36.335999999999999</v>
      </c>
      <c r="F22" s="174">
        <v>122.5</v>
      </c>
      <c r="G22" s="175">
        <f>ROUND(E22*F22,2)</f>
        <v>4451.16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5385.9035999999996</v>
      </c>
      <c r="N22" s="159">
        <v>0</v>
      </c>
      <c r="O22" s="159">
        <f>ROUND(E22*N22,2)</f>
        <v>0</v>
      </c>
      <c r="P22" s="159">
        <v>0</v>
      </c>
      <c r="Q22" s="159">
        <f>ROUND(E22*P22,2)</f>
        <v>0</v>
      </c>
      <c r="R22" s="159"/>
      <c r="S22" s="159" t="s">
        <v>175</v>
      </c>
      <c r="T22" s="159" t="s">
        <v>175</v>
      </c>
      <c r="U22" s="159">
        <v>0.20200000000000001</v>
      </c>
      <c r="V22" s="159">
        <f>ROUND(E22*U22,2)</f>
        <v>7.34</v>
      </c>
      <c r="W22" s="159"/>
      <c r="X22" s="159" t="s">
        <v>176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6" t="s">
        <v>887</v>
      </c>
      <c r="D23" s="161"/>
      <c r="E23" s="162">
        <v>36.335999999999999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179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ht="22.5" outlineLevel="1" x14ac:dyDescent="0.2">
      <c r="A24" s="170">
        <v>10</v>
      </c>
      <c r="B24" s="171" t="s">
        <v>797</v>
      </c>
      <c r="C24" s="185" t="s">
        <v>798</v>
      </c>
      <c r="D24" s="172" t="s">
        <v>188</v>
      </c>
      <c r="E24" s="173">
        <v>11.355</v>
      </c>
      <c r="F24" s="174">
        <v>1111</v>
      </c>
      <c r="G24" s="175">
        <f>ROUND(E24*F24,2)</f>
        <v>12615.41</v>
      </c>
      <c r="H24" s="160"/>
      <c r="I24" s="159">
        <f>ROUND(E24*H24,2)</f>
        <v>0</v>
      </c>
      <c r="J24" s="160"/>
      <c r="K24" s="159">
        <f>ROUND(E24*J24,2)</f>
        <v>0</v>
      </c>
      <c r="L24" s="159">
        <v>21</v>
      </c>
      <c r="M24" s="159">
        <f>G24*(1+L24/100)</f>
        <v>15264.6461</v>
      </c>
      <c r="N24" s="159">
        <v>1.7</v>
      </c>
      <c r="O24" s="159">
        <f>ROUND(E24*N24,2)</f>
        <v>19.3</v>
      </c>
      <c r="P24" s="159">
        <v>0</v>
      </c>
      <c r="Q24" s="159">
        <f>ROUND(E24*P24,2)</f>
        <v>0</v>
      </c>
      <c r="R24" s="159"/>
      <c r="S24" s="159" t="s">
        <v>175</v>
      </c>
      <c r="T24" s="159" t="s">
        <v>175</v>
      </c>
      <c r="U24" s="159">
        <v>1.587</v>
      </c>
      <c r="V24" s="159">
        <f>ROUND(E24*U24,2)</f>
        <v>18.02</v>
      </c>
      <c r="W24" s="159"/>
      <c r="X24" s="159" t="s">
        <v>176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177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6" t="s">
        <v>888</v>
      </c>
      <c r="D25" s="161"/>
      <c r="E25" s="162">
        <v>11.355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49"/>
      <c r="Z25" s="149"/>
      <c r="AA25" s="149"/>
      <c r="AB25" s="149"/>
      <c r="AC25" s="149"/>
      <c r="AD25" s="149"/>
      <c r="AE25" s="149"/>
      <c r="AF25" s="149"/>
      <c r="AG25" s="149" t="s">
        <v>179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6">
        <v>11</v>
      </c>
      <c r="B26" s="177" t="s">
        <v>213</v>
      </c>
      <c r="C26" s="187" t="s">
        <v>214</v>
      </c>
      <c r="D26" s="178" t="s">
        <v>174</v>
      </c>
      <c r="E26" s="179">
        <v>45.42</v>
      </c>
      <c r="F26" s="180">
        <v>23.9</v>
      </c>
      <c r="G26" s="181">
        <f>ROUND(E26*F26,2)</f>
        <v>1085.54</v>
      </c>
      <c r="H26" s="160"/>
      <c r="I26" s="159">
        <f>ROUND(E26*H26,2)</f>
        <v>0</v>
      </c>
      <c r="J26" s="160"/>
      <c r="K26" s="159">
        <f>ROUND(E26*J26,2)</f>
        <v>0</v>
      </c>
      <c r="L26" s="159">
        <v>21</v>
      </c>
      <c r="M26" s="159">
        <f>G26*(1+L26/100)</f>
        <v>1313.5033999999998</v>
      </c>
      <c r="N26" s="159">
        <v>0</v>
      </c>
      <c r="O26" s="159">
        <f>ROUND(E26*N26,2)</f>
        <v>0</v>
      </c>
      <c r="P26" s="159">
        <v>0</v>
      </c>
      <c r="Q26" s="159">
        <f>ROUND(E26*P26,2)</f>
        <v>0</v>
      </c>
      <c r="R26" s="159"/>
      <c r="S26" s="159" t="s">
        <v>175</v>
      </c>
      <c r="T26" s="159" t="s">
        <v>175</v>
      </c>
      <c r="U26" s="159">
        <v>0.06</v>
      </c>
      <c r="V26" s="159">
        <f>ROUND(E26*U26,2)</f>
        <v>2.73</v>
      </c>
      <c r="W26" s="159"/>
      <c r="X26" s="159" t="s">
        <v>176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177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0">
        <v>12</v>
      </c>
      <c r="B27" s="171" t="s">
        <v>221</v>
      </c>
      <c r="C27" s="185" t="s">
        <v>222</v>
      </c>
      <c r="D27" s="172" t="s">
        <v>174</v>
      </c>
      <c r="E27" s="173">
        <v>45.42</v>
      </c>
      <c r="F27" s="174">
        <v>93.4</v>
      </c>
      <c r="G27" s="175">
        <f>ROUND(E27*F27,2)</f>
        <v>4242.2299999999996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5133.0982999999997</v>
      </c>
      <c r="N27" s="159">
        <v>0</v>
      </c>
      <c r="O27" s="159">
        <f>ROUND(E27*N27,2)</f>
        <v>0</v>
      </c>
      <c r="P27" s="159">
        <v>0</v>
      </c>
      <c r="Q27" s="159">
        <f>ROUND(E27*P27,2)</f>
        <v>0</v>
      </c>
      <c r="R27" s="159"/>
      <c r="S27" s="159" t="s">
        <v>175</v>
      </c>
      <c r="T27" s="159" t="s">
        <v>175</v>
      </c>
      <c r="U27" s="159">
        <v>0.254</v>
      </c>
      <c r="V27" s="159">
        <f>ROUND(E27*U27,2)</f>
        <v>11.54</v>
      </c>
      <c r="W27" s="159"/>
      <c r="X27" s="159" t="s">
        <v>176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177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186" t="s">
        <v>889</v>
      </c>
      <c r="D28" s="161"/>
      <c r="E28" s="162">
        <v>45.42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179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6">
        <v>13</v>
      </c>
      <c r="B29" s="177" t="s">
        <v>224</v>
      </c>
      <c r="C29" s="187" t="s">
        <v>225</v>
      </c>
      <c r="D29" s="178" t="s">
        <v>188</v>
      </c>
      <c r="E29" s="179">
        <v>13.625999999999999</v>
      </c>
      <c r="F29" s="180">
        <v>280</v>
      </c>
      <c r="G29" s="181">
        <f>ROUND(E29*F29,2)</f>
        <v>3815.28</v>
      </c>
      <c r="H29" s="160"/>
      <c r="I29" s="159">
        <f>ROUND(E29*H29,2)</f>
        <v>0</v>
      </c>
      <c r="J29" s="160"/>
      <c r="K29" s="159">
        <f>ROUND(E29*J29,2)</f>
        <v>0</v>
      </c>
      <c r="L29" s="159">
        <v>21</v>
      </c>
      <c r="M29" s="159">
        <f>G29*(1+L29/100)</f>
        <v>4616.4888000000001</v>
      </c>
      <c r="N29" s="159">
        <v>0</v>
      </c>
      <c r="O29" s="159">
        <f>ROUND(E29*N29,2)</f>
        <v>0</v>
      </c>
      <c r="P29" s="159">
        <v>0</v>
      </c>
      <c r="Q29" s="159">
        <f>ROUND(E29*P29,2)</f>
        <v>0</v>
      </c>
      <c r="R29" s="159"/>
      <c r="S29" s="159" t="s">
        <v>175</v>
      </c>
      <c r="T29" s="159" t="s">
        <v>175</v>
      </c>
      <c r="U29" s="159">
        <v>0</v>
      </c>
      <c r="V29" s="159">
        <f>ROUND(E29*U29,2)</f>
        <v>0</v>
      </c>
      <c r="W29" s="159"/>
      <c r="X29" s="159" t="s">
        <v>176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6">
        <v>14</v>
      </c>
      <c r="B30" s="177" t="s">
        <v>226</v>
      </c>
      <c r="C30" s="187" t="s">
        <v>227</v>
      </c>
      <c r="D30" s="178" t="s">
        <v>228</v>
      </c>
      <c r="E30" s="179">
        <v>1</v>
      </c>
      <c r="F30" s="180">
        <v>113.5</v>
      </c>
      <c r="G30" s="181">
        <f>ROUND(E30*F30,2)</f>
        <v>113.5</v>
      </c>
      <c r="H30" s="160"/>
      <c r="I30" s="159">
        <f>ROUND(E30*H30,2)</f>
        <v>0</v>
      </c>
      <c r="J30" s="160"/>
      <c r="K30" s="159">
        <f>ROUND(E30*J30,2)</f>
        <v>0</v>
      </c>
      <c r="L30" s="159">
        <v>21</v>
      </c>
      <c r="M30" s="159">
        <f>G30*(1+L30/100)</f>
        <v>137.33500000000001</v>
      </c>
      <c r="N30" s="159">
        <v>1E-3</v>
      </c>
      <c r="O30" s="159">
        <f>ROUND(E30*N30,2)</f>
        <v>0</v>
      </c>
      <c r="P30" s="159">
        <v>0</v>
      </c>
      <c r="Q30" s="159">
        <f>ROUND(E30*P30,2)</f>
        <v>0</v>
      </c>
      <c r="R30" s="159" t="s">
        <v>229</v>
      </c>
      <c r="S30" s="159" t="s">
        <v>175</v>
      </c>
      <c r="T30" s="159" t="s">
        <v>175</v>
      </c>
      <c r="U30" s="159">
        <v>0</v>
      </c>
      <c r="V30" s="159">
        <f>ROUND(E30*U30,2)</f>
        <v>0</v>
      </c>
      <c r="W30" s="159"/>
      <c r="X30" s="159" t="s">
        <v>230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231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x14ac:dyDescent="0.2">
      <c r="A31" s="164" t="s">
        <v>170</v>
      </c>
      <c r="B31" s="165" t="s">
        <v>74</v>
      </c>
      <c r="C31" s="184" t="s">
        <v>75</v>
      </c>
      <c r="D31" s="166"/>
      <c r="E31" s="167"/>
      <c r="F31" s="168"/>
      <c r="G31" s="169">
        <f>SUMIF(AG32:AG33,"&lt;&gt;NOR",G32:G33)</f>
        <v>2856.92</v>
      </c>
      <c r="H31" s="163"/>
      <c r="I31" s="163">
        <f>SUM(I32:I33)</f>
        <v>0</v>
      </c>
      <c r="J31" s="163"/>
      <c r="K31" s="163">
        <f>SUM(K32:K33)</f>
        <v>0</v>
      </c>
      <c r="L31" s="163"/>
      <c r="M31" s="163">
        <f>SUM(M32:M33)</f>
        <v>3456.8732</v>
      </c>
      <c r="N31" s="163"/>
      <c r="O31" s="163">
        <f>SUM(O32:O33)</f>
        <v>4.29</v>
      </c>
      <c r="P31" s="163"/>
      <c r="Q31" s="163">
        <f>SUM(Q32:Q33)</f>
        <v>0</v>
      </c>
      <c r="R31" s="163"/>
      <c r="S31" s="163"/>
      <c r="T31" s="163"/>
      <c r="U31" s="163"/>
      <c r="V31" s="163">
        <f>SUM(V32:V33)</f>
        <v>3.85</v>
      </c>
      <c r="W31" s="163"/>
      <c r="X31" s="163"/>
      <c r="AG31" t="s">
        <v>171</v>
      </c>
    </row>
    <row r="32" spans="1:60" outlineLevel="1" x14ac:dyDescent="0.2">
      <c r="A32" s="170">
        <v>15</v>
      </c>
      <c r="B32" s="171" t="s">
        <v>801</v>
      </c>
      <c r="C32" s="185" t="s">
        <v>802</v>
      </c>
      <c r="D32" s="172" t="s">
        <v>188</v>
      </c>
      <c r="E32" s="173">
        <v>2.2709999999999999</v>
      </c>
      <c r="F32" s="174">
        <v>1258</v>
      </c>
      <c r="G32" s="175">
        <f>ROUND(E32*F32,2)</f>
        <v>2856.92</v>
      </c>
      <c r="H32" s="160"/>
      <c r="I32" s="159">
        <f>ROUND(E32*H32,2)</f>
        <v>0</v>
      </c>
      <c r="J32" s="160"/>
      <c r="K32" s="159">
        <f>ROUND(E32*J32,2)</f>
        <v>0</v>
      </c>
      <c r="L32" s="159">
        <v>21</v>
      </c>
      <c r="M32" s="159">
        <f>G32*(1+L32/100)</f>
        <v>3456.8732</v>
      </c>
      <c r="N32" s="159">
        <v>1.8907700000000001</v>
      </c>
      <c r="O32" s="159">
        <f>ROUND(E32*N32,2)</f>
        <v>4.29</v>
      </c>
      <c r="P32" s="159">
        <v>0</v>
      </c>
      <c r="Q32" s="159">
        <f>ROUND(E32*P32,2)</f>
        <v>0</v>
      </c>
      <c r="R32" s="159"/>
      <c r="S32" s="159" t="s">
        <v>175</v>
      </c>
      <c r="T32" s="159" t="s">
        <v>175</v>
      </c>
      <c r="U32" s="159">
        <v>1.6950000000000001</v>
      </c>
      <c r="V32" s="159">
        <f>ROUND(E32*U32,2)</f>
        <v>3.85</v>
      </c>
      <c r="W32" s="159"/>
      <c r="X32" s="159" t="s">
        <v>176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6"/>
      <c r="B33" s="157"/>
      <c r="C33" s="186" t="s">
        <v>890</v>
      </c>
      <c r="D33" s="161"/>
      <c r="E33" s="162">
        <v>2.2709999999999999</v>
      </c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49"/>
      <c r="Z33" s="149"/>
      <c r="AA33" s="149"/>
      <c r="AB33" s="149"/>
      <c r="AC33" s="149"/>
      <c r="AD33" s="149"/>
      <c r="AE33" s="149"/>
      <c r="AF33" s="149"/>
      <c r="AG33" s="149" t="s">
        <v>179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x14ac:dyDescent="0.2">
      <c r="A34" s="164" t="s">
        <v>170</v>
      </c>
      <c r="B34" s="165" t="s">
        <v>88</v>
      </c>
      <c r="C34" s="184" t="s">
        <v>89</v>
      </c>
      <c r="D34" s="166"/>
      <c r="E34" s="167"/>
      <c r="F34" s="168"/>
      <c r="G34" s="169">
        <f>SUMIF(AG35:AG40,"&lt;&gt;NOR",G35:G40)</f>
        <v>28248.1</v>
      </c>
      <c r="H34" s="163"/>
      <c r="I34" s="163">
        <f>SUM(I35:I40)</f>
        <v>0</v>
      </c>
      <c r="J34" s="163"/>
      <c r="K34" s="163">
        <f>SUM(K35:K40)</f>
        <v>0</v>
      </c>
      <c r="L34" s="163"/>
      <c r="M34" s="163">
        <f>SUM(M35:M40)</f>
        <v>34180.201000000001</v>
      </c>
      <c r="N34" s="163"/>
      <c r="O34" s="163">
        <f>SUM(O35:O40)</f>
        <v>0.19</v>
      </c>
      <c r="P34" s="163"/>
      <c r="Q34" s="163">
        <f>SUM(Q35:Q40)</f>
        <v>0</v>
      </c>
      <c r="R34" s="163"/>
      <c r="S34" s="163"/>
      <c r="T34" s="163"/>
      <c r="U34" s="163"/>
      <c r="V34" s="163">
        <f>SUM(V35:V40)</f>
        <v>2.68</v>
      </c>
      <c r="W34" s="163"/>
      <c r="X34" s="163"/>
      <c r="AG34" t="s">
        <v>171</v>
      </c>
    </row>
    <row r="35" spans="1:60" outlineLevel="1" x14ac:dyDescent="0.2">
      <c r="A35" s="170">
        <v>16</v>
      </c>
      <c r="B35" s="171" t="s">
        <v>891</v>
      </c>
      <c r="C35" s="185" t="s">
        <v>892</v>
      </c>
      <c r="D35" s="172" t="s">
        <v>184</v>
      </c>
      <c r="E35" s="173">
        <v>22.71</v>
      </c>
      <c r="F35" s="174">
        <v>46.9</v>
      </c>
      <c r="G35" s="175">
        <f>ROUND(E35*F35,2)</f>
        <v>1065.0999999999999</v>
      </c>
      <c r="H35" s="160"/>
      <c r="I35" s="159">
        <f>ROUND(E35*H35,2)</f>
        <v>0</v>
      </c>
      <c r="J35" s="160"/>
      <c r="K35" s="159">
        <f>ROUND(E35*J35,2)</f>
        <v>0</v>
      </c>
      <c r="L35" s="159">
        <v>21</v>
      </c>
      <c r="M35" s="159">
        <f>G35*(1+L35/100)</f>
        <v>1288.771</v>
      </c>
      <c r="N35" s="159">
        <v>1.0000000000000001E-5</v>
      </c>
      <c r="O35" s="159">
        <f>ROUND(E35*N35,2)</f>
        <v>0</v>
      </c>
      <c r="P35" s="159">
        <v>0</v>
      </c>
      <c r="Q35" s="159">
        <f>ROUND(E35*P35,2)</f>
        <v>0</v>
      </c>
      <c r="R35" s="159"/>
      <c r="S35" s="159" t="s">
        <v>175</v>
      </c>
      <c r="T35" s="159" t="s">
        <v>175</v>
      </c>
      <c r="U35" s="159">
        <v>9.7000000000000003E-2</v>
      </c>
      <c r="V35" s="159">
        <f>ROUND(E35*U35,2)</f>
        <v>2.2000000000000002</v>
      </c>
      <c r="W35" s="159"/>
      <c r="X35" s="159" t="s">
        <v>176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177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6" t="s">
        <v>893</v>
      </c>
      <c r="D36" s="161"/>
      <c r="E36" s="162">
        <v>22.71</v>
      </c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49"/>
      <c r="Z36" s="149"/>
      <c r="AA36" s="149"/>
      <c r="AB36" s="149"/>
      <c r="AC36" s="149"/>
      <c r="AD36" s="149"/>
      <c r="AE36" s="149"/>
      <c r="AF36" s="149"/>
      <c r="AG36" s="149" t="s">
        <v>179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ht="22.5" outlineLevel="1" x14ac:dyDescent="0.2">
      <c r="A37" s="176">
        <v>17</v>
      </c>
      <c r="B37" s="177" t="s">
        <v>894</v>
      </c>
      <c r="C37" s="187" t="s">
        <v>895</v>
      </c>
      <c r="D37" s="178" t="s">
        <v>267</v>
      </c>
      <c r="E37" s="179">
        <v>2</v>
      </c>
      <c r="F37" s="180">
        <v>109.5</v>
      </c>
      <c r="G37" s="181">
        <f>ROUND(E37*F37,2)</f>
        <v>219</v>
      </c>
      <c r="H37" s="160"/>
      <c r="I37" s="159">
        <f>ROUND(E37*H37,2)</f>
        <v>0</v>
      </c>
      <c r="J37" s="160"/>
      <c r="K37" s="159">
        <f>ROUND(E37*J37,2)</f>
        <v>0</v>
      </c>
      <c r="L37" s="159">
        <v>21</v>
      </c>
      <c r="M37" s="159">
        <f>G37*(1+L37/100)</f>
        <v>264.99</v>
      </c>
      <c r="N37" s="159">
        <v>3.0000000000000001E-5</v>
      </c>
      <c r="O37" s="159">
        <f>ROUND(E37*N37,2)</f>
        <v>0</v>
      </c>
      <c r="P37" s="159">
        <v>0</v>
      </c>
      <c r="Q37" s="159">
        <f>ROUND(E37*P37,2)</f>
        <v>0</v>
      </c>
      <c r="R37" s="159"/>
      <c r="S37" s="159" t="s">
        <v>175</v>
      </c>
      <c r="T37" s="159" t="s">
        <v>175</v>
      </c>
      <c r="U37" s="159">
        <v>0.24</v>
      </c>
      <c r="V37" s="159">
        <f>ROUND(E37*U37,2)</f>
        <v>0.48</v>
      </c>
      <c r="W37" s="159"/>
      <c r="X37" s="159" t="s">
        <v>176</v>
      </c>
      <c r="Y37" s="149"/>
      <c r="Z37" s="149"/>
      <c r="AA37" s="149"/>
      <c r="AB37" s="149"/>
      <c r="AC37" s="149"/>
      <c r="AD37" s="149"/>
      <c r="AE37" s="149"/>
      <c r="AF37" s="149"/>
      <c r="AG37" s="149" t="s">
        <v>177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ht="22.5" outlineLevel="1" x14ac:dyDescent="0.2">
      <c r="A38" s="176">
        <v>18</v>
      </c>
      <c r="B38" s="177" t="s">
        <v>812</v>
      </c>
      <c r="C38" s="187" t="s">
        <v>896</v>
      </c>
      <c r="D38" s="178" t="s">
        <v>394</v>
      </c>
      <c r="E38" s="179">
        <v>1</v>
      </c>
      <c r="F38" s="180">
        <v>5000</v>
      </c>
      <c r="G38" s="181">
        <f>ROUND(E38*F38,2)</f>
        <v>5000</v>
      </c>
      <c r="H38" s="160"/>
      <c r="I38" s="159">
        <f>ROUND(E38*H38,2)</f>
        <v>0</v>
      </c>
      <c r="J38" s="160"/>
      <c r="K38" s="159">
        <f>ROUND(E38*J38,2)</f>
        <v>0</v>
      </c>
      <c r="L38" s="159">
        <v>21</v>
      </c>
      <c r="M38" s="159">
        <f>G38*(1+L38/100)</f>
        <v>6050</v>
      </c>
      <c r="N38" s="159">
        <v>0</v>
      </c>
      <c r="O38" s="159">
        <f>ROUND(E38*N38,2)</f>
        <v>0</v>
      </c>
      <c r="P38" s="159">
        <v>0</v>
      </c>
      <c r="Q38" s="159">
        <f>ROUND(E38*P38,2)</f>
        <v>0</v>
      </c>
      <c r="R38" s="159"/>
      <c r="S38" s="159" t="s">
        <v>395</v>
      </c>
      <c r="T38" s="159" t="s">
        <v>396</v>
      </c>
      <c r="U38" s="159">
        <v>0</v>
      </c>
      <c r="V38" s="159">
        <f>ROUND(E38*U38,2)</f>
        <v>0</v>
      </c>
      <c r="W38" s="159"/>
      <c r="X38" s="159" t="s">
        <v>176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177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ht="22.5" outlineLevel="1" x14ac:dyDescent="0.2">
      <c r="A39" s="176">
        <v>19</v>
      </c>
      <c r="B39" s="177" t="s">
        <v>897</v>
      </c>
      <c r="C39" s="187" t="s">
        <v>898</v>
      </c>
      <c r="D39" s="178" t="s">
        <v>267</v>
      </c>
      <c r="E39" s="179">
        <v>25</v>
      </c>
      <c r="F39" s="180">
        <v>814</v>
      </c>
      <c r="G39" s="181">
        <f>ROUND(E39*F39,2)</f>
        <v>20350</v>
      </c>
      <c r="H39" s="160"/>
      <c r="I39" s="159">
        <f>ROUND(E39*H39,2)</f>
        <v>0</v>
      </c>
      <c r="J39" s="160"/>
      <c r="K39" s="159">
        <f>ROUND(E39*J39,2)</f>
        <v>0</v>
      </c>
      <c r="L39" s="159">
        <v>21</v>
      </c>
      <c r="M39" s="159">
        <f>G39*(1+L39/100)</f>
        <v>24623.5</v>
      </c>
      <c r="N39" s="159">
        <v>7.0000000000000001E-3</v>
      </c>
      <c r="O39" s="159">
        <f>ROUND(E39*N39,2)</f>
        <v>0.18</v>
      </c>
      <c r="P39" s="159">
        <v>0</v>
      </c>
      <c r="Q39" s="159">
        <f>ROUND(E39*P39,2)</f>
        <v>0</v>
      </c>
      <c r="R39" s="159" t="s">
        <v>229</v>
      </c>
      <c r="S39" s="159" t="s">
        <v>175</v>
      </c>
      <c r="T39" s="159" t="s">
        <v>175</v>
      </c>
      <c r="U39" s="159">
        <v>0</v>
      </c>
      <c r="V39" s="159">
        <f>ROUND(E39*U39,2)</f>
        <v>0</v>
      </c>
      <c r="W39" s="159"/>
      <c r="X39" s="159" t="s">
        <v>230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231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76">
        <v>20</v>
      </c>
      <c r="B40" s="177" t="s">
        <v>899</v>
      </c>
      <c r="C40" s="187" t="s">
        <v>900</v>
      </c>
      <c r="D40" s="178" t="s">
        <v>267</v>
      </c>
      <c r="E40" s="179">
        <v>2</v>
      </c>
      <c r="F40" s="180">
        <v>807</v>
      </c>
      <c r="G40" s="181">
        <f>ROUND(E40*F40,2)</f>
        <v>1614</v>
      </c>
      <c r="H40" s="160"/>
      <c r="I40" s="159">
        <f>ROUND(E40*H40,2)</f>
        <v>0</v>
      </c>
      <c r="J40" s="160"/>
      <c r="K40" s="159">
        <f>ROUND(E40*J40,2)</f>
        <v>0</v>
      </c>
      <c r="L40" s="159">
        <v>21</v>
      </c>
      <c r="M40" s="159">
        <f>G40*(1+L40/100)</f>
        <v>1952.94</v>
      </c>
      <c r="N40" s="159">
        <v>2.65E-3</v>
      </c>
      <c r="O40" s="159">
        <f>ROUND(E40*N40,2)</f>
        <v>0.01</v>
      </c>
      <c r="P40" s="159">
        <v>0</v>
      </c>
      <c r="Q40" s="159">
        <f>ROUND(E40*P40,2)</f>
        <v>0</v>
      </c>
      <c r="R40" s="159" t="s">
        <v>229</v>
      </c>
      <c r="S40" s="159" t="s">
        <v>175</v>
      </c>
      <c r="T40" s="159" t="s">
        <v>175</v>
      </c>
      <c r="U40" s="159">
        <v>0</v>
      </c>
      <c r="V40" s="159">
        <f>ROUND(E40*U40,2)</f>
        <v>0</v>
      </c>
      <c r="W40" s="159"/>
      <c r="X40" s="159" t="s">
        <v>230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231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x14ac:dyDescent="0.2">
      <c r="A41" s="164" t="s">
        <v>170</v>
      </c>
      <c r="B41" s="165" t="s">
        <v>102</v>
      </c>
      <c r="C41" s="184" t="s">
        <v>103</v>
      </c>
      <c r="D41" s="166"/>
      <c r="E41" s="167"/>
      <c r="F41" s="168"/>
      <c r="G41" s="169">
        <f>SUMIF(AG42:AG42,"&lt;&gt;NOR",G42:G42)</f>
        <v>3330.97</v>
      </c>
      <c r="H41" s="163"/>
      <c r="I41" s="163">
        <f>SUM(I42:I42)</f>
        <v>0</v>
      </c>
      <c r="J41" s="163"/>
      <c r="K41" s="163">
        <f>SUM(K42:K42)</f>
        <v>0</v>
      </c>
      <c r="L41" s="163"/>
      <c r="M41" s="163">
        <f>SUM(M42:M42)</f>
        <v>4030.4736999999996</v>
      </c>
      <c r="N41" s="163"/>
      <c r="O41" s="163">
        <f>SUM(O42:O42)</f>
        <v>0</v>
      </c>
      <c r="P41" s="163"/>
      <c r="Q41" s="163">
        <f>SUM(Q42:Q42)</f>
        <v>0</v>
      </c>
      <c r="R41" s="163"/>
      <c r="S41" s="163"/>
      <c r="T41" s="163"/>
      <c r="U41" s="163"/>
      <c r="V41" s="163">
        <f>SUM(V42:V42)</f>
        <v>5.05</v>
      </c>
      <c r="W41" s="163"/>
      <c r="X41" s="163"/>
      <c r="AG41" t="s">
        <v>171</v>
      </c>
    </row>
    <row r="42" spans="1:60" outlineLevel="1" x14ac:dyDescent="0.2">
      <c r="A42" s="176">
        <v>21</v>
      </c>
      <c r="B42" s="177" t="s">
        <v>824</v>
      </c>
      <c r="C42" s="187" t="s">
        <v>825</v>
      </c>
      <c r="D42" s="178" t="s">
        <v>243</v>
      </c>
      <c r="E42" s="179">
        <v>23.877949999999998</v>
      </c>
      <c r="F42" s="180">
        <v>139.5</v>
      </c>
      <c r="G42" s="181">
        <f>ROUND(E42*F42,2)</f>
        <v>3330.97</v>
      </c>
      <c r="H42" s="160"/>
      <c r="I42" s="159">
        <f>ROUND(E42*H42,2)</f>
        <v>0</v>
      </c>
      <c r="J42" s="160"/>
      <c r="K42" s="159">
        <f>ROUND(E42*J42,2)</f>
        <v>0</v>
      </c>
      <c r="L42" s="159">
        <v>21</v>
      </c>
      <c r="M42" s="159">
        <f>G42*(1+L42/100)</f>
        <v>4030.4736999999996</v>
      </c>
      <c r="N42" s="159">
        <v>0</v>
      </c>
      <c r="O42" s="159">
        <f>ROUND(E42*N42,2)</f>
        <v>0</v>
      </c>
      <c r="P42" s="159">
        <v>0</v>
      </c>
      <c r="Q42" s="159">
        <f>ROUND(E42*P42,2)</f>
        <v>0</v>
      </c>
      <c r="R42" s="159"/>
      <c r="S42" s="159" t="s">
        <v>175</v>
      </c>
      <c r="T42" s="159" t="s">
        <v>175</v>
      </c>
      <c r="U42" s="159">
        <v>0.21149999999999999</v>
      </c>
      <c r="V42" s="159">
        <f>ROUND(E42*U42,2)</f>
        <v>5.05</v>
      </c>
      <c r="W42" s="159"/>
      <c r="X42" s="159" t="s">
        <v>476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477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x14ac:dyDescent="0.2">
      <c r="A43" s="164" t="s">
        <v>170</v>
      </c>
      <c r="B43" s="165" t="s">
        <v>112</v>
      </c>
      <c r="C43" s="184" t="s">
        <v>113</v>
      </c>
      <c r="D43" s="166"/>
      <c r="E43" s="167"/>
      <c r="F43" s="168"/>
      <c r="G43" s="169">
        <f>SUMIF(AG44:AG45,"&lt;&gt;NOR",G44:G45)</f>
        <v>545.04</v>
      </c>
      <c r="H43" s="163"/>
      <c r="I43" s="163">
        <f>SUM(I44:I45)</f>
        <v>0</v>
      </c>
      <c r="J43" s="163"/>
      <c r="K43" s="163">
        <f>SUM(K44:K45)</f>
        <v>0</v>
      </c>
      <c r="L43" s="163"/>
      <c r="M43" s="163">
        <f>SUM(M44:M45)</f>
        <v>659.49839999999995</v>
      </c>
      <c r="N43" s="163"/>
      <c r="O43" s="163">
        <f>SUM(O44:O45)</f>
        <v>0</v>
      </c>
      <c r="P43" s="163"/>
      <c r="Q43" s="163">
        <f>SUM(Q44:Q45)</f>
        <v>0</v>
      </c>
      <c r="R43" s="163"/>
      <c r="S43" s="163"/>
      <c r="T43" s="163"/>
      <c r="U43" s="163"/>
      <c r="V43" s="163">
        <f>SUM(V44:V45)</f>
        <v>1.0900000000000001</v>
      </c>
      <c r="W43" s="163"/>
      <c r="X43" s="163"/>
      <c r="AG43" t="s">
        <v>171</v>
      </c>
    </row>
    <row r="44" spans="1:60" outlineLevel="1" x14ac:dyDescent="0.2">
      <c r="A44" s="170">
        <v>22</v>
      </c>
      <c r="B44" s="171" t="s">
        <v>826</v>
      </c>
      <c r="C44" s="185" t="s">
        <v>827</v>
      </c>
      <c r="D44" s="172" t="s">
        <v>184</v>
      </c>
      <c r="E44" s="173">
        <v>22.71</v>
      </c>
      <c r="F44" s="174">
        <v>24</v>
      </c>
      <c r="G44" s="175">
        <f>ROUND(E44*F44,2)</f>
        <v>545.04</v>
      </c>
      <c r="H44" s="160"/>
      <c r="I44" s="159">
        <f>ROUND(E44*H44,2)</f>
        <v>0</v>
      </c>
      <c r="J44" s="160"/>
      <c r="K44" s="159">
        <f>ROUND(E44*J44,2)</f>
        <v>0</v>
      </c>
      <c r="L44" s="159">
        <v>21</v>
      </c>
      <c r="M44" s="159">
        <f>G44*(1+L44/100)</f>
        <v>659.49839999999995</v>
      </c>
      <c r="N44" s="159">
        <v>0</v>
      </c>
      <c r="O44" s="159">
        <f>ROUND(E44*N44,2)</f>
        <v>0</v>
      </c>
      <c r="P44" s="159">
        <v>0</v>
      </c>
      <c r="Q44" s="159">
        <f>ROUND(E44*P44,2)</f>
        <v>0</v>
      </c>
      <c r="R44" s="159"/>
      <c r="S44" s="159" t="s">
        <v>175</v>
      </c>
      <c r="T44" s="159" t="s">
        <v>175</v>
      </c>
      <c r="U44" s="159">
        <v>4.8000000000000001E-2</v>
      </c>
      <c r="V44" s="159">
        <f>ROUND(E44*U44,2)</f>
        <v>1.0900000000000001</v>
      </c>
      <c r="W44" s="159"/>
      <c r="X44" s="159" t="s">
        <v>176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177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6"/>
      <c r="B45" s="157"/>
      <c r="C45" s="186" t="s">
        <v>893</v>
      </c>
      <c r="D45" s="161"/>
      <c r="E45" s="162">
        <v>22.71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49"/>
      <c r="Z45" s="149"/>
      <c r="AA45" s="149"/>
      <c r="AB45" s="149"/>
      <c r="AC45" s="149"/>
      <c r="AD45" s="149"/>
      <c r="AE45" s="149"/>
      <c r="AF45" s="149"/>
      <c r="AG45" s="149" t="s">
        <v>179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x14ac:dyDescent="0.2">
      <c r="A46" s="3"/>
      <c r="B46" s="4"/>
      <c r="C46" s="189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v>15</v>
      </c>
      <c r="AF46">
        <v>21</v>
      </c>
      <c r="AG46" t="s">
        <v>157</v>
      </c>
    </row>
    <row r="47" spans="1:60" x14ac:dyDescent="0.2">
      <c r="A47" s="152"/>
      <c r="B47" s="153" t="s">
        <v>31</v>
      </c>
      <c r="C47" s="190"/>
      <c r="D47" s="154"/>
      <c r="E47" s="155"/>
      <c r="F47" s="155"/>
      <c r="G47" s="183">
        <f>G8+G31+G34+G41+G43</f>
        <v>118303.54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f>SUMIF(L7:L45,AE46,G7:G45)</f>
        <v>0</v>
      </c>
      <c r="AF47">
        <f>SUMIF(L7:L45,AF46,G7:G45)</f>
        <v>118303.54</v>
      </c>
      <c r="AG47" t="s">
        <v>770</v>
      </c>
    </row>
    <row r="48" spans="1:60" x14ac:dyDescent="0.2">
      <c r="A48" s="3"/>
      <c r="B48" s="4"/>
      <c r="C48" s="189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33" x14ac:dyDescent="0.2">
      <c r="A49" s="3"/>
      <c r="B49" s="4"/>
      <c r="C49" s="189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3" x14ac:dyDescent="0.2">
      <c r="A50" s="254" t="s">
        <v>771</v>
      </c>
      <c r="B50" s="254"/>
      <c r="C50" s="255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33" x14ac:dyDescent="0.2">
      <c r="A51" s="256"/>
      <c r="B51" s="257"/>
      <c r="C51" s="258"/>
      <c r="D51" s="257"/>
      <c r="E51" s="257"/>
      <c r="F51" s="257"/>
      <c r="G51" s="25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G51" t="s">
        <v>772</v>
      </c>
    </row>
    <row r="52" spans="1:33" x14ac:dyDescent="0.2">
      <c r="A52" s="260"/>
      <c r="B52" s="261"/>
      <c r="C52" s="262"/>
      <c r="D52" s="261"/>
      <c r="E52" s="261"/>
      <c r="F52" s="261"/>
      <c r="G52" s="26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3" x14ac:dyDescent="0.2">
      <c r="A53" s="260"/>
      <c r="B53" s="261"/>
      <c r="C53" s="262"/>
      <c r="D53" s="261"/>
      <c r="E53" s="261"/>
      <c r="F53" s="261"/>
      <c r="G53" s="26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3" x14ac:dyDescent="0.2">
      <c r="A54" s="260"/>
      <c r="B54" s="261"/>
      <c r="C54" s="262"/>
      <c r="D54" s="261"/>
      <c r="E54" s="261"/>
      <c r="F54" s="261"/>
      <c r="G54" s="26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33" x14ac:dyDescent="0.2">
      <c r="A55" s="264"/>
      <c r="B55" s="265"/>
      <c r="C55" s="266"/>
      <c r="D55" s="265"/>
      <c r="E55" s="265"/>
      <c r="F55" s="265"/>
      <c r="G55" s="26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33" x14ac:dyDescent="0.2">
      <c r="A56" s="3"/>
      <c r="B56" s="4"/>
      <c r="C56" s="189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33" x14ac:dyDescent="0.2">
      <c r="C57" s="191"/>
      <c r="D57" s="10"/>
      <c r="AG57" t="s">
        <v>773</v>
      </c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1:G55"/>
    <mergeCell ref="A1:G1"/>
    <mergeCell ref="C2:G2"/>
    <mergeCell ref="C3:G3"/>
    <mergeCell ref="C4:G4"/>
    <mergeCell ref="A50:C5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2659024F3442418007FBC67063E419" ma:contentTypeVersion="13" ma:contentTypeDescription="Vytvoří nový dokument" ma:contentTypeScope="" ma:versionID="43cc382add6c7070e479ddb1dcf05c74">
  <xsd:schema xmlns:xsd="http://www.w3.org/2001/XMLSchema" xmlns:xs="http://www.w3.org/2001/XMLSchema" xmlns:p="http://schemas.microsoft.com/office/2006/metadata/properties" xmlns:ns2="95b419f4-261c-4a5d-b742-5f3743c0166a" xmlns:ns3="9f3ad58d-445d-40ba-9cc1-3cc97fa0dc19" targetNamespace="http://schemas.microsoft.com/office/2006/metadata/properties" ma:root="true" ma:fieldsID="1e636f9024b295bc15660aef7bf291e3" ns2:_="" ns3:_="">
    <xsd:import namespace="95b419f4-261c-4a5d-b742-5f3743c0166a"/>
    <xsd:import namespace="9f3ad58d-445d-40ba-9cc1-3cc97fa0dc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Osoby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419f4-261c-4a5d-b742-5f3743c01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Osoby" ma:index="18" nillable="true" ma:displayName="Osoby" ma:list="UserInfo" ma:SharePointGroup="0" ma:internalName="Oso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ad58d-445d-40ba-9cc1-3cc97fa0dc1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oby xmlns="95b419f4-261c-4a5d-b742-5f3743c0166a">
      <UserInfo>
        <DisplayName/>
        <AccountId xsi:nil="true"/>
        <AccountType/>
      </UserInfo>
    </Osoby>
  </documentManagement>
</p:properties>
</file>

<file path=customXml/itemProps1.xml><?xml version="1.0" encoding="utf-8"?>
<ds:datastoreItem xmlns:ds="http://schemas.openxmlformats.org/officeDocument/2006/customXml" ds:itemID="{182D013F-0F42-4429-BDDF-BE8521958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BEE4F-7582-41CA-B5F4-87C585BDE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b419f4-261c-4a5d-b742-5f3743c0166a"/>
    <ds:schemaRef ds:uri="9f3ad58d-445d-40ba-9cc1-3cc97fa0dc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27CF84-7FB0-4A14-BF1E-141ED4E0D5CE}">
  <ds:schemaRefs>
    <ds:schemaRef ds:uri="http://schemas.microsoft.com/office/2006/metadata/properties"/>
    <ds:schemaRef ds:uri="http://schemas.microsoft.com/office/infopath/2007/PartnerControls"/>
    <ds:schemaRef ds:uri="95b419f4-261c-4a5d-b742-5f3743c016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56</vt:i4>
      </vt:variant>
    </vt:vector>
  </HeadingPairs>
  <TitlesOfParts>
    <vt:vector size="63" baseType="lpstr">
      <vt:lpstr>Stavba</vt:lpstr>
      <vt:lpstr>VzorPolozky</vt:lpstr>
      <vt:lpstr>SO 01 01 Pol</vt:lpstr>
      <vt:lpstr>SO 01 02 Pol</vt:lpstr>
      <vt:lpstr>SO 01 03 Pol</vt:lpstr>
      <vt:lpstr>SO 01 04 Pol</vt:lpstr>
      <vt:lpstr>SO 02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01 Pol'!Názvy_tisku</vt:lpstr>
      <vt:lpstr>'SO 01 02 Pol'!Názvy_tisku</vt:lpstr>
      <vt:lpstr>'SO 01 03 Pol'!Názvy_tisku</vt:lpstr>
      <vt:lpstr>'SO 01 04 Pol'!Názvy_tisku</vt:lpstr>
      <vt:lpstr>'SO 02 01 Pol'!Názvy_tisku</vt:lpstr>
      <vt:lpstr>oadresa</vt:lpstr>
      <vt:lpstr>Stavba!Objednatel</vt:lpstr>
      <vt:lpstr>Stavba!Objekt</vt:lpstr>
      <vt:lpstr>'SO 01 01 Pol'!Oblast_tisku</vt:lpstr>
      <vt:lpstr>'SO 01 02 Pol'!Oblast_tisku</vt:lpstr>
      <vt:lpstr>'SO 01 03 Pol'!Oblast_tisku</vt:lpstr>
      <vt:lpstr>'SO 01 04 Pol'!Oblast_tisku</vt:lpstr>
      <vt:lpstr>'SO 02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KUZELA-NTB</dc:creator>
  <cp:lastModifiedBy>Katka Milošová</cp:lastModifiedBy>
  <cp:lastPrinted>2019-03-19T12:27:02Z</cp:lastPrinted>
  <dcterms:created xsi:type="dcterms:W3CDTF">2009-04-08T07:15:50Z</dcterms:created>
  <dcterms:modified xsi:type="dcterms:W3CDTF">2020-09-17T07:04:40Z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0x010100C82659024F3442418007FBC67063E419</vt:lpwstr>
  </property>
</Properties>
</file>