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P04118.1 - Strojní část" sheetId="2" r:id="rId2"/>
    <sheet name="P04118.2 - Stavební část" sheetId="3" r:id="rId3"/>
    <sheet name="P04118.3 - VRN - Vedlejší..." sheetId="4" r:id="rId4"/>
  </sheets>
  <definedNames>
    <definedName name="_xlnm.Print_Area" localSheetId="0">'Rekapitulace stavby'!$D$4:$AO$76,'Rekapitulace stavby'!$C$82:$AQ$105</definedName>
    <definedName name="_xlnm.Print_Titles" localSheetId="0">'Rekapitulace stavby'!$92:$92</definedName>
    <definedName name="_xlnm._FilterDatabase" localSheetId="1" hidden="1">'P04118.1 - Strojní část'!$C$140:$K$656</definedName>
    <definedName name="_xlnm.Print_Area" localSheetId="1">'P04118.1 - Strojní část'!$C$4:$J$76,'P04118.1 - Strojní část'!$C$82:$J$122,'P04118.1 - Strojní část'!$C$128:$K$656</definedName>
    <definedName name="_xlnm.Print_Titles" localSheetId="1">'P04118.1 - Strojní část'!$140:$140</definedName>
    <definedName name="_xlnm._FilterDatabase" localSheetId="2" hidden="1">'P04118.2 - Stavební část'!$C$134:$K$415</definedName>
    <definedName name="_xlnm.Print_Area" localSheetId="2">'P04118.2 - Stavební část'!$C$4:$J$76,'P04118.2 - Stavební část'!$C$82:$J$116,'P04118.2 - Stavební část'!$C$122:$K$415</definedName>
    <definedName name="_xlnm.Print_Titles" localSheetId="2">'P04118.2 - Stavební část'!$134:$134</definedName>
    <definedName name="_xlnm._FilterDatabase" localSheetId="3" hidden="1">'P04118.3 - VRN - Vedlejší...'!$C$128:$K$198</definedName>
    <definedName name="_xlnm.Print_Area" localSheetId="3">'P04118.3 - VRN - Vedlejší...'!$C$4:$J$76,'P04118.3 - VRN - Vedlejší...'!$C$82:$J$110,'P04118.3 - VRN - Vedlejší...'!$C$116:$K$198</definedName>
    <definedName name="_xlnm.Print_Titles" localSheetId="3">'P04118.3 - VRN - Vedlejší...'!$128:$128</definedName>
  </definedNames>
  <calcPr/>
</workbook>
</file>

<file path=xl/calcChain.xml><?xml version="1.0" encoding="utf-8"?>
<calcChain xmlns="http://schemas.openxmlformats.org/spreadsheetml/2006/main">
  <c i="4" r="J39"/>
  <c r="J38"/>
  <c i="1" r="AY97"/>
  <c i="4" r="J37"/>
  <c i="1" r="AX97"/>
  <c i="4"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R189"/>
  <c r="P189"/>
  <c r="BK189"/>
  <c r="J189"/>
  <c r="BE189"/>
  <c r="BI187"/>
  <c r="BH187"/>
  <c r="BG187"/>
  <c r="BF187"/>
  <c r="T187"/>
  <c r="R187"/>
  <c r="P187"/>
  <c r="BK187"/>
  <c r="J187"/>
  <c r="BE187"/>
  <c r="BI185"/>
  <c r="BH185"/>
  <c r="BG185"/>
  <c r="BF185"/>
  <c r="T185"/>
  <c r="R185"/>
  <c r="P185"/>
  <c r="BK185"/>
  <c r="J185"/>
  <c r="BE185"/>
  <c r="BI183"/>
  <c r="BH183"/>
  <c r="BG183"/>
  <c r="BF183"/>
  <c r="T183"/>
  <c r="R183"/>
  <c r="P183"/>
  <c r="BK183"/>
  <c r="J183"/>
  <c r="BE183"/>
  <c r="BI180"/>
  <c r="BH180"/>
  <c r="BG180"/>
  <c r="BF180"/>
  <c r="T180"/>
  <c r="R180"/>
  <c r="P180"/>
  <c r="BK180"/>
  <c r="J180"/>
  <c r="BE180"/>
  <c r="BI178"/>
  <c r="BH178"/>
  <c r="BG178"/>
  <c r="BF178"/>
  <c r="T178"/>
  <c r="R178"/>
  <c r="P178"/>
  <c r="BK178"/>
  <c r="J178"/>
  <c r="BE178"/>
  <c r="BI176"/>
  <c r="BH176"/>
  <c r="BG176"/>
  <c r="BF176"/>
  <c r="T176"/>
  <c r="R176"/>
  <c r="P176"/>
  <c r="BK176"/>
  <c r="J176"/>
  <c r="BE176"/>
  <c r="BI174"/>
  <c r="BH174"/>
  <c r="BG174"/>
  <c r="BF174"/>
  <c r="T174"/>
  <c r="T173"/>
  <c r="R174"/>
  <c r="R173"/>
  <c r="P174"/>
  <c r="P173"/>
  <c r="BK174"/>
  <c r="BK173"/>
  <c r="J173"/>
  <c r="J174"/>
  <c r="BE174"/>
  <c r="J99"/>
  <c r="BI171"/>
  <c r="BH171"/>
  <c r="BG171"/>
  <c r="BF171"/>
  <c r="T171"/>
  <c r="R171"/>
  <c r="P171"/>
  <c r="BK171"/>
  <c r="J171"/>
  <c r="BE171"/>
  <c r="BI169"/>
  <c r="BH169"/>
  <c r="BG169"/>
  <c r="BF169"/>
  <c r="T169"/>
  <c r="R169"/>
  <c r="P169"/>
  <c r="BK169"/>
  <c r="J169"/>
  <c r="BE169"/>
  <c r="BI167"/>
  <c r="BH167"/>
  <c r="BG167"/>
  <c r="BF167"/>
  <c r="T167"/>
  <c r="R167"/>
  <c r="P167"/>
  <c r="BK167"/>
  <c r="J167"/>
  <c r="BE167"/>
  <c r="BI165"/>
  <c r="BH165"/>
  <c r="BG165"/>
  <c r="BF165"/>
  <c r="T165"/>
  <c r="T164"/>
  <c r="R165"/>
  <c r="R164"/>
  <c r="P165"/>
  <c r="P164"/>
  <c r="BK165"/>
  <c r="BK164"/>
  <c r="J164"/>
  <c r="J165"/>
  <c r="BE165"/>
  <c r="J98"/>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1"/>
  <c r="BH131"/>
  <c r="BG131"/>
  <c r="BF131"/>
  <c r="T131"/>
  <c r="T130"/>
  <c r="T129"/>
  <c r="R131"/>
  <c r="R130"/>
  <c r="R129"/>
  <c r="P131"/>
  <c r="P130"/>
  <c r="P129"/>
  <c i="1" r="AU97"/>
  <c i="4" r="BK131"/>
  <c r="BK130"/>
  <c r="J130"/>
  <c r="BK129"/>
  <c r="J129"/>
  <c r="J96"/>
  <c r="J131"/>
  <c r="BE131"/>
  <c r="J97"/>
  <c r="J125"/>
  <c r="F125"/>
  <c r="F123"/>
  <c r="E121"/>
  <c r="BI108"/>
  <c r="BH108"/>
  <c r="BG108"/>
  <c r="BF108"/>
  <c r="BI107"/>
  <c r="BH107"/>
  <c r="BG107"/>
  <c r="BF107"/>
  <c r="BE107"/>
  <c r="BI106"/>
  <c r="BH106"/>
  <c r="BG106"/>
  <c r="BF106"/>
  <c r="BE106"/>
  <c r="BI105"/>
  <c r="BH105"/>
  <c r="BG105"/>
  <c r="BF105"/>
  <c r="BE105"/>
  <c r="BI104"/>
  <c r="BH104"/>
  <c r="BG104"/>
  <c r="BF104"/>
  <c r="BE104"/>
  <c r="BI103"/>
  <c r="F39"/>
  <c i="1" r="BD97"/>
  <c i="4" r="BH103"/>
  <c r="F38"/>
  <c i="1" r="BC97"/>
  <c i="4" r="BG103"/>
  <c r="F37"/>
  <c i="1" r="BB97"/>
  <c i="4" r="BF103"/>
  <c r="J36"/>
  <c i="1" r="AW97"/>
  <c i="4" r="F36"/>
  <c i="1" r="BA97"/>
  <c i="4" r="BE103"/>
  <c r="J30"/>
  <c r="J108"/>
  <c r="J102"/>
  <c r="J110"/>
  <c r="J31"/>
  <c r="J32"/>
  <c i="1" r="AG97"/>
  <c i="4" r="BE108"/>
  <c r="J35"/>
  <c i="1" r="AV97"/>
  <c i="4" r="F35"/>
  <c i="1" r="AZ97"/>
  <c i="4" r="J91"/>
  <c r="F91"/>
  <c r="F89"/>
  <c r="E87"/>
  <c r="J41"/>
  <c r="J24"/>
  <c r="E24"/>
  <c r="J126"/>
  <c r="J92"/>
  <c r="J23"/>
  <c r="J18"/>
  <c r="E18"/>
  <c r="F126"/>
  <c r="F92"/>
  <c r="J17"/>
  <c r="J12"/>
  <c r="J123"/>
  <c r="J89"/>
  <c r="E7"/>
  <c r="E119"/>
  <c r="E85"/>
  <c i="3" r="J39"/>
  <c r="J38"/>
  <c i="1" r="AY96"/>
  <c i="3" r="J37"/>
  <c i="1" r="AX96"/>
  <c i="3" r="BI413"/>
  <c r="BH413"/>
  <c r="BG413"/>
  <c r="BF413"/>
  <c r="T413"/>
  <c r="R413"/>
  <c r="P413"/>
  <c r="BK413"/>
  <c r="J413"/>
  <c r="BE413"/>
  <c r="BI411"/>
  <c r="BH411"/>
  <c r="BG411"/>
  <c r="BF411"/>
  <c r="T411"/>
  <c r="R411"/>
  <c r="P411"/>
  <c r="BK411"/>
  <c r="J411"/>
  <c r="BE411"/>
  <c r="BI409"/>
  <c r="BH409"/>
  <c r="BG409"/>
  <c r="BF409"/>
  <c r="T409"/>
  <c r="T408"/>
  <c r="R409"/>
  <c r="R408"/>
  <c r="P409"/>
  <c r="P408"/>
  <c r="BK409"/>
  <c r="BK408"/>
  <c r="J408"/>
  <c r="J409"/>
  <c r="BE409"/>
  <c r="J105"/>
  <c r="BI404"/>
  <c r="BH404"/>
  <c r="BG404"/>
  <c r="BF404"/>
  <c r="T404"/>
  <c r="R404"/>
  <c r="P404"/>
  <c r="BK404"/>
  <c r="J404"/>
  <c r="BE404"/>
  <c r="BI400"/>
  <c r="BH400"/>
  <c r="BG400"/>
  <c r="BF400"/>
  <c r="T400"/>
  <c r="R400"/>
  <c r="P400"/>
  <c r="BK400"/>
  <c r="J400"/>
  <c r="BE400"/>
  <c r="BI397"/>
  <c r="BH397"/>
  <c r="BG397"/>
  <c r="BF397"/>
  <c r="T397"/>
  <c r="R397"/>
  <c r="P397"/>
  <c r="BK397"/>
  <c r="J397"/>
  <c r="BE397"/>
  <c r="BI394"/>
  <c r="BH394"/>
  <c r="BG394"/>
  <c r="BF394"/>
  <c r="T394"/>
  <c r="R394"/>
  <c r="P394"/>
  <c r="BK394"/>
  <c r="J394"/>
  <c r="BE394"/>
  <c r="BI392"/>
  <c r="BH392"/>
  <c r="BG392"/>
  <c r="BF392"/>
  <c r="T392"/>
  <c r="T391"/>
  <c r="R392"/>
  <c r="R391"/>
  <c r="P392"/>
  <c r="P391"/>
  <c r="BK392"/>
  <c r="BK391"/>
  <c r="J391"/>
  <c r="J392"/>
  <c r="BE392"/>
  <c r="J104"/>
  <c r="BI388"/>
  <c r="BH388"/>
  <c r="BG388"/>
  <c r="BF388"/>
  <c r="T388"/>
  <c r="R388"/>
  <c r="P388"/>
  <c r="BK388"/>
  <c r="J388"/>
  <c r="BE388"/>
  <c r="BI386"/>
  <c r="BH386"/>
  <c r="BG386"/>
  <c r="BF386"/>
  <c r="T386"/>
  <c r="R386"/>
  <c r="P386"/>
  <c r="BK386"/>
  <c r="J386"/>
  <c r="BE386"/>
  <c r="BI383"/>
  <c r="BH383"/>
  <c r="BG383"/>
  <c r="BF383"/>
  <c r="T383"/>
  <c r="R383"/>
  <c r="P383"/>
  <c r="BK383"/>
  <c r="J383"/>
  <c r="BE383"/>
  <c r="BI380"/>
  <c r="BH380"/>
  <c r="BG380"/>
  <c r="BF380"/>
  <c r="T380"/>
  <c r="R380"/>
  <c r="P380"/>
  <c r="BK380"/>
  <c r="J380"/>
  <c r="BE380"/>
  <c r="BI377"/>
  <c r="BH377"/>
  <c r="BG377"/>
  <c r="BF377"/>
  <c r="T377"/>
  <c r="R377"/>
  <c r="P377"/>
  <c r="BK377"/>
  <c r="J377"/>
  <c r="BE377"/>
  <c r="BI375"/>
  <c r="BH375"/>
  <c r="BG375"/>
  <c r="BF375"/>
  <c r="T375"/>
  <c r="R375"/>
  <c r="P375"/>
  <c r="BK375"/>
  <c r="J375"/>
  <c r="BE375"/>
  <c r="BI371"/>
  <c r="BH371"/>
  <c r="BG371"/>
  <c r="BF371"/>
  <c r="T371"/>
  <c r="R371"/>
  <c r="P371"/>
  <c r="BK371"/>
  <c r="J371"/>
  <c r="BE371"/>
  <c r="BI366"/>
  <c r="BH366"/>
  <c r="BG366"/>
  <c r="BF366"/>
  <c r="T366"/>
  <c r="R366"/>
  <c r="P366"/>
  <c r="BK366"/>
  <c r="J366"/>
  <c r="BE366"/>
  <c r="BI360"/>
  <c r="BH360"/>
  <c r="BG360"/>
  <c r="BF360"/>
  <c r="T360"/>
  <c r="T359"/>
  <c r="R360"/>
  <c r="R359"/>
  <c r="P360"/>
  <c r="P359"/>
  <c r="BK360"/>
  <c r="BK359"/>
  <c r="J359"/>
  <c r="J360"/>
  <c r="BE360"/>
  <c r="J103"/>
  <c r="BI354"/>
  <c r="BH354"/>
  <c r="BG354"/>
  <c r="BF354"/>
  <c r="T354"/>
  <c r="R354"/>
  <c r="P354"/>
  <c r="BK354"/>
  <c r="J354"/>
  <c r="BE354"/>
  <c r="BI352"/>
  <c r="BH352"/>
  <c r="BG352"/>
  <c r="BF352"/>
  <c r="T352"/>
  <c r="R352"/>
  <c r="P352"/>
  <c r="BK352"/>
  <c r="J352"/>
  <c r="BE352"/>
  <c r="BI349"/>
  <c r="BH349"/>
  <c r="BG349"/>
  <c r="BF349"/>
  <c r="T349"/>
  <c r="R349"/>
  <c r="P349"/>
  <c r="BK349"/>
  <c r="J349"/>
  <c r="BE349"/>
  <c r="BI346"/>
  <c r="BH346"/>
  <c r="BG346"/>
  <c r="BF346"/>
  <c r="T346"/>
  <c r="R346"/>
  <c r="P346"/>
  <c r="BK346"/>
  <c r="J346"/>
  <c r="BE346"/>
  <c r="BI344"/>
  <c r="BH344"/>
  <c r="BG344"/>
  <c r="BF344"/>
  <c r="T344"/>
  <c r="R344"/>
  <c r="P344"/>
  <c r="BK344"/>
  <c r="J344"/>
  <c r="BE344"/>
  <c r="BI341"/>
  <c r="BH341"/>
  <c r="BG341"/>
  <c r="BF341"/>
  <c r="T341"/>
  <c r="R341"/>
  <c r="P341"/>
  <c r="BK341"/>
  <c r="J341"/>
  <c r="BE341"/>
  <c r="BI338"/>
  <c r="BH338"/>
  <c r="BG338"/>
  <c r="BF338"/>
  <c r="T338"/>
  <c r="R338"/>
  <c r="P338"/>
  <c r="BK338"/>
  <c r="J338"/>
  <c r="BE338"/>
  <c r="BI334"/>
  <c r="BH334"/>
  <c r="BG334"/>
  <c r="BF334"/>
  <c r="T334"/>
  <c r="R334"/>
  <c r="P334"/>
  <c r="BK334"/>
  <c r="J334"/>
  <c r="BE334"/>
  <c r="BI331"/>
  <c r="BH331"/>
  <c r="BG331"/>
  <c r="BF331"/>
  <c r="T331"/>
  <c r="R331"/>
  <c r="P331"/>
  <c r="BK331"/>
  <c r="J331"/>
  <c r="BE331"/>
  <c r="BI328"/>
  <c r="BH328"/>
  <c r="BG328"/>
  <c r="BF328"/>
  <c r="T328"/>
  <c r="T327"/>
  <c r="R328"/>
  <c r="R327"/>
  <c r="P328"/>
  <c r="P327"/>
  <c r="BK328"/>
  <c r="BK327"/>
  <c r="J327"/>
  <c r="J328"/>
  <c r="BE328"/>
  <c r="J102"/>
  <c r="BI324"/>
  <c r="BH324"/>
  <c r="BG324"/>
  <c r="BF324"/>
  <c r="T324"/>
  <c r="R324"/>
  <c r="P324"/>
  <c r="BK324"/>
  <c r="J324"/>
  <c r="BE324"/>
  <c r="BI321"/>
  <c r="BH321"/>
  <c r="BG321"/>
  <c r="BF321"/>
  <c r="T321"/>
  <c r="R321"/>
  <c r="P321"/>
  <c r="BK321"/>
  <c r="J321"/>
  <c r="BE321"/>
  <c r="BI317"/>
  <c r="BH317"/>
  <c r="BG317"/>
  <c r="BF317"/>
  <c r="T317"/>
  <c r="R317"/>
  <c r="P317"/>
  <c r="BK317"/>
  <c r="J317"/>
  <c r="BE317"/>
  <c r="BI311"/>
  <c r="BH311"/>
  <c r="BG311"/>
  <c r="BF311"/>
  <c r="T311"/>
  <c r="T310"/>
  <c r="R311"/>
  <c r="R310"/>
  <c r="P311"/>
  <c r="P310"/>
  <c r="BK311"/>
  <c r="BK310"/>
  <c r="J310"/>
  <c r="J311"/>
  <c r="BE311"/>
  <c r="J101"/>
  <c r="BI307"/>
  <c r="BH307"/>
  <c r="BG307"/>
  <c r="BF307"/>
  <c r="T307"/>
  <c r="T306"/>
  <c r="R307"/>
  <c r="R306"/>
  <c r="P307"/>
  <c r="P306"/>
  <c r="BK307"/>
  <c r="BK306"/>
  <c r="J306"/>
  <c r="J307"/>
  <c r="BE307"/>
  <c r="J100"/>
  <c r="BI300"/>
  <c r="BH300"/>
  <c r="BG300"/>
  <c r="BF300"/>
  <c r="T300"/>
  <c r="T299"/>
  <c r="R300"/>
  <c r="R299"/>
  <c r="P300"/>
  <c r="P299"/>
  <c r="BK300"/>
  <c r="BK299"/>
  <c r="J299"/>
  <c r="J300"/>
  <c r="BE300"/>
  <c r="J99"/>
  <c r="BI297"/>
  <c r="BH297"/>
  <c r="BG297"/>
  <c r="BF297"/>
  <c r="T297"/>
  <c r="R297"/>
  <c r="P297"/>
  <c r="BK297"/>
  <c r="J297"/>
  <c r="BE297"/>
  <c r="BI295"/>
  <c r="BH295"/>
  <c r="BG295"/>
  <c r="BF295"/>
  <c r="T295"/>
  <c r="R295"/>
  <c r="P295"/>
  <c r="BK295"/>
  <c r="J295"/>
  <c r="BE295"/>
  <c r="BI292"/>
  <c r="BH292"/>
  <c r="BG292"/>
  <c r="BF292"/>
  <c r="T292"/>
  <c r="R292"/>
  <c r="P292"/>
  <c r="BK292"/>
  <c r="J292"/>
  <c r="BE292"/>
  <c r="BI289"/>
  <c r="BH289"/>
  <c r="BG289"/>
  <c r="BF289"/>
  <c r="T289"/>
  <c r="R289"/>
  <c r="P289"/>
  <c r="BK289"/>
  <c r="J289"/>
  <c r="BE289"/>
  <c r="BI286"/>
  <c r="BH286"/>
  <c r="BG286"/>
  <c r="BF286"/>
  <c r="T286"/>
  <c r="R286"/>
  <c r="P286"/>
  <c r="BK286"/>
  <c r="J286"/>
  <c r="BE286"/>
  <c r="BI282"/>
  <c r="BH282"/>
  <c r="BG282"/>
  <c r="BF282"/>
  <c r="T282"/>
  <c r="R282"/>
  <c r="P282"/>
  <c r="BK282"/>
  <c r="J282"/>
  <c r="BE282"/>
  <c r="BI276"/>
  <c r="BH276"/>
  <c r="BG276"/>
  <c r="BF276"/>
  <c r="T276"/>
  <c r="R276"/>
  <c r="P276"/>
  <c r="BK276"/>
  <c r="J276"/>
  <c r="BE276"/>
  <c r="BI272"/>
  <c r="BH272"/>
  <c r="BG272"/>
  <c r="BF272"/>
  <c r="T272"/>
  <c r="R272"/>
  <c r="P272"/>
  <c r="BK272"/>
  <c r="J272"/>
  <c r="BE272"/>
  <c r="BI268"/>
  <c r="BH268"/>
  <c r="BG268"/>
  <c r="BF268"/>
  <c r="T268"/>
  <c r="R268"/>
  <c r="P268"/>
  <c r="BK268"/>
  <c r="J268"/>
  <c r="BE268"/>
  <c r="BI264"/>
  <c r="BH264"/>
  <c r="BG264"/>
  <c r="BF264"/>
  <c r="T264"/>
  <c r="R264"/>
  <c r="P264"/>
  <c r="BK264"/>
  <c r="J264"/>
  <c r="BE264"/>
  <c r="BI260"/>
  <c r="BH260"/>
  <c r="BG260"/>
  <c r="BF260"/>
  <c r="T260"/>
  <c r="R260"/>
  <c r="P260"/>
  <c r="BK260"/>
  <c r="J260"/>
  <c r="BE260"/>
  <c r="BI255"/>
  <c r="BH255"/>
  <c r="BG255"/>
  <c r="BF255"/>
  <c r="T255"/>
  <c r="R255"/>
  <c r="P255"/>
  <c r="BK255"/>
  <c r="J255"/>
  <c r="BE255"/>
  <c r="BI251"/>
  <c r="BH251"/>
  <c r="BG251"/>
  <c r="BF251"/>
  <c r="T251"/>
  <c r="R251"/>
  <c r="P251"/>
  <c r="BK251"/>
  <c r="J251"/>
  <c r="BE251"/>
  <c r="BI247"/>
  <c r="BH247"/>
  <c r="BG247"/>
  <c r="BF247"/>
  <c r="T247"/>
  <c r="R247"/>
  <c r="P247"/>
  <c r="BK247"/>
  <c r="J247"/>
  <c r="BE247"/>
  <c r="BI243"/>
  <c r="BH243"/>
  <c r="BG243"/>
  <c r="BF243"/>
  <c r="T243"/>
  <c r="R243"/>
  <c r="P243"/>
  <c r="BK243"/>
  <c r="J243"/>
  <c r="BE243"/>
  <c r="BI241"/>
  <c r="BH241"/>
  <c r="BG241"/>
  <c r="BF241"/>
  <c r="T241"/>
  <c r="R241"/>
  <c r="P241"/>
  <c r="BK241"/>
  <c r="J241"/>
  <c r="BE241"/>
  <c r="BI237"/>
  <c r="BH237"/>
  <c r="BG237"/>
  <c r="BF237"/>
  <c r="T237"/>
  <c r="R237"/>
  <c r="P237"/>
  <c r="BK237"/>
  <c r="J237"/>
  <c r="BE237"/>
  <c r="BI234"/>
  <c r="BH234"/>
  <c r="BG234"/>
  <c r="BF234"/>
  <c r="T234"/>
  <c r="R234"/>
  <c r="P234"/>
  <c r="BK234"/>
  <c r="J234"/>
  <c r="BE234"/>
  <c r="BI228"/>
  <c r="BH228"/>
  <c r="BG228"/>
  <c r="BF228"/>
  <c r="T228"/>
  <c r="R228"/>
  <c r="P228"/>
  <c r="BK228"/>
  <c r="J228"/>
  <c r="BE228"/>
  <c r="BI223"/>
  <c r="BH223"/>
  <c r="BG223"/>
  <c r="BF223"/>
  <c r="T223"/>
  <c r="R223"/>
  <c r="P223"/>
  <c r="BK223"/>
  <c r="J223"/>
  <c r="BE223"/>
  <c r="BI215"/>
  <c r="BH215"/>
  <c r="BG215"/>
  <c r="BF215"/>
  <c r="T215"/>
  <c r="R215"/>
  <c r="P215"/>
  <c r="BK215"/>
  <c r="J215"/>
  <c r="BE215"/>
  <c r="BI211"/>
  <c r="BH211"/>
  <c r="BG211"/>
  <c r="BF211"/>
  <c r="T211"/>
  <c r="R211"/>
  <c r="P211"/>
  <c r="BK211"/>
  <c r="J211"/>
  <c r="BE211"/>
  <c r="BI209"/>
  <c r="BH209"/>
  <c r="BG209"/>
  <c r="BF209"/>
  <c r="T209"/>
  <c r="R209"/>
  <c r="P209"/>
  <c r="BK209"/>
  <c r="J209"/>
  <c r="BE209"/>
  <c r="BI206"/>
  <c r="BH206"/>
  <c r="BG206"/>
  <c r="BF206"/>
  <c r="T206"/>
  <c r="R206"/>
  <c r="P206"/>
  <c r="BK206"/>
  <c r="J206"/>
  <c r="BE206"/>
  <c r="BI204"/>
  <c r="BH204"/>
  <c r="BG204"/>
  <c r="BF204"/>
  <c r="T204"/>
  <c r="R204"/>
  <c r="P204"/>
  <c r="BK204"/>
  <c r="J204"/>
  <c r="BE204"/>
  <c r="BI201"/>
  <c r="BH201"/>
  <c r="BG201"/>
  <c r="BF201"/>
  <c r="T201"/>
  <c r="R201"/>
  <c r="P201"/>
  <c r="BK201"/>
  <c r="J201"/>
  <c r="BE201"/>
  <c r="BI198"/>
  <c r="BH198"/>
  <c r="BG198"/>
  <c r="BF198"/>
  <c r="T198"/>
  <c r="R198"/>
  <c r="P198"/>
  <c r="BK198"/>
  <c r="J198"/>
  <c r="BE198"/>
  <c r="BI193"/>
  <c r="BH193"/>
  <c r="BG193"/>
  <c r="BF193"/>
  <c r="T193"/>
  <c r="R193"/>
  <c r="P193"/>
  <c r="BK193"/>
  <c r="J193"/>
  <c r="BE193"/>
  <c r="BI191"/>
  <c r="BH191"/>
  <c r="BG191"/>
  <c r="BF191"/>
  <c r="T191"/>
  <c r="R191"/>
  <c r="P191"/>
  <c r="BK191"/>
  <c r="J191"/>
  <c r="BE191"/>
  <c r="BI186"/>
  <c r="BH186"/>
  <c r="BG186"/>
  <c r="BF186"/>
  <c r="T186"/>
  <c r="R186"/>
  <c r="P186"/>
  <c r="BK186"/>
  <c r="J186"/>
  <c r="BE186"/>
  <c r="BI183"/>
  <c r="BH183"/>
  <c r="BG183"/>
  <c r="BF183"/>
  <c r="T183"/>
  <c r="R183"/>
  <c r="P183"/>
  <c r="BK183"/>
  <c r="J183"/>
  <c r="BE183"/>
  <c r="BI179"/>
  <c r="BH179"/>
  <c r="BG179"/>
  <c r="BF179"/>
  <c r="T179"/>
  <c r="R179"/>
  <c r="P179"/>
  <c r="BK179"/>
  <c r="J179"/>
  <c r="BE179"/>
  <c r="BI176"/>
  <c r="BH176"/>
  <c r="BG176"/>
  <c r="BF176"/>
  <c r="T176"/>
  <c r="R176"/>
  <c r="P176"/>
  <c r="BK176"/>
  <c r="J176"/>
  <c r="BE176"/>
  <c r="BI173"/>
  <c r="BH173"/>
  <c r="BG173"/>
  <c r="BF173"/>
  <c r="T173"/>
  <c r="R173"/>
  <c r="P173"/>
  <c r="BK173"/>
  <c r="J173"/>
  <c r="BE173"/>
  <c r="BI170"/>
  <c r="BH170"/>
  <c r="BG170"/>
  <c r="BF170"/>
  <c r="T170"/>
  <c r="R170"/>
  <c r="P170"/>
  <c r="BK170"/>
  <c r="J170"/>
  <c r="BE170"/>
  <c r="BI166"/>
  <c r="BH166"/>
  <c r="BG166"/>
  <c r="BF166"/>
  <c r="T166"/>
  <c r="R166"/>
  <c r="P166"/>
  <c r="BK166"/>
  <c r="J166"/>
  <c r="BE166"/>
  <c r="BI164"/>
  <c r="BH164"/>
  <c r="BG164"/>
  <c r="BF164"/>
  <c r="T164"/>
  <c r="R164"/>
  <c r="P164"/>
  <c r="BK164"/>
  <c r="J164"/>
  <c r="BE164"/>
  <c r="BI161"/>
  <c r="BH161"/>
  <c r="BG161"/>
  <c r="BF161"/>
  <c r="T161"/>
  <c r="R161"/>
  <c r="P161"/>
  <c r="BK161"/>
  <c r="J161"/>
  <c r="BE161"/>
  <c r="BI158"/>
  <c r="BH158"/>
  <c r="BG158"/>
  <c r="BF158"/>
  <c r="T158"/>
  <c r="R158"/>
  <c r="P158"/>
  <c r="BK158"/>
  <c r="J158"/>
  <c r="BE158"/>
  <c r="BI153"/>
  <c r="BH153"/>
  <c r="BG153"/>
  <c r="BF153"/>
  <c r="T153"/>
  <c r="R153"/>
  <c r="P153"/>
  <c r="BK153"/>
  <c r="J153"/>
  <c r="BE153"/>
  <c r="BI148"/>
  <c r="BH148"/>
  <c r="BG148"/>
  <c r="BF148"/>
  <c r="T148"/>
  <c r="R148"/>
  <c r="P148"/>
  <c r="BK148"/>
  <c r="J148"/>
  <c r="BE148"/>
  <c r="BI141"/>
  <c r="BH141"/>
  <c r="BG141"/>
  <c r="BF141"/>
  <c r="T141"/>
  <c r="R141"/>
  <c r="P141"/>
  <c r="BK141"/>
  <c r="J141"/>
  <c r="BE141"/>
  <c r="BI138"/>
  <c r="BH138"/>
  <c r="BG138"/>
  <c r="BF138"/>
  <c r="T138"/>
  <c r="T137"/>
  <c r="T136"/>
  <c r="T135"/>
  <c r="R138"/>
  <c r="R137"/>
  <c r="R136"/>
  <c r="R135"/>
  <c r="P138"/>
  <c r="P137"/>
  <c r="P136"/>
  <c r="P135"/>
  <c i="1" r="AU96"/>
  <c i="3" r="BK138"/>
  <c r="BK137"/>
  <c r="J137"/>
  <c r="BK136"/>
  <c r="J136"/>
  <c r="BK135"/>
  <c r="J135"/>
  <c r="J96"/>
  <c r="J138"/>
  <c r="BE138"/>
  <c r="J98"/>
  <c r="J97"/>
  <c r="J131"/>
  <c r="F131"/>
  <c r="F129"/>
  <c r="E127"/>
  <c r="BI114"/>
  <c r="BH114"/>
  <c r="BG114"/>
  <c r="BF114"/>
  <c r="BI113"/>
  <c r="BH113"/>
  <c r="BG113"/>
  <c r="BF113"/>
  <c r="BE113"/>
  <c r="BI112"/>
  <c r="BH112"/>
  <c r="BG112"/>
  <c r="BF112"/>
  <c r="BE112"/>
  <c r="BI111"/>
  <c r="BH111"/>
  <c r="BG111"/>
  <c r="BF111"/>
  <c r="BE111"/>
  <c r="BI110"/>
  <c r="BH110"/>
  <c r="BG110"/>
  <c r="BF110"/>
  <c r="BE110"/>
  <c r="BI109"/>
  <c r="F39"/>
  <c i="1" r="BD96"/>
  <c i="3" r="BH109"/>
  <c r="F38"/>
  <c i="1" r="BC96"/>
  <c i="3" r="BG109"/>
  <c r="F37"/>
  <c i="1" r="BB96"/>
  <c i="3" r="BF109"/>
  <c r="J36"/>
  <c i="1" r="AW96"/>
  <c i="3" r="F36"/>
  <c i="1" r="BA96"/>
  <c i="3" r="BE109"/>
  <c r="J30"/>
  <c r="J114"/>
  <c r="J108"/>
  <c r="J116"/>
  <c r="J31"/>
  <c r="J32"/>
  <c i="1" r="AG96"/>
  <c i="3" r="BE114"/>
  <c r="J35"/>
  <c i="1" r="AV96"/>
  <c i="3" r="F35"/>
  <c i="1" r="AZ96"/>
  <c i="3" r="J91"/>
  <c r="F91"/>
  <c r="F89"/>
  <c r="E87"/>
  <c r="J41"/>
  <c r="J24"/>
  <c r="E24"/>
  <c r="J132"/>
  <c r="J92"/>
  <c r="J23"/>
  <c r="J18"/>
  <c r="E18"/>
  <c r="F132"/>
  <c r="F92"/>
  <c r="J17"/>
  <c r="J12"/>
  <c r="J129"/>
  <c r="J89"/>
  <c r="E7"/>
  <c r="E125"/>
  <c r="E85"/>
  <c i="2" r="J39"/>
  <c r="J38"/>
  <c i="1" r="AY95"/>
  <c i="2" r="J37"/>
  <c i="1" r="AX95"/>
  <c i="2" r="BI655"/>
  <c r="BH655"/>
  <c r="BG655"/>
  <c r="BF655"/>
  <c r="T655"/>
  <c r="R655"/>
  <c r="P655"/>
  <c r="BK655"/>
  <c r="J655"/>
  <c r="BE655"/>
  <c r="BI653"/>
  <c r="BH653"/>
  <c r="BG653"/>
  <c r="BF653"/>
  <c r="T653"/>
  <c r="R653"/>
  <c r="P653"/>
  <c r="BK653"/>
  <c r="J653"/>
  <c r="BE653"/>
  <c r="BI651"/>
  <c r="BH651"/>
  <c r="BG651"/>
  <c r="BF651"/>
  <c r="T651"/>
  <c r="R651"/>
  <c r="P651"/>
  <c r="BK651"/>
  <c r="J651"/>
  <c r="BE651"/>
  <c r="BI649"/>
  <c r="BH649"/>
  <c r="BG649"/>
  <c r="BF649"/>
  <c r="T649"/>
  <c r="R649"/>
  <c r="P649"/>
  <c r="BK649"/>
  <c r="J649"/>
  <c r="BE649"/>
  <c r="BI647"/>
  <c r="BH647"/>
  <c r="BG647"/>
  <c r="BF647"/>
  <c r="T647"/>
  <c r="R647"/>
  <c r="P647"/>
  <c r="BK647"/>
  <c r="J647"/>
  <c r="BE647"/>
  <c r="BI645"/>
  <c r="BH645"/>
  <c r="BG645"/>
  <c r="BF645"/>
  <c r="T645"/>
  <c r="R645"/>
  <c r="P645"/>
  <c r="BK645"/>
  <c r="J645"/>
  <c r="BE645"/>
  <c r="BI643"/>
  <c r="BH643"/>
  <c r="BG643"/>
  <c r="BF643"/>
  <c r="T643"/>
  <c r="R643"/>
  <c r="P643"/>
  <c r="BK643"/>
  <c r="J643"/>
  <c r="BE643"/>
  <c r="BI641"/>
  <c r="BH641"/>
  <c r="BG641"/>
  <c r="BF641"/>
  <c r="T641"/>
  <c r="T640"/>
  <c r="R641"/>
  <c r="R640"/>
  <c r="P641"/>
  <c r="P640"/>
  <c r="BK641"/>
  <c r="BK640"/>
  <c r="J640"/>
  <c r="J641"/>
  <c r="BE641"/>
  <c r="J111"/>
  <c r="BI638"/>
  <c r="BH638"/>
  <c r="BG638"/>
  <c r="BF638"/>
  <c r="T638"/>
  <c r="R638"/>
  <c r="P638"/>
  <c r="BK638"/>
  <c r="J638"/>
  <c r="BE638"/>
  <c r="BI636"/>
  <c r="BH636"/>
  <c r="BG636"/>
  <c r="BF636"/>
  <c r="T636"/>
  <c r="R636"/>
  <c r="P636"/>
  <c r="BK636"/>
  <c r="J636"/>
  <c r="BE636"/>
  <c r="BI634"/>
  <c r="BH634"/>
  <c r="BG634"/>
  <c r="BF634"/>
  <c r="T634"/>
  <c r="T633"/>
  <c r="R634"/>
  <c r="R633"/>
  <c r="P634"/>
  <c r="P633"/>
  <c r="BK634"/>
  <c r="BK633"/>
  <c r="J633"/>
  <c r="J634"/>
  <c r="BE634"/>
  <c r="J110"/>
  <c r="BI630"/>
  <c r="BH630"/>
  <c r="BG630"/>
  <c r="BF630"/>
  <c r="T630"/>
  <c r="R630"/>
  <c r="P630"/>
  <c r="BK630"/>
  <c r="J630"/>
  <c r="BE630"/>
  <c r="BI627"/>
  <c r="BH627"/>
  <c r="BG627"/>
  <c r="BF627"/>
  <c r="T627"/>
  <c r="R627"/>
  <c r="P627"/>
  <c r="BK627"/>
  <c r="J627"/>
  <c r="BE627"/>
  <c r="BI625"/>
  <c r="BH625"/>
  <c r="BG625"/>
  <c r="BF625"/>
  <c r="T625"/>
  <c r="R625"/>
  <c r="P625"/>
  <c r="BK625"/>
  <c r="J625"/>
  <c r="BE625"/>
  <c r="BI623"/>
  <c r="BH623"/>
  <c r="BG623"/>
  <c r="BF623"/>
  <c r="T623"/>
  <c r="R623"/>
  <c r="P623"/>
  <c r="BK623"/>
  <c r="J623"/>
  <c r="BE623"/>
  <c r="BI621"/>
  <c r="BH621"/>
  <c r="BG621"/>
  <c r="BF621"/>
  <c r="T621"/>
  <c r="R621"/>
  <c r="P621"/>
  <c r="BK621"/>
  <c r="J621"/>
  <c r="BE621"/>
  <c r="BI619"/>
  <c r="BH619"/>
  <c r="BG619"/>
  <c r="BF619"/>
  <c r="T619"/>
  <c r="R619"/>
  <c r="P619"/>
  <c r="BK619"/>
  <c r="J619"/>
  <c r="BE619"/>
  <c r="BI617"/>
  <c r="BH617"/>
  <c r="BG617"/>
  <c r="BF617"/>
  <c r="T617"/>
  <c r="R617"/>
  <c r="P617"/>
  <c r="BK617"/>
  <c r="J617"/>
  <c r="BE617"/>
  <c r="BI615"/>
  <c r="BH615"/>
  <c r="BG615"/>
  <c r="BF615"/>
  <c r="T615"/>
  <c r="R615"/>
  <c r="P615"/>
  <c r="BK615"/>
  <c r="J615"/>
  <c r="BE615"/>
  <c r="BI613"/>
  <c r="BH613"/>
  <c r="BG613"/>
  <c r="BF613"/>
  <c r="T613"/>
  <c r="T612"/>
  <c r="R613"/>
  <c r="R612"/>
  <c r="P613"/>
  <c r="P612"/>
  <c r="BK613"/>
  <c r="BK612"/>
  <c r="J612"/>
  <c r="J613"/>
  <c r="BE613"/>
  <c r="J109"/>
  <c r="BI609"/>
  <c r="BH609"/>
  <c r="BG609"/>
  <c r="BF609"/>
  <c r="T609"/>
  <c r="R609"/>
  <c r="P609"/>
  <c r="BK609"/>
  <c r="J609"/>
  <c r="BE609"/>
  <c r="BI606"/>
  <c r="BH606"/>
  <c r="BG606"/>
  <c r="BF606"/>
  <c r="T606"/>
  <c r="R606"/>
  <c r="P606"/>
  <c r="BK606"/>
  <c r="J606"/>
  <c r="BE606"/>
  <c r="BI604"/>
  <c r="BH604"/>
  <c r="BG604"/>
  <c r="BF604"/>
  <c r="T604"/>
  <c r="R604"/>
  <c r="P604"/>
  <c r="BK604"/>
  <c r="J604"/>
  <c r="BE604"/>
  <c r="BI602"/>
  <c r="BH602"/>
  <c r="BG602"/>
  <c r="BF602"/>
  <c r="T602"/>
  <c r="R602"/>
  <c r="P602"/>
  <c r="BK602"/>
  <c r="J602"/>
  <c r="BE602"/>
  <c r="BI600"/>
  <c r="BH600"/>
  <c r="BG600"/>
  <c r="BF600"/>
  <c r="T600"/>
  <c r="R600"/>
  <c r="P600"/>
  <c r="BK600"/>
  <c r="J600"/>
  <c r="BE600"/>
  <c r="BI598"/>
  <c r="BH598"/>
  <c r="BG598"/>
  <c r="BF598"/>
  <c r="T598"/>
  <c r="R598"/>
  <c r="P598"/>
  <c r="BK598"/>
  <c r="J598"/>
  <c r="BE598"/>
  <c r="BI596"/>
  <c r="BH596"/>
  <c r="BG596"/>
  <c r="BF596"/>
  <c r="T596"/>
  <c r="R596"/>
  <c r="P596"/>
  <c r="BK596"/>
  <c r="J596"/>
  <c r="BE596"/>
  <c r="BI594"/>
  <c r="BH594"/>
  <c r="BG594"/>
  <c r="BF594"/>
  <c r="T594"/>
  <c r="R594"/>
  <c r="P594"/>
  <c r="BK594"/>
  <c r="J594"/>
  <c r="BE594"/>
  <c r="BI591"/>
  <c r="BH591"/>
  <c r="BG591"/>
  <c r="BF591"/>
  <c r="T591"/>
  <c r="R591"/>
  <c r="P591"/>
  <c r="BK591"/>
  <c r="J591"/>
  <c r="BE591"/>
  <c r="BI589"/>
  <c r="BH589"/>
  <c r="BG589"/>
  <c r="BF589"/>
  <c r="T589"/>
  <c r="R589"/>
  <c r="P589"/>
  <c r="BK589"/>
  <c r="J589"/>
  <c r="BE589"/>
  <c r="BI586"/>
  <c r="BH586"/>
  <c r="BG586"/>
  <c r="BF586"/>
  <c r="T586"/>
  <c r="R586"/>
  <c r="P586"/>
  <c r="BK586"/>
  <c r="J586"/>
  <c r="BE586"/>
  <c r="BI583"/>
  <c r="BH583"/>
  <c r="BG583"/>
  <c r="BF583"/>
  <c r="T583"/>
  <c r="R583"/>
  <c r="P583"/>
  <c r="BK583"/>
  <c r="J583"/>
  <c r="BE583"/>
  <c r="BI580"/>
  <c r="BH580"/>
  <c r="BG580"/>
  <c r="BF580"/>
  <c r="T580"/>
  <c r="R580"/>
  <c r="P580"/>
  <c r="BK580"/>
  <c r="J580"/>
  <c r="BE580"/>
  <c r="BI577"/>
  <c r="BH577"/>
  <c r="BG577"/>
  <c r="BF577"/>
  <c r="T577"/>
  <c r="R577"/>
  <c r="P577"/>
  <c r="BK577"/>
  <c r="J577"/>
  <c r="BE577"/>
  <c r="BI575"/>
  <c r="BH575"/>
  <c r="BG575"/>
  <c r="BF575"/>
  <c r="T575"/>
  <c r="R575"/>
  <c r="P575"/>
  <c r="BK575"/>
  <c r="J575"/>
  <c r="BE575"/>
  <c r="BI573"/>
  <c r="BH573"/>
  <c r="BG573"/>
  <c r="BF573"/>
  <c r="T573"/>
  <c r="R573"/>
  <c r="P573"/>
  <c r="BK573"/>
  <c r="J573"/>
  <c r="BE573"/>
  <c r="BI571"/>
  <c r="BH571"/>
  <c r="BG571"/>
  <c r="BF571"/>
  <c r="T571"/>
  <c r="R571"/>
  <c r="P571"/>
  <c r="BK571"/>
  <c r="J571"/>
  <c r="BE571"/>
  <c r="BI568"/>
  <c r="BH568"/>
  <c r="BG568"/>
  <c r="BF568"/>
  <c r="T568"/>
  <c r="R568"/>
  <c r="P568"/>
  <c r="BK568"/>
  <c r="J568"/>
  <c r="BE568"/>
  <c r="BI565"/>
  <c r="BH565"/>
  <c r="BG565"/>
  <c r="BF565"/>
  <c r="T565"/>
  <c r="R565"/>
  <c r="P565"/>
  <c r="BK565"/>
  <c r="J565"/>
  <c r="BE565"/>
  <c r="BI562"/>
  <c r="BH562"/>
  <c r="BG562"/>
  <c r="BF562"/>
  <c r="T562"/>
  <c r="R562"/>
  <c r="P562"/>
  <c r="BK562"/>
  <c r="J562"/>
  <c r="BE562"/>
  <c r="BI559"/>
  <c r="BH559"/>
  <c r="BG559"/>
  <c r="BF559"/>
  <c r="T559"/>
  <c r="R559"/>
  <c r="P559"/>
  <c r="BK559"/>
  <c r="J559"/>
  <c r="BE559"/>
  <c r="BI556"/>
  <c r="BH556"/>
  <c r="BG556"/>
  <c r="BF556"/>
  <c r="T556"/>
  <c r="R556"/>
  <c r="P556"/>
  <c r="BK556"/>
  <c r="J556"/>
  <c r="BE556"/>
  <c r="BI553"/>
  <c r="BH553"/>
  <c r="BG553"/>
  <c r="BF553"/>
  <c r="T553"/>
  <c r="R553"/>
  <c r="P553"/>
  <c r="BK553"/>
  <c r="J553"/>
  <c r="BE553"/>
  <c r="BI551"/>
  <c r="BH551"/>
  <c r="BG551"/>
  <c r="BF551"/>
  <c r="T551"/>
  <c r="R551"/>
  <c r="P551"/>
  <c r="BK551"/>
  <c r="J551"/>
  <c r="BE551"/>
  <c r="BI549"/>
  <c r="BH549"/>
  <c r="BG549"/>
  <c r="BF549"/>
  <c r="T549"/>
  <c r="R549"/>
  <c r="P549"/>
  <c r="BK549"/>
  <c r="J549"/>
  <c r="BE549"/>
  <c r="BI547"/>
  <c r="BH547"/>
  <c r="BG547"/>
  <c r="BF547"/>
  <c r="T547"/>
  <c r="R547"/>
  <c r="P547"/>
  <c r="BK547"/>
  <c r="J547"/>
  <c r="BE547"/>
  <c r="BI545"/>
  <c r="BH545"/>
  <c r="BG545"/>
  <c r="BF545"/>
  <c r="T545"/>
  <c r="R545"/>
  <c r="P545"/>
  <c r="BK545"/>
  <c r="J545"/>
  <c r="BE545"/>
  <c r="BI542"/>
  <c r="BH542"/>
  <c r="BG542"/>
  <c r="BF542"/>
  <c r="T542"/>
  <c r="R542"/>
  <c r="P542"/>
  <c r="BK542"/>
  <c r="J542"/>
  <c r="BE542"/>
  <c r="BI539"/>
  <c r="BH539"/>
  <c r="BG539"/>
  <c r="BF539"/>
  <c r="T539"/>
  <c r="R539"/>
  <c r="P539"/>
  <c r="BK539"/>
  <c r="J539"/>
  <c r="BE539"/>
  <c r="BI536"/>
  <c r="BH536"/>
  <c r="BG536"/>
  <c r="BF536"/>
  <c r="T536"/>
  <c r="R536"/>
  <c r="P536"/>
  <c r="BK536"/>
  <c r="J536"/>
  <c r="BE536"/>
  <c r="BI533"/>
  <c r="BH533"/>
  <c r="BG533"/>
  <c r="BF533"/>
  <c r="T533"/>
  <c r="R533"/>
  <c r="P533"/>
  <c r="BK533"/>
  <c r="J533"/>
  <c r="BE533"/>
  <c r="BI531"/>
  <c r="BH531"/>
  <c r="BG531"/>
  <c r="BF531"/>
  <c r="T531"/>
  <c r="R531"/>
  <c r="P531"/>
  <c r="BK531"/>
  <c r="J531"/>
  <c r="BE531"/>
  <c r="BI529"/>
  <c r="BH529"/>
  <c r="BG529"/>
  <c r="BF529"/>
  <c r="T529"/>
  <c r="T528"/>
  <c r="R529"/>
  <c r="R528"/>
  <c r="P529"/>
  <c r="P528"/>
  <c r="BK529"/>
  <c r="BK528"/>
  <c r="J528"/>
  <c r="J529"/>
  <c r="BE529"/>
  <c r="J108"/>
  <c r="BI525"/>
  <c r="BH525"/>
  <c r="BG525"/>
  <c r="BF525"/>
  <c r="T525"/>
  <c r="R525"/>
  <c r="P525"/>
  <c r="BK525"/>
  <c r="J525"/>
  <c r="BE525"/>
  <c r="BI522"/>
  <c r="BH522"/>
  <c r="BG522"/>
  <c r="BF522"/>
  <c r="T522"/>
  <c r="R522"/>
  <c r="P522"/>
  <c r="BK522"/>
  <c r="J522"/>
  <c r="BE522"/>
  <c r="BI520"/>
  <c r="BH520"/>
  <c r="BG520"/>
  <c r="BF520"/>
  <c r="T520"/>
  <c r="R520"/>
  <c r="P520"/>
  <c r="BK520"/>
  <c r="J520"/>
  <c r="BE520"/>
  <c r="BI518"/>
  <c r="BH518"/>
  <c r="BG518"/>
  <c r="BF518"/>
  <c r="T518"/>
  <c r="T517"/>
  <c r="R518"/>
  <c r="R517"/>
  <c r="P518"/>
  <c r="P517"/>
  <c r="BK518"/>
  <c r="BK517"/>
  <c r="J517"/>
  <c r="J518"/>
  <c r="BE518"/>
  <c r="J107"/>
  <c r="BI514"/>
  <c r="BH514"/>
  <c r="BG514"/>
  <c r="BF514"/>
  <c r="T514"/>
  <c r="R514"/>
  <c r="P514"/>
  <c r="BK514"/>
  <c r="J514"/>
  <c r="BE514"/>
  <c r="BI511"/>
  <c r="BH511"/>
  <c r="BG511"/>
  <c r="BF511"/>
  <c r="T511"/>
  <c r="R511"/>
  <c r="P511"/>
  <c r="BK511"/>
  <c r="J511"/>
  <c r="BE511"/>
  <c r="BI509"/>
  <c r="BH509"/>
  <c r="BG509"/>
  <c r="BF509"/>
  <c r="T509"/>
  <c r="R509"/>
  <c r="P509"/>
  <c r="BK509"/>
  <c r="J509"/>
  <c r="BE509"/>
  <c r="BI507"/>
  <c r="BH507"/>
  <c r="BG507"/>
  <c r="BF507"/>
  <c r="T507"/>
  <c r="R507"/>
  <c r="P507"/>
  <c r="BK507"/>
  <c r="J507"/>
  <c r="BE507"/>
  <c r="BI502"/>
  <c r="BH502"/>
  <c r="BG502"/>
  <c r="BF502"/>
  <c r="T502"/>
  <c r="R502"/>
  <c r="P502"/>
  <c r="BK502"/>
  <c r="J502"/>
  <c r="BE502"/>
  <c r="BI497"/>
  <c r="BH497"/>
  <c r="BG497"/>
  <c r="BF497"/>
  <c r="T497"/>
  <c r="R497"/>
  <c r="P497"/>
  <c r="BK497"/>
  <c r="J497"/>
  <c r="BE497"/>
  <c r="BI494"/>
  <c r="BH494"/>
  <c r="BG494"/>
  <c r="BF494"/>
  <c r="T494"/>
  <c r="R494"/>
  <c r="P494"/>
  <c r="BK494"/>
  <c r="J494"/>
  <c r="BE494"/>
  <c r="BI488"/>
  <c r="BH488"/>
  <c r="BG488"/>
  <c r="BF488"/>
  <c r="T488"/>
  <c r="R488"/>
  <c r="P488"/>
  <c r="BK488"/>
  <c r="J488"/>
  <c r="BE488"/>
  <c r="BI482"/>
  <c r="BH482"/>
  <c r="BG482"/>
  <c r="BF482"/>
  <c r="T482"/>
  <c r="R482"/>
  <c r="P482"/>
  <c r="BK482"/>
  <c r="J482"/>
  <c r="BE482"/>
  <c r="BI477"/>
  <c r="BH477"/>
  <c r="BG477"/>
  <c r="BF477"/>
  <c r="T477"/>
  <c r="R477"/>
  <c r="P477"/>
  <c r="BK477"/>
  <c r="J477"/>
  <c r="BE477"/>
  <c r="BI472"/>
  <c r="BH472"/>
  <c r="BG472"/>
  <c r="BF472"/>
  <c r="T472"/>
  <c r="R472"/>
  <c r="P472"/>
  <c r="BK472"/>
  <c r="J472"/>
  <c r="BE472"/>
  <c r="BI470"/>
  <c r="BH470"/>
  <c r="BG470"/>
  <c r="BF470"/>
  <c r="T470"/>
  <c r="R470"/>
  <c r="P470"/>
  <c r="BK470"/>
  <c r="J470"/>
  <c r="BE470"/>
  <c r="BI468"/>
  <c r="BH468"/>
  <c r="BG468"/>
  <c r="BF468"/>
  <c r="T468"/>
  <c r="R468"/>
  <c r="P468"/>
  <c r="BK468"/>
  <c r="J468"/>
  <c r="BE468"/>
  <c r="BI466"/>
  <c r="BH466"/>
  <c r="BG466"/>
  <c r="BF466"/>
  <c r="T466"/>
  <c r="R466"/>
  <c r="P466"/>
  <c r="BK466"/>
  <c r="J466"/>
  <c r="BE466"/>
  <c r="BI464"/>
  <c r="BH464"/>
  <c r="BG464"/>
  <c r="BF464"/>
  <c r="T464"/>
  <c r="R464"/>
  <c r="P464"/>
  <c r="BK464"/>
  <c r="J464"/>
  <c r="BE464"/>
  <c r="BI462"/>
  <c r="BH462"/>
  <c r="BG462"/>
  <c r="BF462"/>
  <c r="T462"/>
  <c r="T461"/>
  <c r="T460"/>
  <c r="R462"/>
  <c r="R461"/>
  <c r="R460"/>
  <c r="P462"/>
  <c r="P461"/>
  <c r="P460"/>
  <c r="BK462"/>
  <c r="BK461"/>
  <c r="J461"/>
  <c r="BK460"/>
  <c r="J460"/>
  <c r="J462"/>
  <c r="BE462"/>
  <c r="J106"/>
  <c r="J105"/>
  <c r="BI458"/>
  <c r="BH458"/>
  <c r="BG458"/>
  <c r="BF458"/>
  <c r="T458"/>
  <c r="R458"/>
  <c r="P458"/>
  <c r="BK458"/>
  <c r="J458"/>
  <c r="BE458"/>
  <c r="BI456"/>
  <c r="BH456"/>
  <c r="BG456"/>
  <c r="BF456"/>
  <c r="T456"/>
  <c r="R456"/>
  <c r="P456"/>
  <c r="BK456"/>
  <c r="J456"/>
  <c r="BE456"/>
  <c r="BI454"/>
  <c r="BH454"/>
  <c r="BG454"/>
  <c r="BF454"/>
  <c r="T454"/>
  <c r="R454"/>
  <c r="P454"/>
  <c r="BK454"/>
  <c r="J454"/>
  <c r="BE454"/>
  <c r="BI452"/>
  <c r="BH452"/>
  <c r="BG452"/>
  <c r="BF452"/>
  <c r="T452"/>
  <c r="R452"/>
  <c r="P452"/>
  <c r="BK452"/>
  <c r="J452"/>
  <c r="BE452"/>
  <c r="BI450"/>
  <c r="BH450"/>
  <c r="BG450"/>
  <c r="BF450"/>
  <c r="T450"/>
  <c r="T449"/>
  <c r="R450"/>
  <c r="R449"/>
  <c r="P450"/>
  <c r="P449"/>
  <c r="BK450"/>
  <c r="BK449"/>
  <c r="J449"/>
  <c r="J450"/>
  <c r="BE450"/>
  <c r="J104"/>
  <c r="BI447"/>
  <c r="BH447"/>
  <c r="BG447"/>
  <c r="BF447"/>
  <c r="T447"/>
  <c r="R447"/>
  <c r="P447"/>
  <c r="BK447"/>
  <c r="J447"/>
  <c r="BE447"/>
  <c r="BI445"/>
  <c r="BH445"/>
  <c r="BG445"/>
  <c r="BF445"/>
  <c r="T445"/>
  <c r="R445"/>
  <c r="P445"/>
  <c r="BK445"/>
  <c r="J445"/>
  <c r="BE445"/>
  <c r="BI443"/>
  <c r="BH443"/>
  <c r="BG443"/>
  <c r="BF443"/>
  <c r="T443"/>
  <c r="R443"/>
  <c r="P443"/>
  <c r="BK443"/>
  <c r="J443"/>
  <c r="BE443"/>
  <c r="BI441"/>
  <c r="BH441"/>
  <c r="BG441"/>
  <c r="BF441"/>
  <c r="T441"/>
  <c r="R441"/>
  <c r="P441"/>
  <c r="BK441"/>
  <c r="J441"/>
  <c r="BE441"/>
  <c r="BI439"/>
  <c r="BH439"/>
  <c r="BG439"/>
  <c r="BF439"/>
  <c r="T439"/>
  <c r="R439"/>
  <c r="P439"/>
  <c r="BK439"/>
  <c r="J439"/>
  <c r="BE439"/>
  <c r="BI437"/>
  <c r="BH437"/>
  <c r="BG437"/>
  <c r="BF437"/>
  <c r="T437"/>
  <c r="R437"/>
  <c r="P437"/>
  <c r="BK437"/>
  <c r="J437"/>
  <c r="BE437"/>
  <c r="BI435"/>
  <c r="BH435"/>
  <c r="BG435"/>
  <c r="BF435"/>
  <c r="T435"/>
  <c r="R435"/>
  <c r="P435"/>
  <c r="BK435"/>
  <c r="J435"/>
  <c r="BE435"/>
  <c r="BI433"/>
  <c r="BH433"/>
  <c r="BG433"/>
  <c r="BF433"/>
  <c r="T433"/>
  <c r="R433"/>
  <c r="P433"/>
  <c r="BK433"/>
  <c r="J433"/>
  <c r="BE433"/>
  <c r="BI431"/>
  <c r="BH431"/>
  <c r="BG431"/>
  <c r="BF431"/>
  <c r="T431"/>
  <c r="R431"/>
  <c r="P431"/>
  <c r="BK431"/>
  <c r="J431"/>
  <c r="BE431"/>
  <c r="BI429"/>
  <c r="BH429"/>
  <c r="BG429"/>
  <c r="BF429"/>
  <c r="T429"/>
  <c r="R429"/>
  <c r="P429"/>
  <c r="BK429"/>
  <c r="J429"/>
  <c r="BE429"/>
  <c r="BI427"/>
  <c r="BH427"/>
  <c r="BG427"/>
  <c r="BF427"/>
  <c r="T427"/>
  <c r="R427"/>
  <c r="P427"/>
  <c r="BK427"/>
  <c r="J427"/>
  <c r="BE427"/>
  <c r="BI425"/>
  <c r="BH425"/>
  <c r="BG425"/>
  <c r="BF425"/>
  <c r="T425"/>
  <c r="R425"/>
  <c r="P425"/>
  <c r="BK425"/>
  <c r="J425"/>
  <c r="BE425"/>
  <c r="BI423"/>
  <c r="BH423"/>
  <c r="BG423"/>
  <c r="BF423"/>
  <c r="T423"/>
  <c r="R423"/>
  <c r="P423"/>
  <c r="BK423"/>
  <c r="J423"/>
  <c r="BE423"/>
  <c r="BI421"/>
  <c r="BH421"/>
  <c r="BG421"/>
  <c r="BF421"/>
  <c r="T421"/>
  <c r="T420"/>
  <c r="R421"/>
  <c r="R420"/>
  <c r="P421"/>
  <c r="P420"/>
  <c r="BK421"/>
  <c r="BK420"/>
  <c r="J420"/>
  <c r="J421"/>
  <c r="BE421"/>
  <c r="J103"/>
  <c r="BI418"/>
  <c r="BH418"/>
  <c r="BG418"/>
  <c r="BF418"/>
  <c r="T418"/>
  <c r="R418"/>
  <c r="P418"/>
  <c r="BK418"/>
  <c r="J418"/>
  <c r="BE418"/>
  <c r="BI416"/>
  <c r="BH416"/>
  <c r="BG416"/>
  <c r="BF416"/>
  <c r="T416"/>
  <c r="R416"/>
  <c r="P416"/>
  <c r="BK416"/>
  <c r="J416"/>
  <c r="BE416"/>
  <c r="BI414"/>
  <c r="BH414"/>
  <c r="BG414"/>
  <c r="BF414"/>
  <c r="T414"/>
  <c r="R414"/>
  <c r="P414"/>
  <c r="BK414"/>
  <c r="J414"/>
  <c r="BE414"/>
  <c r="BI412"/>
  <c r="BH412"/>
  <c r="BG412"/>
  <c r="BF412"/>
  <c r="T412"/>
  <c r="R412"/>
  <c r="P412"/>
  <c r="BK412"/>
  <c r="J412"/>
  <c r="BE412"/>
  <c r="BI410"/>
  <c r="BH410"/>
  <c r="BG410"/>
  <c r="BF410"/>
  <c r="T410"/>
  <c r="R410"/>
  <c r="P410"/>
  <c r="BK410"/>
  <c r="J410"/>
  <c r="BE410"/>
  <c r="BI408"/>
  <c r="BH408"/>
  <c r="BG408"/>
  <c r="BF408"/>
  <c r="T408"/>
  <c r="R408"/>
  <c r="P408"/>
  <c r="BK408"/>
  <c r="J408"/>
  <c r="BE408"/>
  <c r="BI406"/>
  <c r="BH406"/>
  <c r="BG406"/>
  <c r="BF406"/>
  <c r="T406"/>
  <c r="R406"/>
  <c r="P406"/>
  <c r="BK406"/>
  <c r="J406"/>
  <c r="BE406"/>
  <c r="BI404"/>
  <c r="BH404"/>
  <c r="BG404"/>
  <c r="BF404"/>
  <c r="T404"/>
  <c r="R404"/>
  <c r="P404"/>
  <c r="BK404"/>
  <c r="J404"/>
  <c r="BE404"/>
  <c r="BI402"/>
  <c r="BH402"/>
  <c r="BG402"/>
  <c r="BF402"/>
  <c r="T402"/>
  <c r="R402"/>
  <c r="P402"/>
  <c r="BK402"/>
  <c r="J402"/>
  <c r="BE402"/>
  <c r="BI400"/>
  <c r="BH400"/>
  <c r="BG400"/>
  <c r="BF400"/>
  <c r="T400"/>
  <c r="R400"/>
  <c r="P400"/>
  <c r="BK400"/>
  <c r="J400"/>
  <c r="BE400"/>
  <c r="BI398"/>
  <c r="BH398"/>
  <c r="BG398"/>
  <c r="BF398"/>
  <c r="T398"/>
  <c r="R398"/>
  <c r="P398"/>
  <c r="BK398"/>
  <c r="J398"/>
  <c r="BE398"/>
  <c r="BI396"/>
  <c r="BH396"/>
  <c r="BG396"/>
  <c r="BF396"/>
  <c r="T396"/>
  <c r="T395"/>
  <c r="T394"/>
  <c r="R396"/>
  <c r="R395"/>
  <c r="R394"/>
  <c r="P396"/>
  <c r="P395"/>
  <c r="P394"/>
  <c r="BK396"/>
  <c r="BK395"/>
  <c r="J395"/>
  <c r="BK394"/>
  <c r="J394"/>
  <c r="J396"/>
  <c r="BE396"/>
  <c r="J102"/>
  <c r="J101"/>
  <c r="BI392"/>
  <c r="BH392"/>
  <c r="BG392"/>
  <c r="BF392"/>
  <c r="T392"/>
  <c r="R392"/>
  <c r="P392"/>
  <c r="BK392"/>
  <c r="J392"/>
  <c r="BE392"/>
  <c r="BI390"/>
  <c r="BH390"/>
  <c r="BG390"/>
  <c r="BF390"/>
  <c r="T390"/>
  <c r="R390"/>
  <c r="P390"/>
  <c r="BK390"/>
  <c r="J390"/>
  <c r="BE390"/>
  <c r="BI388"/>
  <c r="BH388"/>
  <c r="BG388"/>
  <c r="BF388"/>
  <c r="T388"/>
  <c r="R388"/>
  <c r="P388"/>
  <c r="BK388"/>
  <c r="J388"/>
  <c r="BE388"/>
  <c r="BI386"/>
  <c r="BH386"/>
  <c r="BG386"/>
  <c r="BF386"/>
  <c r="T386"/>
  <c r="R386"/>
  <c r="P386"/>
  <c r="BK386"/>
  <c r="J386"/>
  <c r="BE386"/>
  <c r="BI384"/>
  <c r="BH384"/>
  <c r="BG384"/>
  <c r="BF384"/>
  <c r="T384"/>
  <c r="R384"/>
  <c r="P384"/>
  <c r="BK384"/>
  <c r="J384"/>
  <c r="BE384"/>
  <c r="BI382"/>
  <c r="BH382"/>
  <c r="BG382"/>
  <c r="BF382"/>
  <c r="T382"/>
  <c r="R382"/>
  <c r="P382"/>
  <c r="BK382"/>
  <c r="J382"/>
  <c r="BE382"/>
  <c r="BI380"/>
  <c r="BH380"/>
  <c r="BG380"/>
  <c r="BF380"/>
  <c r="T380"/>
  <c r="R380"/>
  <c r="P380"/>
  <c r="BK380"/>
  <c r="J380"/>
  <c r="BE380"/>
  <c r="BI378"/>
  <c r="BH378"/>
  <c r="BG378"/>
  <c r="BF378"/>
  <c r="T378"/>
  <c r="R378"/>
  <c r="P378"/>
  <c r="BK378"/>
  <c r="J378"/>
  <c r="BE378"/>
  <c r="BI376"/>
  <c r="BH376"/>
  <c r="BG376"/>
  <c r="BF376"/>
  <c r="T376"/>
  <c r="R376"/>
  <c r="P376"/>
  <c r="BK376"/>
  <c r="J376"/>
  <c r="BE376"/>
  <c r="BI374"/>
  <c r="BH374"/>
  <c r="BG374"/>
  <c r="BF374"/>
  <c r="T374"/>
  <c r="R374"/>
  <c r="P374"/>
  <c r="BK374"/>
  <c r="J374"/>
  <c r="BE374"/>
  <c r="BI372"/>
  <c r="BH372"/>
  <c r="BG372"/>
  <c r="BF372"/>
  <c r="T372"/>
  <c r="R372"/>
  <c r="P372"/>
  <c r="BK372"/>
  <c r="J372"/>
  <c r="BE372"/>
  <c r="BI370"/>
  <c r="BH370"/>
  <c r="BG370"/>
  <c r="BF370"/>
  <c r="T370"/>
  <c r="R370"/>
  <c r="P370"/>
  <c r="BK370"/>
  <c r="J370"/>
  <c r="BE370"/>
  <c r="BI368"/>
  <c r="BH368"/>
  <c r="BG368"/>
  <c r="BF368"/>
  <c r="T368"/>
  <c r="R368"/>
  <c r="P368"/>
  <c r="BK368"/>
  <c r="J368"/>
  <c r="BE368"/>
  <c r="BI366"/>
  <c r="BH366"/>
  <c r="BG366"/>
  <c r="BF366"/>
  <c r="T366"/>
  <c r="R366"/>
  <c r="P366"/>
  <c r="BK366"/>
  <c r="J366"/>
  <c r="BE366"/>
  <c r="BI364"/>
  <c r="BH364"/>
  <c r="BG364"/>
  <c r="BF364"/>
  <c r="T364"/>
  <c r="R364"/>
  <c r="P364"/>
  <c r="BK364"/>
  <c r="J364"/>
  <c r="BE364"/>
  <c r="BI362"/>
  <c r="BH362"/>
  <c r="BG362"/>
  <c r="BF362"/>
  <c r="T362"/>
  <c r="R362"/>
  <c r="P362"/>
  <c r="BK362"/>
  <c r="J362"/>
  <c r="BE362"/>
  <c r="BI360"/>
  <c r="BH360"/>
  <c r="BG360"/>
  <c r="BF360"/>
  <c r="T360"/>
  <c r="R360"/>
  <c r="P360"/>
  <c r="BK360"/>
  <c r="J360"/>
  <c r="BE360"/>
  <c r="BI358"/>
  <c r="BH358"/>
  <c r="BG358"/>
  <c r="BF358"/>
  <c r="T358"/>
  <c r="R358"/>
  <c r="P358"/>
  <c r="BK358"/>
  <c r="J358"/>
  <c r="BE358"/>
  <c r="BI356"/>
  <c r="BH356"/>
  <c r="BG356"/>
  <c r="BF356"/>
  <c r="T356"/>
  <c r="R356"/>
  <c r="P356"/>
  <c r="BK356"/>
  <c r="J356"/>
  <c r="BE356"/>
  <c r="BI354"/>
  <c r="BH354"/>
  <c r="BG354"/>
  <c r="BF354"/>
  <c r="T354"/>
  <c r="R354"/>
  <c r="P354"/>
  <c r="BK354"/>
  <c r="J354"/>
  <c r="BE354"/>
  <c r="BI352"/>
  <c r="BH352"/>
  <c r="BG352"/>
  <c r="BF352"/>
  <c r="T352"/>
  <c r="R352"/>
  <c r="P352"/>
  <c r="BK352"/>
  <c r="J352"/>
  <c r="BE352"/>
  <c r="BI350"/>
  <c r="BH350"/>
  <c r="BG350"/>
  <c r="BF350"/>
  <c r="T350"/>
  <c r="R350"/>
  <c r="P350"/>
  <c r="BK350"/>
  <c r="J350"/>
  <c r="BE350"/>
  <c r="BI348"/>
  <c r="BH348"/>
  <c r="BG348"/>
  <c r="BF348"/>
  <c r="T348"/>
  <c r="R348"/>
  <c r="P348"/>
  <c r="BK348"/>
  <c r="J348"/>
  <c r="BE348"/>
  <c r="BI346"/>
  <c r="BH346"/>
  <c r="BG346"/>
  <c r="BF346"/>
  <c r="T346"/>
  <c r="R346"/>
  <c r="P346"/>
  <c r="BK346"/>
  <c r="J346"/>
  <c r="BE346"/>
  <c r="BI344"/>
  <c r="BH344"/>
  <c r="BG344"/>
  <c r="BF344"/>
  <c r="T344"/>
  <c r="R344"/>
  <c r="P344"/>
  <c r="BK344"/>
  <c r="J344"/>
  <c r="BE344"/>
  <c r="BI342"/>
  <c r="BH342"/>
  <c r="BG342"/>
  <c r="BF342"/>
  <c r="T342"/>
  <c r="R342"/>
  <c r="P342"/>
  <c r="BK342"/>
  <c r="J342"/>
  <c r="BE342"/>
  <c r="BI340"/>
  <c r="BH340"/>
  <c r="BG340"/>
  <c r="BF340"/>
  <c r="T340"/>
  <c r="R340"/>
  <c r="P340"/>
  <c r="BK340"/>
  <c r="J340"/>
  <c r="BE340"/>
  <c r="BI338"/>
  <c r="BH338"/>
  <c r="BG338"/>
  <c r="BF338"/>
  <c r="T338"/>
  <c r="R338"/>
  <c r="P338"/>
  <c r="BK338"/>
  <c r="J338"/>
  <c r="BE338"/>
  <c r="BI336"/>
  <c r="BH336"/>
  <c r="BG336"/>
  <c r="BF336"/>
  <c r="T336"/>
  <c r="T335"/>
  <c r="R336"/>
  <c r="R335"/>
  <c r="P336"/>
  <c r="P335"/>
  <c r="BK336"/>
  <c r="BK335"/>
  <c r="J335"/>
  <c r="J336"/>
  <c r="BE336"/>
  <c r="J100"/>
  <c r="BI333"/>
  <c r="BH333"/>
  <c r="BG333"/>
  <c r="BF333"/>
  <c r="T333"/>
  <c r="R333"/>
  <c r="P333"/>
  <c r="BK333"/>
  <c r="J333"/>
  <c r="BE333"/>
  <c r="BI331"/>
  <c r="BH331"/>
  <c r="BG331"/>
  <c r="BF331"/>
  <c r="T331"/>
  <c r="R331"/>
  <c r="P331"/>
  <c r="BK331"/>
  <c r="J331"/>
  <c r="BE331"/>
  <c r="BI329"/>
  <c r="BH329"/>
  <c r="BG329"/>
  <c r="BF329"/>
  <c r="T329"/>
  <c r="R329"/>
  <c r="P329"/>
  <c r="BK329"/>
  <c r="J329"/>
  <c r="BE329"/>
  <c r="BI327"/>
  <c r="BH327"/>
  <c r="BG327"/>
  <c r="BF327"/>
  <c r="T327"/>
  <c r="R327"/>
  <c r="P327"/>
  <c r="BK327"/>
  <c r="J327"/>
  <c r="BE327"/>
  <c r="BI325"/>
  <c r="BH325"/>
  <c r="BG325"/>
  <c r="BF325"/>
  <c r="T325"/>
  <c r="R325"/>
  <c r="P325"/>
  <c r="BK325"/>
  <c r="J325"/>
  <c r="BE325"/>
  <c r="BI323"/>
  <c r="BH323"/>
  <c r="BG323"/>
  <c r="BF323"/>
  <c r="T323"/>
  <c r="R323"/>
  <c r="P323"/>
  <c r="BK323"/>
  <c r="J323"/>
  <c r="BE323"/>
  <c r="BI320"/>
  <c r="BH320"/>
  <c r="BG320"/>
  <c r="BF320"/>
  <c r="T320"/>
  <c r="R320"/>
  <c r="P320"/>
  <c r="BK320"/>
  <c r="J320"/>
  <c r="BE320"/>
  <c r="BI317"/>
  <c r="BH317"/>
  <c r="BG317"/>
  <c r="BF317"/>
  <c r="T317"/>
  <c r="R317"/>
  <c r="P317"/>
  <c r="BK317"/>
  <c r="J317"/>
  <c r="BE317"/>
  <c r="BI314"/>
  <c r="BH314"/>
  <c r="BG314"/>
  <c r="BF314"/>
  <c r="T314"/>
  <c r="R314"/>
  <c r="P314"/>
  <c r="BK314"/>
  <c r="J314"/>
  <c r="BE314"/>
  <c r="BI311"/>
  <c r="BH311"/>
  <c r="BG311"/>
  <c r="BF311"/>
  <c r="T311"/>
  <c r="R311"/>
  <c r="P311"/>
  <c r="BK311"/>
  <c r="J311"/>
  <c r="BE311"/>
  <c r="BI304"/>
  <c r="BH304"/>
  <c r="BG304"/>
  <c r="BF304"/>
  <c r="T304"/>
  <c r="R304"/>
  <c r="P304"/>
  <c r="BK304"/>
  <c r="J304"/>
  <c r="BE304"/>
  <c r="BI297"/>
  <c r="BH297"/>
  <c r="BG297"/>
  <c r="BF297"/>
  <c r="T297"/>
  <c r="R297"/>
  <c r="P297"/>
  <c r="BK297"/>
  <c r="J297"/>
  <c r="BE297"/>
  <c r="BI290"/>
  <c r="BH290"/>
  <c r="BG290"/>
  <c r="BF290"/>
  <c r="T290"/>
  <c r="R290"/>
  <c r="P290"/>
  <c r="BK290"/>
  <c r="J290"/>
  <c r="BE290"/>
  <c r="BI283"/>
  <c r="BH283"/>
  <c r="BG283"/>
  <c r="BF283"/>
  <c r="T283"/>
  <c r="R283"/>
  <c r="P283"/>
  <c r="BK283"/>
  <c r="J283"/>
  <c r="BE283"/>
  <c r="BI281"/>
  <c r="BH281"/>
  <c r="BG281"/>
  <c r="BF281"/>
  <c r="T281"/>
  <c r="R281"/>
  <c r="P281"/>
  <c r="BK281"/>
  <c r="J281"/>
  <c r="BE281"/>
  <c r="BI279"/>
  <c r="BH279"/>
  <c r="BG279"/>
  <c r="BF279"/>
  <c r="T279"/>
  <c r="R279"/>
  <c r="P279"/>
  <c r="BK279"/>
  <c r="J279"/>
  <c r="BE279"/>
  <c r="BI277"/>
  <c r="BH277"/>
  <c r="BG277"/>
  <c r="BF277"/>
  <c r="T277"/>
  <c r="R277"/>
  <c r="P277"/>
  <c r="BK277"/>
  <c r="J277"/>
  <c r="BE277"/>
  <c r="BI275"/>
  <c r="BH275"/>
  <c r="BG275"/>
  <c r="BF275"/>
  <c r="T275"/>
  <c r="R275"/>
  <c r="P275"/>
  <c r="BK275"/>
  <c r="J275"/>
  <c r="BE275"/>
  <c r="BI273"/>
  <c r="BH273"/>
  <c r="BG273"/>
  <c r="BF273"/>
  <c r="T273"/>
  <c r="R273"/>
  <c r="P273"/>
  <c r="BK273"/>
  <c r="J273"/>
  <c r="BE273"/>
  <c r="BI271"/>
  <c r="BH271"/>
  <c r="BG271"/>
  <c r="BF271"/>
  <c r="T271"/>
  <c r="R271"/>
  <c r="P271"/>
  <c r="BK271"/>
  <c r="J271"/>
  <c r="BE271"/>
  <c r="BI269"/>
  <c r="BH269"/>
  <c r="BG269"/>
  <c r="BF269"/>
  <c r="T269"/>
  <c r="R269"/>
  <c r="P269"/>
  <c r="BK269"/>
  <c r="J269"/>
  <c r="BE269"/>
  <c r="BI267"/>
  <c r="BH267"/>
  <c r="BG267"/>
  <c r="BF267"/>
  <c r="T267"/>
  <c r="R267"/>
  <c r="P267"/>
  <c r="BK267"/>
  <c r="J267"/>
  <c r="BE267"/>
  <c r="BI264"/>
  <c r="BH264"/>
  <c r="BG264"/>
  <c r="BF264"/>
  <c r="T264"/>
  <c r="R264"/>
  <c r="P264"/>
  <c r="BK264"/>
  <c r="J264"/>
  <c r="BE264"/>
  <c r="BI261"/>
  <c r="BH261"/>
  <c r="BG261"/>
  <c r="BF261"/>
  <c r="T261"/>
  <c r="R261"/>
  <c r="P261"/>
  <c r="BK261"/>
  <c r="J261"/>
  <c r="BE261"/>
  <c r="BI258"/>
  <c r="BH258"/>
  <c r="BG258"/>
  <c r="BF258"/>
  <c r="T258"/>
  <c r="R258"/>
  <c r="P258"/>
  <c r="BK258"/>
  <c r="J258"/>
  <c r="BE258"/>
  <c r="BI255"/>
  <c r="BH255"/>
  <c r="BG255"/>
  <c r="BF255"/>
  <c r="T255"/>
  <c r="R255"/>
  <c r="P255"/>
  <c r="BK255"/>
  <c r="J255"/>
  <c r="BE255"/>
  <c r="BI248"/>
  <c r="BH248"/>
  <c r="BG248"/>
  <c r="BF248"/>
  <c r="T248"/>
  <c r="R248"/>
  <c r="P248"/>
  <c r="BK248"/>
  <c r="J248"/>
  <c r="BE248"/>
  <c r="BI241"/>
  <c r="BH241"/>
  <c r="BG241"/>
  <c r="BF241"/>
  <c r="T241"/>
  <c r="R241"/>
  <c r="P241"/>
  <c r="BK241"/>
  <c r="J241"/>
  <c r="BE241"/>
  <c r="BI238"/>
  <c r="BH238"/>
  <c r="BG238"/>
  <c r="BF238"/>
  <c r="T238"/>
  <c r="R238"/>
  <c r="P238"/>
  <c r="BK238"/>
  <c r="J238"/>
  <c r="BE238"/>
  <c r="BI235"/>
  <c r="BH235"/>
  <c r="BG235"/>
  <c r="BF235"/>
  <c r="T235"/>
  <c r="R235"/>
  <c r="P235"/>
  <c r="BK235"/>
  <c r="J235"/>
  <c r="BE235"/>
  <c r="BI232"/>
  <c r="BH232"/>
  <c r="BG232"/>
  <c r="BF232"/>
  <c r="T232"/>
  <c r="R232"/>
  <c r="P232"/>
  <c r="BK232"/>
  <c r="J232"/>
  <c r="BE232"/>
  <c r="BI229"/>
  <c r="BH229"/>
  <c r="BG229"/>
  <c r="BF229"/>
  <c r="T229"/>
  <c r="R229"/>
  <c r="P229"/>
  <c r="BK229"/>
  <c r="J229"/>
  <c r="BE229"/>
  <c r="BI226"/>
  <c r="BH226"/>
  <c r="BG226"/>
  <c r="BF226"/>
  <c r="T226"/>
  <c r="R226"/>
  <c r="P226"/>
  <c r="BK226"/>
  <c r="J226"/>
  <c r="BE226"/>
  <c r="BI223"/>
  <c r="BH223"/>
  <c r="BG223"/>
  <c r="BF223"/>
  <c r="T223"/>
  <c r="R223"/>
  <c r="P223"/>
  <c r="BK223"/>
  <c r="J223"/>
  <c r="BE223"/>
  <c r="BI220"/>
  <c r="BH220"/>
  <c r="BG220"/>
  <c r="BF220"/>
  <c r="T220"/>
  <c r="R220"/>
  <c r="P220"/>
  <c r="BK220"/>
  <c r="J220"/>
  <c r="BE220"/>
  <c r="BI217"/>
  <c r="BH217"/>
  <c r="BG217"/>
  <c r="BF217"/>
  <c r="T217"/>
  <c r="R217"/>
  <c r="P217"/>
  <c r="BK217"/>
  <c r="J217"/>
  <c r="BE217"/>
  <c r="BI214"/>
  <c r="BH214"/>
  <c r="BG214"/>
  <c r="BF214"/>
  <c r="T214"/>
  <c r="R214"/>
  <c r="P214"/>
  <c r="BK214"/>
  <c r="J214"/>
  <c r="BE214"/>
  <c r="BI211"/>
  <c r="BH211"/>
  <c r="BG211"/>
  <c r="BF211"/>
  <c r="T211"/>
  <c r="R211"/>
  <c r="P211"/>
  <c r="BK211"/>
  <c r="J211"/>
  <c r="BE211"/>
  <c r="BI208"/>
  <c r="BH208"/>
  <c r="BG208"/>
  <c r="BF208"/>
  <c r="T208"/>
  <c r="R208"/>
  <c r="P208"/>
  <c r="BK208"/>
  <c r="J208"/>
  <c r="BE208"/>
  <c r="BI205"/>
  <c r="BH205"/>
  <c r="BG205"/>
  <c r="BF205"/>
  <c r="T205"/>
  <c r="R205"/>
  <c r="P205"/>
  <c r="BK205"/>
  <c r="J205"/>
  <c r="BE205"/>
  <c r="BI202"/>
  <c r="BH202"/>
  <c r="BG202"/>
  <c r="BF202"/>
  <c r="T202"/>
  <c r="R202"/>
  <c r="P202"/>
  <c r="BK202"/>
  <c r="J202"/>
  <c r="BE202"/>
  <c r="BI199"/>
  <c r="BH199"/>
  <c r="BG199"/>
  <c r="BF199"/>
  <c r="T199"/>
  <c r="R199"/>
  <c r="P199"/>
  <c r="BK199"/>
  <c r="J199"/>
  <c r="BE199"/>
  <c r="BI196"/>
  <c r="BH196"/>
  <c r="BG196"/>
  <c r="BF196"/>
  <c r="T196"/>
  <c r="R196"/>
  <c r="P196"/>
  <c r="BK196"/>
  <c r="J196"/>
  <c r="BE196"/>
  <c r="BI193"/>
  <c r="BH193"/>
  <c r="BG193"/>
  <c r="BF193"/>
  <c r="T193"/>
  <c r="R193"/>
  <c r="P193"/>
  <c r="BK193"/>
  <c r="J193"/>
  <c r="BE193"/>
  <c r="BI190"/>
  <c r="BH190"/>
  <c r="BG190"/>
  <c r="BF190"/>
  <c r="T190"/>
  <c r="R190"/>
  <c r="P190"/>
  <c r="BK190"/>
  <c r="J190"/>
  <c r="BE190"/>
  <c r="BI187"/>
  <c r="BH187"/>
  <c r="BG187"/>
  <c r="BF187"/>
  <c r="T187"/>
  <c r="R187"/>
  <c r="P187"/>
  <c r="BK187"/>
  <c r="J187"/>
  <c r="BE187"/>
  <c r="BI184"/>
  <c r="BH184"/>
  <c r="BG184"/>
  <c r="BF184"/>
  <c r="T184"/>
  <c r="R184"/>
  <c r="P184"/>
  <c r="BK184"/>
  <c r="J184"/>
  <c r="BE184"/>
  <c r="BI179"/>
  <c r="BH179"/>
  <c r="BG179"/>
  <c r="BF179"/>
  <c r="T179"/>
  <c r="R179"/>
  <c r="P179"/>
  <c r="BK179"/>
  <c r="J179"/>
  <c r="BE179"/>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T157"/>
  <c r="R158"/>
  <c r="R157"/>
  <c r="P158"/>
  <c r="P157"/>
  <c r="BK158"/>
  <c r="BK157"/>
  <c r="J157"/>
  <c r="J158"/>
  <c r="BE158"/>
  <c r="J99"/>
  <c r="BI154"/>
  <c r="BH154"/>
  <c r="BG154"/>
  <c r="BF154"/>
  <c r="T154"/>
  <c r="R154"/>
  <c r="P154"/>
  <c r="BK154"/>
  <c r="J154"/>
  <c r="BE154"/>
  <c r="BI151"/>
  <c r="BH151"/>
  <c r="BG151"/>
  <c r="BF151"/>
  <c r="T151"/>
  <c r="R151"/>
  <c r="P151"/>
  <c r="BK151"/>
  <c r="J151"/>
  <c r="BE151"/>
  <c r="BI147"/>
  <c r="BH147"/>
  <c r="BG147"/>
  <c r="BF147"/>
  <c r="T147"/>
  <c r="R147"/>
  <c r="P147"/>
  <c r="BK147"/>
  <c r="J147"/>
  <c r="BE147"/>
  <c r="BI144"/>
  <c r="BH144"/>
  <c r="BG144"/>
  <c r="BF144"/>
  <c r="T144"/>
  <c r="T143"/>
  <c r="T142"/>
  <c r="T141"/>
  <c r="R144"/>
  <c r="R143"/>
  <c r="R142"/>
  <c r="R141"/>
  <c r="P144"/>
  <c r="P143"/>
  <c r="P142"/>
  <c r="P141"/>
  <c i="1" r="AU95"/>
  <c i="2" r="BK144"/>
  <c r="BK143"/>
  <c r="J143"/>
  <c r="BK142"/>
  <c r="J142"/>
  <c r="BK141"/>
  <c r="J141"/>
  <c r="J96"/>
  <c r="J144"/>
  <c r="BE144"/>
  <c r="J98"/>
  <c r="J97"/>
  <c r="J137"/>
  <c r="F137"/>
  <c r="F135"/>
  <c r="E133"/>
  <c r="BI120"/>
  <c r="BH120"/>
  <c r="BG120"/>
  <c r="BF120"/>
  <c r="BI119"/>
  <c r="BH119"/>
  <c r="BG119"/>
  <c r="BF119"/>
  <c r="BE119"/>
  <c r="BI118"/>
  <c r="BH118"/>
  <c r="BG118"/>
  <c r="BF118"/>
  <c r="BE118"/>
  <c r="BI117"/>
  <c r="BH117"/>
  <c r="BG117"/>
  <c r="BF117"/>
  <c r="BE117"/>
  <c r="BI116"/>
  <c r="BH116"/>
  <c r="BG116"/>
  <c r="BF116"/>
  <c r="BE116"/>
  <c r="BI115"/>
  <c r="F39"/>
  <c i="1" r="BD95"/>
  <c i="2" r="BH115"/>
  <c r="F38"/>
  <c i="1" r="BC95"/>
  <c i="2" r="BG115"/>
  <c r="F37"/>
  <c i="1" r="BB95"/>
  <c i="2" r="BF115"/>
  <c r="J36"/>
  <c i="1" r="AW95"/>
  <c i="2" r="F36"/>
  <c i="1" r="BA95"/>
  <c i="2" r="BE115"/>
  <c r="J30"/>
  <c r="J120"/>
  <c r="J114"/>
  <c r="J122"/>
  <c r="J31"/>
  <c r="J32"/>
  <c i="1" r="AG95"/>
  <c i="2" r="BE120"/>
  <c r="J35"/>
  <c i="1" r="AV95"/>
  <c i="2" r="F35"/>
  <c i="1" r="AZ95"/>
  <c i="2" r="J91"/>
  <c r="F91"/>
  <c r="F89"/>
  <c r="E87"/>
  <c r="J41"/>
  <c r="J24"/>
  <c r="E24"/>
  <c r="J138"/>
  <c r="J92"/>
  <c r="J23"/>
  <c r="J18"/>
  <c r="E18"/>
  <c r="F138"/>
  <c r="F92"/>
  <c r="J17"/>
  <c r="J12"/>
  <c r="J135"/>
  <c r="J89"/>
  <c r="E7"/>
  <c r="E131"/>
  <c r="E85"/>
  <c i="1" r="CK103"/>
  <c r="CJ103"/>
  <c r="CI103"/>
  <c r="CH103"/>
  <c r="CG103"/>
  <c r="CF103"/>
  <c r="BZ103"/>
  <c r="CE103"/>
  <c r="CK102"/>
  <c r="CJ102"/>
  <c r="CI102"/>
  <c r="CH102"/>
  <c r="CG102"/>
  <c r="CF102"/>
  <c r="BZ102"/>
  <c r="CE102"/>
  <c r="CK101"/>
  <c r="CJ101"/>
  <c r="CI101"/>
  <c r="CH101"/>
  <c r="CG101"/>
  <c r="CF101"/>
  <c r="BZ101"/>
  <c r="CE101"/>
  <c r="CK100"/>
  <c r="CJ100"/>
  <c r="CI100"/>
  <c r="CH100"/>
  <c r="CG100"/>
  <c r="CF100"/>
  <c r="BZ100"/>
  <c r="CE100"/>
  <c r="BD94"/>
  <c r="W36"/>
  <c r="BC94"/>
  <c r="W35"/>
  <c r="BB94"/>
  <c r="W34"/>
  <c r="BA94"/>
  <c r="W33"/>
  <c r="AZ94"/>
  <c r="AY94"/>
  <c r="AX94"/>
  <c r="AW94"/>
  <c r="AK33"/>
  <c r="AV94"/>
  <c r="AU94"/>
  <c r="AT94"/>
  <c r="AS94"/>
  <c r="AG94"/>
  <c r="AK26"/>
  <c r="AG103"/>
  <c r="CD103"/>
  <c r="AV103"/>
  <c r="BY103"/>
  <c r="AN103"/>
  <c r="AG102"/>
  <c r="CD102"/>
  <c r="AV102"/>
  <c r="BY102"/>
  <c r="AN102"/>
  <c r="AG101"/>
  <c r="CD101"/>
  <c r="AV101"/>
  <c r="BY101"/>
  <c r="AN101"/>
  <c r="AG100"/>
  <c r="AG99"/>
  <c r="AK27"/>
  <c r="AK29"/>
  <c r="AG105"/>
  <c r="CD100"/>
  <c r="W32"/>
  <c r="AV100"/>
  <c r="BY100"/>
  <c r="AK32"/>
  <c r="AN100"/>
  <c r="AN99"/>
  <c r="AT97"/>
  <c r="AN97"/>
  <c r="AT96"/>
  <c r="AN96"/>
  <c r="AT95"/>
  <c r="AN95"/>
  <c r="AN94"/>
  <c r="AN105"/>
  <c r="L90"/>
  <c r="AM90"/>
  <c r="AM89"/>
  <c r="L89"/>
  <c r="AM87"/>
  <c r="L87"/>
  <c r="L85"/>
  <c r="L84"/>
  <c r="AK38"/>
</calcChain>
</file>

<file path=xl/sharedStrings.xml><?xml version="1.0" encoding="utf-8"?>
<sst xmlns="http://schemas.openxmlformats.org/spreadsheetml/2006/main">
  <si>
    <t>Export Komplet</t>
  </si>
  <si>
    <t/>
  </si>
  <si>
    <t>2.0</t>
  </si>
  <si>
    <t>ZAMOK</t>
  </si>
  <si>
    <t>False</t>
  </si>
  <si>
    <t>{da2c56ce-c118-4483-97a4-451853c33e81}</t>
  </si>
  <si>
    <t>0,01</t>
  </si>
  <si>
    <t>21</t>
  </si>
  <si>
    <t>15</t>
  </si>
  <si>
    <t>REKAPITULACE STAVBY</t>
  </si>
  <si>
    <t xml:space="preserve">v ---  níže se nacházejí doplnkové a pomocné údaje k sestavám  --- v</t>
  </si>
  <si>
    <t>Návod na vyplnění</t>
  </si>
  <si>
    <t>0,001</t>
  </si>
  <si>
    <t>Kód:</t>
  </si>
  <si>
    <t>P04118d</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</si>
  <si>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</si>
  <si>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</si>
  <si>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HK-HV k PS C192 – C198, PETROF, Doplnění</t>
  </si>
  <si>
    <t>KSO:</t>
  </si>
  <si>
    <t>CC-CZ:</t>
  </si>
  <si>
    <t>Místo:</t>
  </si>
  <si>
    <t>Hradec Králové</t>
  </si>
  <si>
    <t>Datum:</t>
  </si>
  <si>
    <t>21. 3. 2019</t>
  </si>
  <si>
    <t>Zadavatel:</t>
  </si>
  <si>
    <t>IČ:</t>
  </si>
  <si>
    <t>28800621</t>
  </si>
  <si>
    <t>Elektrárny Opatovice, a.s.</t>
  </si>
  <si>
    <t>DIČ:</t>
  </si>
  <si>
    <t>CZ28800621</t>
  </si>
  <si>
    <t>Uchazeč:</t>
  </si>
  <si>
    <t>Vyplň údaj</t>
  </si>
  <si>
    <t>Projektant:</t>
  </si>
  <si>
    <t>Ing. Martin Česák</t>
  </si>
  <si>
    <t>True</t>
  </si>
  <si>
    <t>Zpracovatel:</t>
  </si>
  <si>
    <t xml:space="preserve"> </t>
  </si>
  <si>
    <t>Poznámka:</t>
  </si>
  <si>
    <t>Náklady z rozpočtů</t>
  </si>
  <si>
    <t>Ostatní náklady ze souhrnného listu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</si>
  <si>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</si>
  <si>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</si>
  <si>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</si>
  <si>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</si>
  <si>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</si>
  <si>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</si>
  <si>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</si>
  <si>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</si>
  <si>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</si>
  <si>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</si>
  <si>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</si>
  <si>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</si>
  <si>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</si>
  <si>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</si>
  <si>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</si>
  <si>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</si>
  <si>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</si>
  <si>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</si>
  <si>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</si>
  <si>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</si>
  <si>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</si>
  <si>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</si>
  <si>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</si>
  <si>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</si>
  <si>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</si>
  <si>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</si>
  <si>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</si>
  <si>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</si>
  <si>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</si>
  <si>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</si>
  <si>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</si>
  <si>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</si>
  <si>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</si>
  <si>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</si>
  <si>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</si>
  <si>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</si>
  <si>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</si>
  <si>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</si>
  <si>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1) Náklady z rozpočtů</t>
  </si>
  <si>
    <t>D</t>
  </si>
  <si>
    <t>0</t>
  </si>
  <si>
    <t>###NOIMPORT###</t>
  </si>
  <si>
    <t>IMPORT</t>
  </si>
  <si>
    <t>{00000000-0000-0000-0000-000000000000}</t>
  </si>
  <si>
    <t>/</t>
  </si>
  <si>
    <t>P04118.1</t>
  </si>
  <si>
    <t>Strojní část</t>
  </si>
  <si>
    <t>STA</t>
  </si>
  <si>
    <t>1</t>
  </si>
  <si>
    <t>{870ed5e2-ab51-459c-88e0-4d38ee983c45}</t>
  </si>
  <si>
    <t>2</t>
  </si>
  <si>
    <t>P04118.2</t>
  </si>
  <si>
    <t>Stavební část</t>
  </si>
  <si>
    <t>{d86814f4-f906-4439-8b0c-ec58b3098758}</t>
  </si>
  <si>
    <t>P04118.3</t>
  </si>
  <si>
    <t>VRN - Vedlejší rozpočtové náklady</t>
  </si>
  <si>
    <t>{ca54d4d4-4690-4835-a9fe-c08bcd767368}</t>
  </si>
  <si>
    <t>2) Ostatní náklady ze souhrnného listu</t>
  </si>
  <si>
    <t>Procent. zadání_x000d_
[% nákladů rozpočtu]</t>
  </si>
  <si>
    <t>Zařazení nákladů</t>
  </si>
  <si>
    <t>Ostatní náklady</t>
  </si>
  <si>
    <t>stavební čast</t>
  </si>
  <si>
    <t>OSTATNENAKLADY</t>
  </si>
  <si>
    <t>Vyplň vlastní</t>
  </si>
  <si>
    <t>OSTATNENAKLADYVLASTNE</t>
  </si>
  <si>
    <t>Celkové náklady za stavbu 1) + 2)</t>
  </si>
  <si>
    <t>KRYCÍ LIST SOUPISU PRACÍ</t>
  </si>
  <si>
    <t>Objekt:</t>
  </si>
  <si>
    <t>P04118.1 - Strojní část</t>
  </si>
  <si>
    <t>Náklady z rozpočtu</t>
  </si>
  <si>
    <t>REKAPITULACE ČLENĚNÍ SOUPISU PRACÍ</t>
  </si>
  <si>
    <t>Kód dílu - Popis</t>
  </si>
  <si>
    <t>Cena celkem [CZK]</t>
  </si>
  <si>
    <t>1) Náklady ze soupisu prací</t>
  </si>
  <si>
    <t>-1</t>
  </si>
  <si>
    <t>HSV - Práce a dodávky HSV</t>
  </si>
  <si>
    <t xml:space="preserve">    997 - Přesun sutě</t>
  </si>
  <si>
    <t xml:space="preserve">    D1 - Trubní díly- Předizolované potrubí </t>
  </si>
  <si>
    <t xml:space="preserve">    8 - Trubní vedení</t>
  </si>
  <si>
    <t>210K - Komunikační kabel a výstražný systém</t>
  </si>
  <si>
    <t xml:space="preserve">    023E - Montážní práce a instalační materiál</t>
  </si>
  <si>
    <t xml:space="preserve">    210M - Materiál pro komunikační kabel a výstražný systém</t>
  </si>
  <si>
    <t xml:space="preserve">    210S - Seřízení a uvedení do provozu</t>
  </si>
  <si>
    <t>PSV - Práce a dodávky PSV</t>
  </si>
  <si>
    <t xml:space="preserve">    713 - Izolace tepelné</t>
  </si>
  <si>
    <t xml:space="preserve">    732 - Ústřední vytápění - strojovny</t>
  </si>
  <si>
    <t xml:space="preserve">    733 - Rozvodné potrubí</t>
  </si>
  <si>
    <t xml:space="preserve">    755 - Uložení potrubí (ocel)</t>
  </si>
  <si>
    <t xml:space="preserve">    783 - Dokončovací práce - nátěry</t>
  </si>
  <si>
    <t>N00 - Ostatní náklady</t>
  </si>
  <si>
    <t>2) Ostatní náklady</t>
  </si>
  <si>
    <t>Zařízení staveniště</t>
  </si>
  <si>
    <t>VRN</t>
  </si>
  <si>
    <t>Projektové práce</t>
  </si>
  <si>
    <t>Územní vlivy</t>
  </si>
  <si>
    <t>Provozní vlivy</t>
  </si>
  <si>
    <t>Jiné VRN</t>
  </si>
  <si>
    <t>Kompletační činnost</t>
  </si>
  <si>
    <t>KOMPLETACNA</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</si>
  <si>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</si>
  <si>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</si>
  <si>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</si>
  <si>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</si>
  <si>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</si>
  <si>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</si>
  <si>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</si>
  <si>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</si>
  <si>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</si>
  <si>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</si>
  <si>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</si>
  <si>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</si>
  <si>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</si>
  <si>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</si>
  <si>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</si>
  <si>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</si>
  <si>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997</t>
  </si>
  <si>
    <t>Přesun sutě</t>
  </si>
  <si>
    <t>K</t>
  </si>
  <si>
    <t>997002511</t>
  </si>
  <si>
    <t>Vodorovné přemístění suti a vybouraných hmot bez naložení ale se složením a urovnáním do 1 km</t>
  </si>
  <si>
    <t>t</t>
  </si>
  <si>
    <t>CS ÚRS 2019 01</t>
  </si>
  <si>
    <t>4</t>
  </si>
  <si>
    <t>-1895502550</t>
  </si>
  <si>
    <t>PP</t>
  </si>
  <si>
    <t xml:space="preserve">Vodorovné přemístění suti a vybouraných hmot  bez naložení, se složením a hrubým urovnáním na vzdálenost do 1 km</t>
  </si>
  <si>
    <t>PSC</t>
  </si>
  <si>
    <t xml:space="preserve">Poznámka k souboru cen:_x000d_
1. Cenu nelze použít pro přemístění po železnici, po vodě nebo ručně. 2. V ceně jsou započteny i náklady na terénní přirážky i na jízdu v nepříznivých poměrech (sklon silnice nebo terénu, povrch dopravní plochy, použití přívěsů apod.). 3. Je-li na dopravní dráze nějaká překážka, pro kterou je nutné překládat suť z jednoho dopravního prostředku na jiný, oceňuje se tato lomená doprava suti v každém úseku samostatně. </t>
  </si>
  <si>
    <t>997002519</t>
  </si>
  <si>
    <t>Příplatek ZKD 1 km přemístění suti a vybouraných hmot</t>
  </si>
  <si>
    <t>1877724304</t>
  </si>
  <si>
    <t xml:space="preserve">Vodorovné přemístění suti a vybouraných hmot  bez naložení, se složením a hrubým urovnáním Příplatek k ceně za každý další i započatý 1 km přes 1 km</t>
  </si>
  <si>
    <t>VV</t>
  </si>
  <si>
    <t>7,181*10 'Přepočtené koeficientem množství</t>
  </si>
  <si>
    <t>3</t>
  </si>
  <si>
    <t>997002611</t>
  </si>
  <si>
    <t>Nakládání suti a vybouraných hmot</t>
  </si>
  <si>
    <t>2094729229</t>
  </si>
  <si>
    <t xml:space="preserve">Nakládání suti a vybouraných hmot na dopravní prostředek  pro vodorovné přemístění</t>
  </si>
  <si>
    <t xml:space="preserve">Poznámka k souboru cen:_x000d_
1. Cena platí i pro překládání při lomené dopravě. 2. Cenu nelze použít při dopravě po železnici, po vodě nebo ručně. </t>
  </si>
  <si>
    <t>997013814</t>
  </si>
  <si>
    <t>Poplatek za uložení na skládce (skládkovné) stavebního odpadu izolací kód odpadu 170 604</t>
  </si>
  <si>
    <t>1137071127</t>
  </si>
  <si>
    <t>Poplatek za uložení stavebního odpadu na skládce (skládkovné) z izolačních materiálů zatříděného do Katalogu odpadů pod kódem 170 604</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</si>
  <si>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</si>
  <si>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D1</t>
  </si>
  <si>
    <t xml:space="preserve">Trubní díly- Předizolované potrubí </t>
  </si>
  <si>
    <t>5</t>
  </si>
  <si>
    <t>M</t>
  </si>
  <si>
    <t>P02117001.1</t>
  </si>
  <si>
    <t>Trubka 12 m DN32/110</t>
  </si>
  <si>
    <t>m</t>
  </si>
  <si>
    <t>8</t>
  </si>
  <si>
    <t>105954114</t>
  </si>
  <si>
    <t>6</t>
  </si>
  <si>
    <t>P02117002.1</t>
  </si>
  <si>
    <t>Trubka 12 m DN32/125</t>
  </si>
  <si>
    <t>1148551669</t>
  </si>
  <si>
    <t>7</t>
  </si>
  <si>
    <t>P02117000.1</t>
  </si>
  <si>
    <t>Trubka 12 m DN40/110</t>
  </si>
  <si>
    <t>-1803043789</t>
  </si>
  <si>
    <t>P02117003.1</t>
  </si>
  <si>
    <t>Trubka 12 m DN40/125</t>
  </si>
  <si>
    <t>-772034807</t>
  </si>
  <si>
    <t>9</t>
  </si>
  <si>
    <t>P02117004.1</t>
  </si>
  <si>
    <t>Trubka 12 m DN50/125</t>
  </si>
  <si>
    <t>319419520</t>
  </si>
  <si>
    <t>10</t>
  </si>
  <si>
    <t>P02117005.1</t>
  </si>
  <si>
    <t>Trubka 12 m DN50/140</t>
  </si>
  <si>
    <t>-1147174299</t>
  </si>
  <si>
    <t>11</t>
  </si>
  <si>
    <t>P02117006.1</t>
  </si>
  <si>
    <t>Trubka 12 m DN65/140</t>
  </si>
  <si>
    <t>-1969903739</t>
  </si>
  <si>
    <t>Trubka12 m DN65/140</t>
  </si>
  <si>
    <t>12</t>
  </si>
  <si>
    <t>P02117007.1</t>
  </si>
  <si>
    <t>Trubka 12 m DN65/160</t>
  </si>
  <si>
    <t>-1637229417</t>
  </si>
  <si>
    <t>13</t>
  </si>
  <si>
    <t>P02117100</t>
  </si>
  <si>
    <t>Oblouk 90° DN32/110 - 1,0*1,0</t>
  </si>
  <si>
    <t>kus</t>
  </si>
  <si>
    <t>961049187</t>
  </si>
  <si>
    <t>3" Odbočka k PS C193</t>
  </si>
  <si>
    <t>1" Odbočka k PS C195</t>
  </si>
  <si>
    <t>Součet</t>
  </si>
  <si>
    <t>14</t>
  </si>
  <si>
    <t>P02117101</t>
  </si>
  <si>
    <t>Oblouk 90° DN32/125 - 1,0*1,0</t>
  </si>
  <si>
    <t>-1863910516</t>
  </si>
  <si>
    <t>P02117102</t>
  </si>
  <si>
    <t>Oblouk 90° DN40/110 - 1,0*1,0</t>
  </si>
  <si>
    <t>-105055100</t>
  </si>
  <si>
    <t>1" Odbočka k PS C195, C196</t>
  </si>
  <si>
    <t>16</t>
  </si>
  <si>
    <t>P02117103</t>
  </si>
  <si>
    <t>Oblouk 90° DN40/125 - 1,0*1,0</t>
  </si>
  <si>
    <t>-1004401941</t>
  </si>
  <si>
    <t>17</t>
  </si>
  <si>
    <t>P02117104</t>
  </si>
  <si>
    <t>Oblouk 90° DN50/125 - 1,0*1,0</t>
  </si>
  <si>
    <t>603056284</t>
  </si>
  <si>
    <t>1" Odbočka k PS C192, C198</t>
  </si>
  <si>
    <t>18</t>
  </si>
  <si>
    <t>P02117105</t>
  </si>
  <si>
    <t>Oblouk 90° DN50/140 - 1,0*1,0</t>
  </si>
  <si>
    <t>870956797</t>
  </si>
  <si>
    <t>19</t>
  </si>
  <si>
    <t>P02117107</t>
  </si>
  <si>
    <t>Oblouk 90° DN65/140 - 1,0*1,0</t>
  </si>
  <si>
    <t>-2077265851</t>
  </si>
  <si>
    <t>6"Odbočka k PS C192, C195, C196, C198</t>
  </si>
  <si>
    <t>20</t>
  </si>
  <si>
    <t>P02117106</t>
  </si>
  <si>
    <t>Oblouk 90° DN65/160 - 1,0*1,0</t>
  </si>
  <si>
    <t>1615056572</t>
  </si>
  <si>
    <t>5"Odbočka k PS C192, C195, C196, C198</t>
  </si>
  <si>
    <t>P02117106.2</t>
  </si>
  <si>
    <t>Oblouk 90° DN65/160 - 1,1*1,0 - ATYP</t>
  </si>
  <si>
    <t>-1086990689</t>
  </si>
  <si>
    <t>1"Odbočka k PS C192, C195, C196, C198</t>
  </si>
  <si>
    <t>22</t>
  </si>
  <si>
    <t>P02118209</t>
  </si>
  <si>
    <t>Prefabrikovaná redukce DN40/110-DN32/110</t>
  </si>
  <si>
    <t>-1228495215</t>
  </si>
  <si>
    <t>Prefabrikovaná redukce DN40/110 - DN32/110</t>
  </si>
  <si>
    <t>1"Odbočka k PS C196</t>
  </si>
  <si>
    <t>23</t>
  </si>
  <si>
    <t>P02118210</t>
  </si>
  <si>
    <t>Prefabrikovaná redukce DN40/125-DN32/125</t>
  </si>
  <si>
    <t>-1828053540</t>
  </si>
  <si>
    <t>Prefabrikovaná redukce DN40/125 - DN32/125</t>
  </si>
  <si>
    <t>24</t>
  </si>
  <si>
    <t>P02118211</t>
  </si>
  <si>
    <t>Prefabrikovaná redukce DN50/125-DN40/110</t>
  </si>
  <si>
    <t>-260824223</t>
  </si>
  <si>
    <t>1"Odbočka k PS C192</t>
  </si>
  <si>
    <t>25</t>
  </si>
  <si>
    <t>P02118212</t>
  </si>
  <si>
    <t>Prefabrikovaná redukce DN50/140-DN40/125</t>
  </si>
  <si>
    <t>-231333717</t>
  </si>
  <si>
    <t>26</t>
  </si>
  <si>
    <t>P02118213</t>
  </si>
  <si>
    <t>Prefabrikovaná redukce DN65/140 - DN50/125</t>
  </si>
  <si>
    <t>673405952</t>
  </si>
  <si>
    <t>1"Odbočka k PS C192, C198</t>
  </si>
  <si>
    <t>27</t>
  </si>
  <si>
    <t>P02118214</t>
  </si>
  <si>
    <t>Prefabrikovaná redukce DN65/160 - DN50/140</t>
  </si>
  <si>
    <t>-1859511768</t>
  </si>
  <si>
    <t>28</t>
  </si>
  <si>
    <t>P02117304</t>
  </si>
  <si>
    <t>Odbočka paralelní, OP DN32/110 - DN40/110, v kovaném provedení, tl. stěny 3,6 a 3,6 mm</t>
  </si>
  <si>
    <t>1121489378</t>
  </si>
  <si>
    <t>Odbočka paralelní, OP DN40/110 - DN32/110, v kovaném provedení, tl. stěny 3,6 a 3,6 mm</t>
  </si>
  <si>
    <t>1"Odbočka k PS C195</t>
  </si>
  <si>
    <t>29</t>
  </si>
  <si>
    <t>P02117305</t>
  </si>
  <si>
    <t>Odbočka paralelní, OP DN40/125 - DN32/125, v kovaném provedení, tl. stěny 3,6 a 3,6 mm</t>
  </si>
  <si>
    <t>-1043586966</t>
  </si>
  <si>
    <t>30</t>
  </si>
  <si>
    <t>P02117306</t>
  </si>
  <si>
    <t>Odbočka paralelní, OP DN50/125 - DN32/110, v kovaném provedení, tl. stěny 2,6 a 2,6 mm</t>
  </si>
  <si>
    <t>-830943758</t>
  </si>
  <si>
    <t>1"Odbočka k PS C198</t>
  </si>
  <si>
    <t>31</t>
  </si>
  <si>
    <t>P02117307</t>
  </si>
  <si>
    <t>Odbočka paralelní, OP DN50/140 - DN32/125, v kovaném provedení, tl. stěny 2,6 a 2,6 mm</t>
  </si>
  <si>
    <t>1414492098</t>
  </si>
  <si>
    <t>32</t>
  </si>
  <si>
    <t>P02117308</t>
  </si>
  <si>
    <t>Odbočka paralelní, OP DN65/140 - DN40/110, v kovaném provedení, tl. stěny 5,6 a 4,0 mm</t>
  </si>
  <si>
    <t>-1525034624</t>
  </si>
  <si>
    <t>1"Odbočka k PS C196, C198</t>
  </si>
  <si>
    <t>33</t>
  </si>
  <si>
    <t>P02117309</t>
  </si>
  <si>
    <t>Odbočka paralelní, OP DN65/160 - DN40/125, v kovaném provedení, tl. stěny 5,6 a 4,0 mm</t>
  </si>
  <si>
    <t>1063966314</t>
  </si>
  <si>
    <t>34</t>
  </si>
  <si>
    <t>P021175000</t>
  </si>
  <si>
    <t>Koncové těsnění 32/110</t>
  </si>
  <si>
    <t>646861455</t>
  </si>
  <si>
    <t>2" PS C193</t>
  </si>
  <si>
    <t>1" PS C195</t>
  </si>
  <si>
    <t>1" PS C196</t>
  </si>
  <si>
    <t>1" PS C198</t>
  </si>
  <si>
    <t>35</t>
  </si>
  <si>
    <t>P021175001</t>
  </si>
  <si>
    <t>Koncové těsnění 32/125</t>
  </si>
  <si>
    <t>249295528</t>
  </si>
  <si>
    <t>36</t>
  </si>
  <si>
    <t>P021175002</t>
  </si>
  <si>
    <t>Koncové těsnění 40/110</t>
  </si>
  <si>
    <t>1299280730</t>
  </si>
  <si>
    <t>1" PS C192</t>
  </si>
  <si>
    <t>37</t>
  </si>
  <si>
    <t>P021175003</t>
  </si>
  <si>
    <t>Koncové těsnění 40/125</t>
  </si>
  <si>
    <t>-535765635</t>
  </si>
  <si>
    <t>38</t>
  </si>
  <si>
    <t>P021175006</t>
  </si>
  <si>
    <t>Koncové těsnění 65/140</t>
  </si>
  <si>
    <t>-1828911106</t>
  </si>
  <si>
    <t xml:space="preserve">1"  PS C192, C193, C195, C196, C198</t>
  </si>
  <si>
    <t>39</t>
  </si>
  <si>
    <t>P021175007</t>
  </si>
  <si>
    <t>Koncové těsnění 65/160</t>
  </si>
  <si>
    <t>22731155</t>
  </si>
  <si>
    <t>40</t>
  </si>
  <si>
    <t>P021174000</t>
  </si>
  <si>
    <t xml:space="preserve">PE smršťitelný spoj komplet DN32/110-  PUR pěna z kanystrů, označení PU - montážní sada  (smrštitelné krycí PE pouzdro, smršťovací rukávy, uzavírací páska, těsnící páska,odvz. zátky, tavné zátky, podpěrky ,konektory detekčního vodiče a komponenty PUR)</t>
  </si>
  <si>
    <t>245464028</t>
  </si>
  <si>
    <t xml:space="preserve">PE smršťitelný spoj komplet DN32/110 - PUR pěna z kanystrů, označení PU - montážní sada  (smrštitelné krycí PE pouzdro, smršťovací rukávy, uzavírací páska, těsnící páska,odvz. zátky, tavné zátky, podpěrky ,konektory detekčního vodiče a komponenty PUR)</t>
  </si>
  <si>
    <t>41</t>
  </si>
  <si>
    <t>P021174001</t>
  </si>
  <si>
    <t xml:space="preserve">PE smršťitelný spoj komplet DN32/125-  PUR pěna z kanystrů, označení PU - montážní sada  (smrštitelné krycí PE pouzdro, smršťovací rukávy, uzavírací páska, těsnící páska,odvz. zátky, tavné zátky, podpěrky ,konektory detekčního vodiče a komponenty PUR)</t>
  </si>
  <si>
    <t>-2090061878</t>
  </si>
  <si>
    <t xml:space="preserve">PE smršťitelný spoj komplet DN32/125 - PUR pěna z kanystrů, označení PU - montážní sada  (smrštitelné krycí PE pouzdro, smršťovací rukávy, uzavírací páska, těsnící páska,odvz. zátky, tavné zátky, podpěrky ,konektory detekčního vodiče a komponenty PUR)</t>
  </si>
  <si>
    <t>42</t>
  </si>
  <si>
    <t>P021174002</t>
  </si>
  <si>
    <t xml:space="preserve">PE smršťitelný spoj komplet DN40/110-  PUR pěna z kanystrů, označení PU - montážní sada  (smrštitelné krycí PE pouzdro, smršťovací rukávy, uzavírací páska, těsnící páska,odvz. zátky, tavné zátky, podpěrky ,konektory detekčního vodiče a komponenty PUR)</t>
  </si>
  <si>
    <t>-2014144478</t>
  </si>
  <si>
    <t xml:space="preserve">PE smršťitelný spoj komplet DN40/110 - PUR pěna z kanystrů, označení PU - montážní sada  (smrštitelné krycí PE pouzdro, smršťovací rukávy, uzavírací páska, těsnící páska,odvz. zátky, tavné zátky, podpěrky ,konektory detekčního vodiče a komponenty PUR)</t>
  </si>
  <si>
    <t>43</t>
  </si>
  <si>
    <t>P021174003</t>
  </si>
  <si>
    <t xml:space="preserve">PE smršťitelný spoj komplet DN40/125-  PUR pěna z kanystrů, označení PU - montážní sada  (smrštitelné krycí PE pouzdro, smršťovací rukávy, uzavírací páska, těsnící páska,odvz. zátky, tavné zátky, podpěrky ,konektory detekčního vodiče a komponenty PUR)</t>
  </si>
  <si>
    <t>-1105897737</t>
  </si>
  <si>
    <t xml:space="preserve">PE smršťitelný spoj komplet DN40/125 - PUR pěna z kanystrů, označení PU - montážní sada  (smrštitelné krycí PE pouzdro, smršťovací rukávy, uzavírací páska, těsnící páska,odvz. zátky, tavné zátky, podpěrky ,konektory detekčního vodiče a komponenty PUR)</t>
  </si>
  <si>
    <t>44</t>
  </si>
  <si>
    <t>P021174004</t>
  </si>
  <si>
    <t xml:space="preserve">PE smršťitelný spoj komplet DN50/125-  PUR pěna z kanystrů, označení PU - montážní sada  (smrštitelné krycí PE pouzdro, smršťovací rukávy, uzavírací páska, těsnící páska,odvz. zátky, tavné zátky, podpěrky ,konektory detekčního vodiče a komponenty PUR)</t>
  </si>
  <si>
    <t>864815319</t>
  </si>
  <si>
    <t xml:space="preserve">PE smršťitelný spoj komplet DN50/125 - PUR pěna z kanystrů, označení PU - montážní sada  (smrštitelné krycí PE pouzdro, smršťovací rukávy, uzavírací páska, těsnící páska,odvz. zátky, tavné zátky, podpěrky ,konektory detekčního vodiče a komponenty PUR)</t>
  </si>
  <si>
    <t>45</t>
  </si>
  <si>
    <t>P021174005</t>
  </si>
  <si>
    <t xml:space="preserve">PE smršťitelný spoj komplet DN50/140 -  PUR pěna z kanystrů, označení PU - montážní sada  (smrštitelné krycí PE pouzdro, smršťovací rukávy, uzavírací páska, těsnící páska,odvz. zátky, tavné zátky, podpěrky ,konektory detekčního vodiče a komponenty PUR)</t>
  </si>
  <si>
    <t>377197879</t>
  </si>
  <si>
    <t xml:space="preserve">PE smršťitelný spoj komplet DN50/140 - PUR pěna z kanystrů, označení PU - montážní sada  (smrštitelné krycí PE pouzdro, smršťovací rukávy, uzavírací páska, těsnící páska,odvz. zátky, tavné zátky, podpěrky ,konektory detekčního vodiče a komponenty PUR)</t>
  </si>
  <si>
    <t>46</t>
  </si>
  <si>
    <t>P021174006</t>
  </si>
  <si>
    <t xml:space="preserve">PE smršťitelný spoj komplet DN65/140 -  PUR pěna z kanystrů, označení PU - montážní sada  (smrštitelné krycí PE pouzdro, smršťovací rukávy, uzavírací páska, těsnící páska,odvz. zátky, tavné zátky, podpěrky ,konektory detekčního vodiče a komponenty PUR)</t>
  </si>
  <si>
    <t>1850167509</t>
  </si>
  <si>
    <t xml:space="preserve">PE smršťitelný spoj komplet DN65/140 - PUR pěna z kanystrů, označení PU - montážní sada  (smrštitelné krycí PE pouzdro, smršťovací rukávy, uzavírací páska, těsnící páska,odvz. zátky, tavné zátky, podpěrky ,konektory detekčního vodiče a komponenty PUR)</t>
  </si>
  <si>
    <t>47</t>
  </si>
  <si>
    <t>P021174007</t>
  </si>
  <si>
    <t xml:space="preserve">PE smršťitelný spoj komplet DN65/160 - PUR pěna z kanystrů, označení PU - montážní sada  (smrštitelné krycí PE pouzdro, smršťovací rukávy, uzavírací páska, těsnící páska,odvz. zátky, tavné zátky, podpěrky ,konektory detekčního vodiče a komponenty PUR)</t>
  </si>
  <si>
    <t>1420529435</t>
  </si>
  <si>
    <t>48</t>
  </si>
  <si>
    <t>P021176000</t>
  </si>
  <si>
    <t>Zemní uzávěr DN32/110</t>
  </si>
  <si>
    <t>1032197869</t>
  </si>
  <si>
    <t>1" PS C193</t>
  </si>
  <si>
    <t>49</t>
  </si>
  <si>
    <t>P021176000.1</t>
  </si>
  <si>
    <t>Příslušenství pro zemní uzávěr DN32/110, PEHD chránička, 2 m dil. pošltáře tl. 40 mm, T- klíč, pevné prodloužení armatury 0,7 m</t>
  </si>
  <si>
    <t>117827816</t>
  </si>
  <si>
    <t>50</t>
  </si>
  <si>
    <t>P021176001</t>
  </si>
  <si>
    <t>Zemní uzávěr DN32/125</t>
  </si>
  <si>
    <t>-1473547423</t>
  </si>
  <si>
    <t>51</t>
  </si>
  <si>
    <t>P021176001.1</t>
  </si>
  <si>
    <t>Příslušenství pro zemní uzávěr DN32/125, PEHD chránička, 2 m dil. pošltáře tl. 40 mm, T- klíč, pevné prodloužení armatury 0,7 m</t>
  </si>
  <si>
    <t>-1351768493</t>
  </si>
  <si>
    <t>Příslušenství pro zemní uzávěr DN32/125, PEHD chránička, 2 m dil. pošltáře tl. 40 mm, T- klíč,pevné prodloužení armatury 0,7 m</t>
  </si>
  <si>
    <t>52</t>
  </si>
  <si>
    <t>P021176002</t>
  </si>
  <si>
    <t>Zemní uzávěr DN40/110</t>
  </si>
  <si>
    <t>-1709785716</t>
  </si>
  <si>
    <t>53</t>
  </si>
  <si>
    <t>P021176002.1</t>
  </si>
  <si>
    <t>Příslušenství pro zemní uzávěr DN40/110, PEHD chránička, 2 m dil. pošltáře tl. 40 mm, T- klíč, pevné prodloužení armatury 0,7 m</t>
  </si>
  <si>
    <t>-543686888</t>
  </si>
  <si>
    <t>54</t>
  </si>
  <si>
    <t>P021176003</t>
  </si>
  <si>
    <t>Zemní uzávěr DN40/125</t>
  </si>
  <si>
    <t>-393897304</t>
  </si>
  <si>
    <t>55</t>
  </si>
  <si>
    <t>P021176003.1</t>
  </si>
  <si>
    <t>Příslušenství pro zemní uzávěr DN40/125, PEHD chránička, 2 m dil. pošltáře tl. 40 mm, T- klíč, pevné prodloužení armatury 0,7 m</t>
  </si>
  <si>
    <t>-1930465806</t>
  </si>
  <si>
    <t>56</t>
  </si>
  <si>
    <t>P021179001</t>
  </si>
  <si>
    <t>Dilatační polštář 1000*120*40</t>
  </si>
  <si>
    <t>-664231582</t>
  </si>
  <si>
    <t>57</t>
  </si>
  <si>
    <t>P021179002</t>
  </si>
  <si>
    <t>Výstražná folie síťovaná, zelená</t>
  </si>
  <si>
    <t>1777613410</t>
  </si>
  <si>
    <t>58</t>
  </si>
  <si>
    <t>P021179003</t>
  </si>
  <si>
    <t>Doprava na staveniště</t>
  </si>
  <si>
    <t>sada</t>
  </si>
  <si>
    <t>244569408</t>
  </si>
  <si>
    <t>59</t>
  </si>
  <si>
    <t>P021179003.1</t>
  </si>
  <si>
    <t>Doprava z výrobního závodu</t>
  </si>
  <si>
    <t>680344190</t>
  </si>
  <si>
    <t>Dopravaz výrobního závodu</t>
  </si>
  <si>
    <t>60</t>
  </si>
  <si>
    <t>P021179004</t>
  </si>
  <si>
    <t>Měření stavu izolace</t>
  </si>
  <si>
    <t>1384792638</t>
  </si>
  <si>
    <t>61</t>
  </si>
  <si>
    <t>P021179004.1</t>
  </si>
  <si>
    <t>Balné</t>
  </si>
  <si>
    <t>-1655318074</t>
  </si>
  <si>
    <t>Trubní vedení</t>
  </si>
  <si>
    <t>62</t>
  </si>
  <si>
    <t>866171002</t>
  </si>
  <si>
    <t>Montáž potrubí předizolovaného ocelového DN 32 vnějšího průměru D 110 mm</t>
  </si>
  <si>
    <t>1940554809</t>
  </si>
  <si>
    <t xml:space="preserve">Montáž potrubí z trub ocelových předizolovaných  DN 32, vnějšího průměru D 110 mm</t>
  </si>
  <si>
    <t>63</t>
  </si>
  <si>
    <t>866171003</t>
  </si>
  <si>
    <t>Montáž potrubí předizolovaného ocelového DN 32 vnějšího průměru D 125 mm</t>
  </si>
  <si>
    <t>1377163557</t>
  </si>
  <si>
    <t xml:space="preserve">Montáž potrubí z trub ocelových předizolovaných  DN 32, vnějšího průměru D 125 mm</t>
  </si>
  <si>
    <t>64</t>
  </si>
  <si>
    <t>866181003</t>
  </si>
  <si>
    <t>Montáž potrubí předizolovaného ocelového DN 40 vnějšího průměru D 110 mm</t>
  </si>
  <si>
    <t>1811587688</t>
  </si>
  <si>
    <t xml:space="preserve">Montáž potrubí z trub ocelových předizolovaných  DN 40, vnějšího průměru D 110 mm</t>
  </si>
  <si>
    <t>65</t>
  </si>
  <si>
    <t>866181004</t>
  </si>
  <si>
    <t>Montáž potrubí předizolovaného ocelového DN 40 vnějšího průměru D 125 mm</t>
  </si>
  <si>
    <t>1447567971</t>
  </si>
  <si>
    <t xml:space="preserve">Montáž potrubí z trub ocelových předizolovaných  DN 40, vnějšího průměru D 125 mm</t>
  </si>
  <si>
    <t>66</t>
  </si>
  <si>
    <t>866211003</t>
  </si>
  <si>
    <t>Montáž potrubí předizolovaného ocelového DN 50 vnějšího průměru D 125 mm</t>
  </si>
  <si>
    <t>-1425116744</t>
  </si>
  <si>
    <t xml:space="preserve">Montáž potrubí z trub ocelových předizolovaných  DN 50, vnějšího průměru D 125 mm</t>
  </si>
  <si>
    <t>67</t>
  </si>
  <si>
    <t>866211004</t>
  </si>
  <si>
    <t>Montáž potrubí předizolovaného ocelového DN 50 vnějšího průměru D 140 mm</t>
  </si>
  <si>
    <t>-1051237624</t>
  </si>
  <si>
    <t xml:space="preserve">Montáž potrubí z trub ocelových předizolovaných  DN 50, vnějšího průměru D 140 mm</t>
  </si>
  <si>
    <t>68</t>
  </si>
  <si>
    <t>866231004</t>
  </si>
  <si>
    <t>Montáž potrubí předizolovaného ocelového DN 65 vnějšího průměru D 140 mm</t>
  </si>
  <si>
    <t>2002031467</t>
  </si>
  <si>
    <t xml:space="preserve">Montáž potrubí z trub ocelových předizolovaných  DN 65, vnějšího průměru D 140 mm</t>
  </si>
  <si>
    <t>69</t>
  </si>
  <si>
    <t>866231005</t>
  </si>
  <si>
    <t>Montáž potrubí předizolovaného ocelového DN 65 vnějšího průměru D 160 mm</t>
  </si>
  <si>
    <t>-615838212</t>
  </si>
  <si>
    <t xml:space="preserve">Montáž potrubí z trub ocelových předizolovaných  DN 65, vnějšího průměru D 160 mm</t>
  </si>
  <si>
    <t>70</t>
  </si>
  <si>
    <t>867171002</t>
  </si>
  <si>
    <t>Spojka potrubí předizolovaného ocelového DN 32 vnějšího průměru D 110 mm</t>
  </si>
  <si>
    <t>1889191885</t>
  </si>
  <si>
    <t xml:space="preserve">Spojky předizolovaného potrubí  DN 32, vnějšího průměru D 110 mm</t>
  </si>
  <si>
    <t>71</t>
  </si>
  <si>
    <t>867171003</t>
  </si>
  <si>
    <t>Spojka potrubí předizolovaného ocelového DN 32 vnějšího průměru D 125 mm</t>
  </si>
  <si>
    <t>1353143579</t>
  </si>
  <si>
    <t xml:space="preserve">Spojky předizolovaného potrubí  DN 32, vnějšího průměru D 125 mm</t>
  </si>
  <si>
    <t>72</t>
  </si>
  <si>
    <t>867181003</t>
  </si>
  <si>
    <t>Spojka potrubí předizolovaného ocelového DN 40 vnějšího průměru D 125 mm</t>
  </si>
  <si>
    <t>2095570419</t>
  </si>
  <si>
    <t xml:space="preserve">Spojky předizolovaného potrubí  DN 40, vnějšího průměru D 125 mm</t>
  </si>
  <si>
    <t>73</t>
  </si>
  <si>
    <t>867181004.1</t>
  </si>
  <si>
    <t>Spojka potrubí předizolovaného ocelového DN 40 vnějšího průměru D 110 mm</t>
  </si>
  <si>
    <t>-111332198</t>
  </si>
  <si>
    <t xml:space="preserve">Spojky předizolovaného potrubí  DN 40, vnějšího průměru D 110 mm</t>
  </si>
  <si>
    <t>74</t>
  </si>
  <si>
    <t>867211003</t>
  </si>
  <si>
    <t>Spojka potrubí předizolovaného ocelového DN 50 vnějšího průměru D 125 mm</t>
  </si>
  <si>
    <t>408492762</t>
  </si>
  <si>
    <t xml:space="preserve">Spojky předizolovaného potrubí  DN 50, vnějšího průměru D 125 mm</t>
  </si>
  <si>
    <t>75</t>
  </si>
  <si>
    <t>867211004</t>
  </si>
  <si>
    <t>Spojka potrubí předizolovaného ocelového DN 50 vnějšího průměru D 140 mm</t>
  </si>
  <si>
    <t>32902685</t>
  </si>
  <si>
    <t xml:space="preserve">Spojky předizolovaného potrubí  DN 50, vnějšího průměru D 140 mm</t>
  </si>
  <si>
    <t>76</t>
  </si>
  <si>
    <t>867231004</t>
  </si>
  <si>
    <t>Spojka potrubí předizolovaného ocelového DN 65 vnějšího průměru D 140 mm</t>
  </si>
  <si>
    <t>-1312109169</t>
  </si>
  <si>
    <t xml:space="preserve">Spojky předizolovaného potrubí  DN 65, vnějšího průměru D 140 mm</t>
  </si>
  <si>
    <t>77</t>
  </si>
  <si>
    <t>867231005</t>
  </si>
  <si>
    <t>Spojka potrubí předizolovaného ocelového DN 65 vnějšího průměru D 160 mm</t>
  </si>
  <si>
    <t>1052876195</t>
  </si>
  <si>
    <t xml:space="preserve">Spojky předizolovaného potrubí  DN 65, vnějšího průměru D 160 mm</t>
  </si>
  <si>
    <t>78</t>
  </si>
  <si>
    <t>866171M001.12</t>
  </si>
  <si>
    <t>Montáž trubní díly přivařovací předizolovaného potrubí DN65 do 100 kg</t>
  </si>
  <si>
    <t>1265837916</t>
  </si>
  <si>
    <t>79</t>
  </si>
  <si>
    <t>866171M001.14</t>
  </si>
  <si>
    <t>Montáž trubní díly přivařovací předizolovaného potrubí DN50 do 100 kg</t>
  </si>
  <si>
    <t>658784605</t>
  </si>
  <si>
    <t>80</t>
  </si>
  <si>
    <t>866171M001.3</t>
  </si>
  <si>
    <t>Montáž trubní díly přivařovací předizolovaného potrubí DN40 do 100 kg</t>
  </si>
  <si>
    <t>329716267</t>
  </si>
  <si>
    <t>81</t>
  </si>
  <si>
    <t>866171M001.5</t>
  </si>
  <si>
    <t>Montáž trubní díly přivařovací předizolovaného potrubí DN32 do 100 kg</t>
  </si>
  <si>
    <t>172195884</t>
  </si>
  <si>
    <t>82</t>
  </si>
  <si>
    <t>86617M5006</t>
  </si>
  <si>
    <t>Montáž koncového těsnění DN65</t>
  </si>
  <si>
    <t>922599184</t>
  </si>
  <si>
    <t>83</t>
  </si>
  <si>
    <t>86617M5006.1</t>
  </si>
  <si>
    <t>Montáž koncového těsnění DN32</t>
  </si>
  <si>
    <t>-33193642</t>
  </si>
  <si>
    <t>84</t>
  </si>
  <si>
    <t>86617M5006.2</t>
  </si>
  <si>
    <t>Montáž koncového těsnění DN40</t>
  </si>
  <si>
    <t>-177792537</t>
  </si>
  <si>
    <t>85</t>
  </si>
  <si>
    <t>86617M9001</t>
  </si>
  <si>
    <t>Montáž dilatačních poštářů 1000*120*40</t>
  </si>
  <si>
    <t>-796398026</t>
  </si>
  <si>
    <t>86</t>
  </si>
  <si>
    <t>86617M9002</t>
  </si>
  <si>
    <t xml:space="preserve">Montáž výstražné folie síťovaná, zelená </t>
  </si>
  <si>
    <t>1740239226</t>
  </si>
  <si>
    <t>87</t>
  </si>
  <si>
    <t>86617M6001</t>
  </si>
  <si>
    <t>Montáž zemních uzávěrů, vč. dil. poštářů, chráničky HDPE</t>
  </si>
  <si>
    <t>-1198896981</t>
  </si>
  <si>
    <t>88</t>
  </si>
  <si>
    <t>230XPP026</t>
  </si>
  <si>
    <t>Kontrolní prozáření svarů - pr 48,4-76 mm, t do 6,5 mm</t>
  </si>
  <si>
    <t>144439999</t>
  </si>
  <si>
    <t>89</t>
  </si>
  <si>
    <t>00618P035</t>
  </si>
  <si>
    <t>Tlakové zkoušky těsnosti potrubí - příprava DN do 100</t>
  </si>
  <si>
    <t>868101614</t>
  </si>
  <si>
    <t>90</t>
  </si>
  <si>
    <t>00618P037</t>
  </si>
  <si>
    <t>Čištění potrubí profukováním nebo proplachováním do DN 100</t>
  </si>
  <si>
    <t>1618441637</t>
  </si>
  <si>
    <t>210K</t>
  </si>
  <si>
    <t>Komunikační kabel a výstražný systém</t>
  </si>
  <si>
    <t>023E</t>
  </si>
  <si>
    <t>Montážní práce a instalační materiál</t>
  </si>
  <si>
    <t>91</t>
  </si>
  <si>
    <t>00618P024</t>
  </si>
  <si>
    <t>Montáž krabice na hmoždinky</t>
  </si>
  <si>
    <t>1762721682</t>
  </si>
  <si>
    <t>92</t>
  </si>
  <si>
    <t>00618P025</t>
  </si>
  <si>
    <t>Montáž zemnícího šroubu výstražného systému</t>
  </si>
  <si>
    <t>298649532</t>
  </si>
  <si>
    <t>93</t>
  </si>
  <si>
    <t>00618P027</t>
  </si>
  <si>
    <t>Montáž měřící přípojné krabice</t>
  </si>
  <si>
    <t>64258012</t>
  </si>
  <si>
    <t>94</t>
  </si>
  <si>
    <t>00618P033</t>
  </si>
  <si>
    <t>Ukončení vodičů na svorkovnici s otevřením a uzavřením krytu včetně zapojení průřezu žíly do 2,5mm2</t>
  </si>
  <si>
    <t>-1260110600</t>
  </si>
  <si>
    <t>95</t>
  </si>
  <si>
    <t>210 010021.21</t>
  </si>
  <si>
    <t>Montáž mikrochránička HDPE 12/8 mm pro optický kabel</t>
  </si>
  <si>
    <t>-1117344161</t>
  </si>
  <si>
    <t>96</t>
  </si>
  <si>
    <t>210 010021.31</t>
  </si>
  <si>
    <t>Montáž zátky pro mikrochráničku optických kabelů; 12mm</t>
  </si>
  <si>
    <t>1555019241</t>
  </si>
  <si>
    <t>97</t>
  </si>
  <si>
    <t>210 010021.9</t>
  </si>
  <si>
    <t>Hodinová zúčtovací sazba-práce nespecifik.ceník.položkami</t>
  </si>
  <si>
    <t>hod</t>
  </si>
  <si>
    <t>-1663264222</t>
  </si>
  <si>
    <t>98</t>
  </si>
  <si>
    <t>210 100001</t>
  </si>
  <si>
    <t xml:space="preserve">Ukončení vodičů  do 2.5 mm2</t>
  </si>
  <si>
    <t>-1204769019</t>
  </si>
  <si>
    <t>99</t>
  </si>
  <si>
    <t>210 100301</t>
  </si>
  <si>
    <t>Ukončení stínění kabelů</t>
  </si>
  <si>
    <t>1361461786</t>
  </si>
  <si>
    <t>100</t>
  </si>
  <si>
    <t>210 290891</t>
  </si>
  <si>
    <t>Montáž štítek na kabel</t>
  </si>
  <si>
    <t>-1196173788</t>
  </si>
  <si>
    <t>101</t>
  </si>
  <si>
    <t>210 850007</t>
  </si>
  <si>
    <t>Montáž kabel TCEKPFLE 5x4x0,8 volně uložený</t>
  </si>
  <si>
    <t>-1745655009</t>
  </si>
  <si>
    <t>102</t>
  </si>
  <si>
    <t>210 850067</t>
  </si>
  <si>
    <t>Montáž kabel TCEKPFLE 5x4x0,8 pevně uložený</t>
  </si>
  <si>
    <t>-2112306759</t>
  </si>
  <si>
    <t>210M</t>
  </si>
  <si>
    <t>Materiál pro komunikační kabel a výstražný systém</t>
  </si>
  <si>
    <t>103</t>
  </si>
  <si>
    <t>210 010021.12</t>
  </si>
  <si>
    <t>PVC folie výstražná oranžová</t>
  </si>
  <si>
    <t>680796106</t>
  </si>
  <si>
    <t>104</t>
  </si>
  <si>
    <t>210 010021.17</t>
  </si>
  <si>
    <t>Drobný montážní materiál</t>
  </si>
  <si>
    <t>1007842317</t>
  </si>
  <si>
    <t>105</t>
  </si>
  <si>
    <t>329 002 020</t>
  </si>
  <si>
    <t>Kabel TCEPKPFLE 5 x 4 x 0,8 vč. spojek</t>
  </si>
  <si>
    <t>1807868600</t>
  </si>
  <si>
    <t>106</t>
  </si>
  <si>
    <t>345 398 400.11</t>
  </si>
  <si>
    <t>Zátka pro mikrochráničku optických kabelů; 12mm</t>
  </si>
  <si>
    <t>1830082454</t>
  </si>
  <si>
    <t>107</t>
  </si>
  <si>
    <t>345 398 400.91</t>
  </si>
  <si>
    <t>Mikrochránička HDPE 12/8 mm pro optický kabel vč. spojek</t>
  </si>
  <si>
    <t>-869918183</t>
  </si>
  <si>
    <t>108</t>
  </si>
  <si>
    <t>360 020612</t>
  </si>
  <si>
    <t>Upevňovací bod hmoždinkou MH 8-12, osazení hmoždinkou</t>
  </si>
  <si>
    <t>-969168702</t>
  </si>
  <si>
    <t>109</t>
  </si>
  <si>
    <t>462 336 010</t>
  </si>
  <si>
    <t>Hmoždinka natloukací 6 x 40</t>
  </si>
  <si>
    <t>-271947746</t>
  </si>
  <si>
    <t>110</t>
  </si>
  <si>
    <t>464 312 004</t>
  </si>
  <si>
    <t>Vrut 10 x 80, pozinkovaný, šestihranná hlava</t>
  </si>
  <si>
    <t>1486891872</t>
  </si>
  <si>
    <t>111</t>
  </si>
  <si>
    <t>00618P026</t>
  </si>
  <si>
    <t>Zemnící šroub výstražného systému ( položka obsahuje Šroub metrický DIN 933 5.8 BZ M8 x 80, Matice přesná šestihranná ČSN 021401 DIN 934 - 8 M 8, Podložka DIN 125-A ZB D 8 mm otvor 8,4 mm)</t>
  </si>
  <si>
    <t>-906387742</t>
  </si>
  <si>
    <t>112</t>
  </si>
  <si>
    <t>00618P028.1</t>
  </si>
  <si>
    <t>Měřící přípojná krabice do venkovního prostředí</t>
  </si>
  <si>
    <t>1600463112</t>
  </si>
  <si>
    <t>113</t>
  </si>
  <si>
    <t>00618P030</t>
  </si>
  <si>
    <t>Vodič silový s Cu jádrem CY H07 V-U 1,50 mm2 - Červený</t>
  </si>
  <si>
    <t>-1796000283</t>
  </si>
  <si>
    <t>114</t>
  </si>
  <si>
    <t>00618P031</t>
  </si>
  <si>
    <t>Vodič silový s Cu jádrem CY H07 V-U 1,50 mm2 - Bílý</t>
  </si>
  <si>
    <t>1424652728</t>
  </si>
  <si>
    <t>115</t>
  </si>
  <si>
    <t>00618P032</t>
  </si>
  <si>
    <t>Vodič silový s Cu jádrem CY H07 V-U 1,50 mm2 - Žlutozelený</t>
  </si>
  <si>
    <t>10583022</t>
  </si>
  <si>
    <t>116</t>
  </si>
  <si>
    <t>00618P032.1</t>
  </si>
  <si>
    <t>PVC ochranná trubka pro výstražný systém, propojení silových vodičů předizolovaného potrubí v šachtě TB4070, vč. dodávka + montáž</t>
  </si>
  <si>
    <t>1443401836</t>
  </si>
  <si>
    <t>210S</t>
  </si>
  <si>
    <t>Seřízení a uvedení do provozu</t>
  </si>
  <si>
    <t>117</t>
  </si>
  <si>
    <t>00618P029</t>
  </si>
  <si>
    <t>Montáž měděných vodičů CY, HO5V, HO7V, NYY, YY 1,5 mm2 uložených v trubkách nebo lištách</t>
  </si>
  <si>
    <t>813789370</t>
  </si>
  <si>
    <t>118</t>
  </si>
  <si>
    <t>00618P039</t>
  </si>
  <si>
    <t>Proměření výstražného systému - před zapěněním spojek - kontrolní</t>
  </si>
  <si>
    <t>-448566666</t>
  </si>
  <si>
    <t>119</t>
  </si>
  <si>
    <t>00618P040</t>
  </si>
  <si>
    <t>Proměření výstražného systému - po ukončení montáže potrubí</t>
  </si>
  <si>
    <t>-303011887</t>
  </si>
  <si>
    <t>120</t>
  </si>
  <si>
    <t>00618P041</t>
  </si>
  <si>
    <t>Proměření výstražného systému - po provedení zemních prací</t>
  </si>
  <si>
    <t>-143775507</t>
  </si>
  <si>
    <t>121</t>
  </si>
  <si>
    <t>210 010021.6</t>
  </si>
  <si>
    <t>Proměření komunikačního kabelu vč.protokolu</t>
  </si>
  <si>
    <t>1500062692</t>
  </si>
  <si>
    <t>PSV</t>
  </si>
  <si>
    <t>Práce a dodávky PSV</t>
  </si>
  <si>
    <t>713</t>
  </si>
  <si>
    <t>Izolace tepelné</t>
  </si>
  <si>
    <t>122</t>
  </si>
  <si>
    <t>713420813</t>
  </si>
  <si>
    <t>Odstranění izolace tepelné potrubí rohožemi bez úpravy v pletivu spojenými drátem tl přes 50 mm</t>
  </si>
  <si>
    <t>-1452137677</t>
  </si>
  <si>
    <t xml:space="preserve">Odstranění tepelné izolace potrubí, ohybů, armatur a přírub rohožemi v pletivu  bez povrchové úpravy spojených ocelovým drátem potrubí, tloušťka izolace přes 50 mm</t>
  </si>
  <si>
    <t>123</t>
  </si>
  <si>
    <t>713420823</t>
  </si>
  <si>
    <t>Odstranění izolace tepelné ohybů rohožemi bez úpravy v pletivu spojenými drátem tl přes 50 mm</t>
  </si>
  <si>
    <t>-1332094385</t>
  </si>
  <si>
    <t xml:space="preserve">Odstranění tepelné izolace potrubí, ohybů, armatur a přírub rohožemi v pletivu  bez povrchové úpravy spojených ocelovým drátem ohybů, tloušťka izolace přes 50 mm</t>
  </si>
  <si>
    <t>124</t>
  </si>
  <si>
    <t>713490811</t>
  </si>
  <si>
    <t>Demontáž izolace tepelné oplechování pevné potrubí vnějšího obvodu do 500 mm</t>
  </si>
  <si>
    <t>1980783748</t>
  </si>
  <si>
    <t xml:space="preserve">Odstranění tepelné izolace potrubí a ohybů – doplňky a součásti  demontáž oplechování pevného vnějšího obvodu do 500 mm potrubí</t>
  </si>
  <si>
    <t>125</t>
  </si>
  <si>
    <t>713490812</t>
  </si>
  <si>
    <t>Demontáž izolace tepelné oplechování pevné ohybů vnějšího obvodu do 500 mm</t>
  </si>
  <si>
    <t>-538663923</t>
  </si>
  <si>
    <t xml:space="preserve">Odstranění tepelné izolace potrubí a ohybů – doplňky a součásti  demontáž oplechování pevného vnějšího obvodu do 500 mm ohybů</t>
  </si>
  <si>
    <t>126</t>
  </si>
  <si>
    <t>713E000001</t>
  </si>
  <si>
    <t>Přemístění izolací demontovaný vodorovně do 100 m v objektech výšky do 6 m</t>
  </si>
  <si>
    <t>-1811263665</t>
  </si>
  <si>
    <t>Vnitrostaveništní přemístění vybouraných (demontovaných) hmot izolací vodorovně do 100 m v objektech výšky do 6 m</t>
  </si>
  <si>
    <t>127</t>
  </si>
  <si>
    <t>713421211</t>
  </si>
  <si>
    <t>Montáž izolace tepelné potrubí pásy bez úpravy v Pz pletivu spojenými drátem 1x</t>
  </si>
  <si>
    <t>m2</t>
  </si>
  <si>
    <t>253455616</t>
  </si>
  <si>
    <t xml:space="preserve">Montáž izolace tepelné potrubí, ohybů, armatur a přírub rohožemi v pletivu  bez povrchové úpravy (izolační materiál ve specifikaci) v pozinkovaném šestihranném pletivu spojených ocelovým pozinkovaným drátem potrubí a ohybů jednovrstvá</t>
  </si>
  <si>
    <t>(Pi*(0,139+2*0,08+2*0,005)*220*0,8)"Přívod, zpátečka DN125 - 1, izolační vrstva</t>
  </si>
  <si>
    <t>(Pi*(0,332+2*0,01+2*0,005)*12)*0,8"Přívod, zpátečka DN150</t>
  </si>
  <si>
    <t>128</t>
  </si>
  <si>
    <t>713421215</t>
  </si>
  <si>
    <t>Montáž izolace tepelné ohybů pásy bez úpravy v Pz pletivu spojenými drátem 1x</t>
  </si>
  <si>
    <t>-733849037</t>
  </si>
  <si>
    <t xml:space="preserve">Montáž izolace tepelné potrubí, ohybů, armatur a přírub rohožemi v pletivu  bez povrchové úpravy (izolační materiál ve specifikaci) v pozinkovaném šestihranném pletivu spojených ocelovým pozinkovaným drátem ohybů jednovrstvá</t>
  </si>
  <si>
    <t>(Pi*(0,139+2*0,08+2*0,005)*220*0,2)"Přívod, zpátečka DN125 - 1, izolační vrstva</t>
  </si>
  <si>
    <t>(Pi*(0,332+2*0,01+2*0,005)*12)*0,2"Přívod, zpátečka DN150</t>
  </si>
  <si>
    <t>129</t>
  </si>
  <si>
    <t>713491111</t>
  </si>
  <si>
    <t>Montáž tepelné izolace oplechování pevné potrubí vnějšího obvodu do 500 mm</t>
  </si>
  <si>
    <t>1071476859</t>
  </si>
  <si>
    <t>Montáž izolace tepelné potrubí a ohybů - doplňky a konstrukční součástí oplechování pevného vnějšího obvodu do 500 mm potrubí</t>
  </si>
  <si>
    <t xml:space="preserve">Poznámka k souboru cen:_x000d_
1. Ceny -2131, -2512 a -2513 slouží pro skladebné ocenění oprav doplňků tepelných izolací potrubí v části C01 Opravy a údržba tepelných izolací. </t>
  </si>
  <si>
    <t xml:space="preserve">(Pi*(0,312+2*0,01+2*0,005)*220)*0,8"Přívod, zpátečka DN125 </t>
  </si>
  <si>
    <t>130</t>
  </si>
  <si>
    <t>713491112</t>
  </si>
  <si>
    <t>Montáž tepelné izolace oplechování pevné ohybů vnějšího obvodu do 500 mm</t>
  </si>
  <si>
    <t>1698903628</t>
  </si>
  <si>
    <t>Montáž izolace tepelné potrubí a ohybů - doplňky a konstrukční součástí oplechování pevného vnějšího obvodu do 500 mm ohybů</t>
  </si>
  <si>
    <t xml:space="preserve">(Pi*(0,312+2*0,01+2*0,005)*220)*0,2"Přívod, zpátečka DN125 </t>
  </si>
  <si>
    <t>131</t>
  </si>
  <si>
    <t>13756545</t>
  </si>
  <si>
    <t>plech ocelový hladký jakost 11321.21 tl 1mm tabule</t>
  </si>
  <si>
    <t>-154051654</t>
  </si>
  <si>
    <t>250,021*0,0012 'Přepočtené koeficientem množství</t>
  </si>
  <si>
    <t>132</t>
  </si>
  <si>
    <t>71300001.2</t>
  </si>
  <si>
    <t>Lamelová rohož tloušťky 80 mm, λ0= 0,038 W·m-1·K-1 pro 0°C, objemová hmotnost ρ = 60 kg/m3</t>
  </si>
  <si>
    <t>1971099995</t>
  </si>
  <si>
    <t xml:space="preserve">(Pi*(0,139+2*0,08+2*0,005)*220)"Přívod, zpátečka DN125 </t>
  </si>
  <si>
    <t>(Pi*(0,159+2*0,08+2*0,005)*12)"Přívod, zpátečka DN150</t>
  </si>
  <si>
    <t>133</t>
  </si>
  <si>
    <t>71300001.4</t>
  </si>
  <si>
    <t>Hliníková folie vyztužená pozinkovaným šestihranným pletivem</t>
  </si>
  <si>
    <t>232885733</t>
  </si>
  <si>
    <t xml:space="preserve">Tvárné pletivo s velikostí oka 20  mm, které je vloženo mezi AL a PE fólii. Pletivo tvoří mechanickou ochranu tepelně izolační vrstvy potrubí.  Ochrana izolace proti mechanickému poškození.</t>
  </si>
  <si>
    <t xml:space="preserve">(Pi*(0,301+2*0,01+2*0,005)*220)"Přívod, zpátečka DN125 </t>
  </si>
  <si>
    <t xml:space="preserve">(Pi*(0,322+2*0,01+2*0,005)*12)"Přívod, zpátečka DN150 </t>
  </si>
  <si>
    <t>134</t>
  </si>
  <si>
    <t>713400911</t>
  </si>
  <si>
    <t>Příplatek k opravě izolací tepelných potrubí vyspravení oplechováním za správkový kus</t>
  </si>
  <si>
    <t>-687793946</t>
  </si>
  <si>
    <t xml:space="preserve">Oprava izolace potrubí  Příplatek k cenám izolací potrubí s povrchovou úpravou za správkový kus vyspravení oplechováním</t>
  </si>
  <si>
    <t>135</t>
  </si>
  <si>
    <t>713400921</t>
  </si>
  <si>
    <t>Příplatek k opravě izolací tepelných potrubí vyspravení foliemi za správkový kus</t>
  </si>
  <si>
    <t>-1333455775</t>
  </si>
  <si>
    <t xml:space="preserve">Oprava izolace potrubí  Příplatek k cenám izolací potrubí s povrchovou úpravou za správkový kus vyspravení fóliemi</t>
  </si>
  <si>
    <t>136</t>
  </si>
  <si>
    <t>998713201</t>
  </si>
  <si>
    <t>Přesun hmot procentní pro izolace tepelné v objektech v do 6 m</t>
  </si>
  <si>
    <t>%</t>
  </si>
  <si>
    <t>-2091042773</t>
  </si>
  <si>
    <t>Přesun hmot pro izolace tepelné stanovený procentní sazbou (%) z ceny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</si>
  <si>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</si>
  <si>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137</t>
  </si>
  <si>
    <t>998713293</t>
  </si>
  <si>
    <t>Příplatek k přesunu hmot procentní 713 za zvětšený přesun do 500 m</t>
  </si>
  <si>
    <t>497256299</t>
  </si>
  <si>
    <t>Přesun hmot pro izolace tepelné stanovený procentní sazbou (%) z ceny Příplatek k cenám za zvětšený přesun přes vymezenou největší dopravní vzdálenost do 500 m</t>
  </si>
  <si>
    <t>732</t>
  </si>
  <si>
    <t>Ústřední vytápění - strojovny</t>
  </si>
  <si>
    <t>138</t>
  </si>
  <si>
    <t>732199100</t>
  </si>
  <si>
    <t>Montáž orientačních štítků</t>
  </si>
  <si>
    <t>-1827036623</t>
  </si>
  <si>
    <t xml:space="preserve">Montáž štítků  orientačních</t>
  </si>
  <si>
    <t>139</t>
  </si>
  <si>
    <t>7321991001</t>
  </si>
  <si>
    <t>Orientační štítek</t>
  </si>
  <si>
    <t>103423420</t>
  </si>
  <si>
    <t>140</t>
  </si>
  <si>
    <t>998732201</t>
  </si>
  <si>
    <t>Přesun hmot procentní pro strojovny v objektech v do 6 m</t>
  </si>
  <si>
    <t>1374399380</t>
  </si>
  <si>
    <t xml:space="preserve">Přesun hmot pro strojovny  stanovený procentní sazbou (%) z ceny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</si>
  <si>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</si>
  <si>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141</t>
  </si>
  <si>
    <t>998732293</t>
  </si>
  <si>
    <t>Příplatek k přesunu hmot procentní 732 za zvětšený přesun do 500 m</t>
  </si>
  <si>
    <t>1977656632</t>
  </si>
  <si>
    <t xml:space="preserve">Přesun hmot pro strojovny  stanovený procentní sazbou (%) z ceny Příplatek k cenám za zvětšený přesun přes vymezenou největší dopravní vzdálenost do 500 m</t>
  </si>
  <si>
    <t>733</t>
  </si>
  <si>
    <t>Rozvodné potrubí</t>
  </si>
  <si>
    <t>142</t>
  </si>
  <si>
    <t>733120836</t>
  </si>
  <si>
    <t>Demontáž potrubí ocelového hladkého do D 159</t>
  </si>
  <si>
    <t>73012142</t>
  </si>
  <si>
    <t xml:space="preserve">Demontáž potrubí z trubek ocelových hladkých  Ø přes 133 do 159</t>
  </si>
  <si>
    <t>143</t>
  </si>
  <si>
    <t>733890801</t>
  </si>
  <si>
    <t>Přemístění potrubí demontovaného vodorovně do 100 m v objektech výšky do 6 m</t>
  </si>
  <si>
    <t>-480518181</t>
  </si>
  <si>
    <t xml:space="preserve">Vnitrostaveništní přemístění vybouraných (demontovaných) hmot rozvodů potrubí  vodorovně do 100 m v objektech výšky do 6 m</t>
  </si>
  <si>
    <t>144</t>
  </si>
  <si>
    <t>733190217</t>
  </si>
  <si>
    <t>Zkouška těsnosti potrubí ocelové hladké do D 51x2,6</t>
  </si>
  <si>
    <t>182072689</t>
  </si>
  <si>
    <t xml:space="preserve">Zkoušky těsnosti potrubí, manžety prostupové z trubek ocelových  zkoušky těsnosti potrubí (za provozu) z trubek ocelových hladkých Ø do 51/2,6</t>
  </si>
  <si>
    <t xml:space="preserve">Poznámka k souboru cen:_x000d_
1. Zkouškami těsnosti potrubí se rozumí běžné přezkoušení za provozu (např. při výměně částí potrubí nebo armatury). </t>
  </si>
  <si>
    <t>145</t>
  </si>
  <si>
    <t>733190225</t>
  </si>
  <si>
    <t>Zkouška těsnosti potrubí ocelové hladké přes D 60,3x2,9 do D 89x5,0</t>
  </si>
  <si>
    <t>-2045782370</t>
  </si>
  <si>
    <t xml:space="preserve">Zkoušky těsnosti potrubí, manžety prostupové z trubek ocelových  zkoušky těsnosti potrubí (za provozu) z trubek ocelových hladkých Ø přes 60,3/2,9 do 89/5,0</t>
  </si>
  <si>
    <t>146</t>
  </si>
  <si>
    <t>733190232</t>
  </si>
  <si>
    <t>Zkouška těsnosti potrubí ocelové hladké přes D 89x5,0 do D 133x5,0</t>
  </si>
  <si>
    <t>-1866919304</t>
  </si>
  <si>
    <t xml:space="preserve">Zkoušky těsnosti potrubí, manžety prostupové z trubek ocelových  zkoušky těsnosti potrubí (za provozu) z trubek ocelových hladkých Ø přes 89/5,0 do 133/5,0</t>
  </si>
  <si>
    <t>147</t>
  </si>
  <si>
    <t>733190235</t>
  </si>
  <si>
    <t>Zkouška těsnosti potrubí ocelové hladké přes D 133x5,0 do D 159x6,3</t>
  </si>
  <si>
    <t>-65862811</t>
  </si>
  <si>
    <t xml:space="preserve">Zkoušky těsnosti potrubí, manžety prostupové z trubek ocelových  zkoušky těsnosti potrubí (za provozu) z trubek ocelových hladkých Ø přes 133/5,0 do 159/6,3</t>
  </si>
  <si>
    <t>148</t>
  </si>
  <si>
    <t>00618P035.1</t>
  </si>
  <si>
    <t>-1569000521</t>
  </si>
  <si>
    <t>149</t>
  </si>
  <si>
    <t>00618P035.2</t>
  </si>
  <si>
    <t>Tlakové zkoušky těsnosti potrubí - příprava DN do 200</t>
  </si>
  <si>
    <t>-1968233051</t>
  </si>
  <si>
    <t>150</t>
  </si>
  <si>
    <t>00618P037.1</t>
  </si>
  <si>
    <t>1183239732</t>
  </si>
  <si>
    <t>151</t>
  </si>
  <si>
    <t>02118P037</t>
  </si>
  <si>
    <t>Čištění potrubí profukováním nebo proplachováním do DN 200</t>
  </si>
  <si>
    <t>1505181702</t>
  </si>
  <si>
    <t>152</t>
  </si>
  <si>
    <t>7331200X9.0</t>
  </si>
  <si>
    <t xml:space="preserve">OHYB 90°  ∅169 x 6,3 P235 GH, R=400, přívododní a zpětné potrubí,  svařovací práce, montážní práce, drobný materiál, vč. Dodávka + montáž</t>
  </si>
  <si>
    <t>-580220012</t>
  </si>
  <si>
    <t xml:space="preserve">OHYB 90°  ∅168 x6,3 P235 GH, R=400, přívododní a zpětné potrubí
Součástí:
svařovací práce, montážní práce, drobný materiál,
vč. Dodávka + montáž
</t>
  </si>
  <si>
    <t xml:space="preserve">Poznámka k souboru cen:_x000d_
1. Cenami –2122 a -2123 se oceňuje napojení rozvodu na jednotlivá stoupací potrubí, popř. na měřicí nebo regulační armaturu přípojky topného okruhu. 2. V cenách –2122 a -2123 je započteno: a) úplné těleso přípojky, b) navaření hrdla přípojky. </t>
  </si>
  <si>
    <t>153</t>
  </si>
  <si>
    <t>7331200X9.1</t>
  </si>
  <si>
    <t xml:space="preserve">OHYB 90°  ∅139 x 4,5 P235 GH, R=500, přívododní a zpětné potrubí, viz výkresová dokumentace součástí: svařovací práce, montážní práce, drobný materiál, vč. Dodávka + montáž</t>
  </si>
  <si>
    <t>559944540</t>
  </si>
  <si>
    <t xml:space="preserve">OHYB 90°  ∅139 x4,5 P235 GH, R=500, přívododní a zpětné potrubí
viz výkresová dokumentace
Součástí:
svařovací práce, montážní práce, drobný materiál,
vč. Dodávka + montáž
</t>
  </si>
  <si>
    <t>154</t>
  </si>
  <si>
    <t>7331200X9.7</t>
  </si>
  <si>
    <t>Oblouk 5D ∅ 42,4x 2,9 MAT. P235GH, vč. Dodávka + montáž</t>
  </si>
  <si>
    <t>-1673700799</t>
  </si>
  <si>
    <t xml:space="preserve">Oblouk 5D ∅ 42,4x 2,9 MAT. P235GH, ČSN EN 10253-2
viz výkresová dokumentace
Součástí:
svařovací práce, montážní práce, drobný materiál,
vč. Dodávka + montáž
</t>
  </si>
  <si>
    <t>155</t>
  </si>
  <si>
    <t>7331200X9.3</t>
  </si>
  <si>
    <t>Kulový kohout DN32, TS 140°C, PS 25 bar, PN40, navařovací, dodávka + montáž</t>
  </si>
  <si>
    <t>1932159165</t>
  </si>
  <si>
    <t>156</t>
  </si>
  <si>
    <t>7331200X9.4</t>
  </si>
  <si>
    <t>Poklop litinový DN125 pro zemní uzávěry, vč. stavebních prací pro zhotovení zemních uzávěrů, dodávka + montáž</t>
  </si>
  <si>
    <t>-1934354061</t>
  </si>
  <si>
    <t>157</t>
  </si>
  <si>
    <t>7331200X9.6</t>
  </si>
  <si>
    <t>Zaslepení potrubí DN32, přívod + zpátečka, nadzemní vedení dodávka + montáž</t>
  </si>
  <si>
    <t>1818355918</t>
  </si>
  <si>
    <t>Zaslepení potrubí DN32, přívod + zpátečka, nadzemní vedení dodávvka + montáž
vč. svářeckých prací + drobný materiál</t>
  </si>
  <si>
    <t>158</t>
  </si>
  <si>
    <t>00618001</t>
  </si>
  <si>
    <t>Ocelové redukce a T - kusy, viz. Plný popis, dodávka + montáž</t>
  </si>
  <si>
    <t>1444553700</t>
  </si>
  <si>
    <t xml:space="preserve">
T-kus 125/65 - 4 x
Ocelová redukce DN 125/65 - 2x
Ocelová redukce DN 65/32 - 4x
Drobný materiál
Dodávka + montáž
Z MAT. P235GH, DLE ČSN EN 10216-2</t>
  </si>
  <si>
    <t>159</t>
  </si>
  <si>
    <t>00618001.1</t>
  </si>
  <si>
    <t>Ocelové redukce R168,3/159, dodávka + montáž</t>
  </si>
  <si>
    <t>-1385789957</t>
  </si>
  <si>
    <t>Ocelové redukce R168,3/159
Drobný materiál
Dodávka + montáž
Z MAT. P235GH, DLE ČSN EN 10216-2</t>
  </si>
  <si>
    <t>160</t>
  </si>
  <si>
    <t>00618001.2</t>
  </si>
  <si>
    <t>Ocelové redukce R168,3/139,7, dodávka + montáž</t>
  </si>
  <si>
    <t>1846523184</t>
  </si>
  <si>
    <t>Ocelové redukce R168,3/139,7
Drobný materiál
Dodávka + montáž
Z MAT. P235GH, DLE ČSN EN 10216-2</t>
  </si>
  <si>
    <t>161</t>
  </si>
  <si>
    <t>733121155.1</t>
  </si>
  <si>
    <t>Potrubí ocelové hladké bezešvé nízkotlaké nebo středotlaké D 42,4x2,9</t>
  </si>
  <si>
    <t>138229753</t>
  </si>
  <si>
    <t>Potrubí z trubek ocelových hladkých bezešvých tvářených za tepla nízkotlakých a středotlakých Ø 42,4x2,9
Z MAT. P235GH, DLE ČSN EN 10216-2</t>
  </si>
  <si>
    <t>162</t>
  </si>
  <si>
    <t>733121162.1</t>
  </si>
  <si>
    <t>Potrubí ocelové hladké bezešvé nízkotlaké nebo středotlaké D 76x3,2</t>
  </si>
  <si>
    <t>-392374937</t>
  </si>
  <si>
    <t>Potrubí z trubek ocelových hladkých bezešvých tvářených za tepla nízkotlakých a středotlakých Ø 76/3,2</t>
  </si>
  <si>
    <t>163</t>
  </si>
  <si>
    <t>733121173.1</t>
  </si>
  <si>
    <t>Potrubí ocelové hladké bezešvé nízkotlaké nebo středotlaké D 139x4,5</t>
  </si>
  <si>
    <t>194726042</t>
  </si>
  <si>
    <t>Potrubí z trubek ocelových hladkých bezešvých tvářených za tepla nízkotlakých a středotlakých Ø 139/4,5
Z MAT. P235GH, DLE ČSN EN 10216-2</t>
  </si>
  <si>
    <t>164</t>
  </si>
  <si>
    <t>733121175.1</t>
  </si>
  <si>
    <t>Potrubí ocelové hladké bezešvé nízkotlaké nebo středotlaké D 169x6,3</t>
  </si>
  <si>
    <t>-2085051938</t>
  </si>
  <si>
    <t>Potrubí z trubek ocelových hladkých bezešvých tvářených za tepla nízkotlakých a středotlakých Ø 169/6,3
Z MAT. P235GH, DLE ČSN EN 10216-2</t>
  </si>
  <si>
    <t>165</t>
  </si>
  <si>
    <t>7331X001</t>
  </si>
  <si>
    <t>Odvzdušnění, vč. příslušenství (viz. plný popis), dodávka + montáž</t>
  </si>
  <si>
    <t>1133616455</t>
  </si>
  <si>
    <t>Odvzdušnění 
- Hrdlo DN 80 PN 40 mat. P235GH, ČSN 132205.1
- Dno DN80 PN40 mat.P235GH, ČSN EN 10253-2
- Oblouky 3D ∅ 21,3 x 2.3 mat. P235GH, ČSN EN 10253-2
- Trubka∅ 21,3 x 2,3 mat. P235GH, ČSN EN 10216-2)
-2 x Navařovací kohout DN15, PN40
součastí:
Nátěr potrubí: základní + krycí nátěr
svářecké práce
Oprava oplechování
drobný materiál 
dodávka + montáž</t>
  </si>
  <si>
    <t>166</t>
  </si>
  <si>
    <t>7331X002</t>
  </si>
  <si>
    <t>Vypouštění nadzemního horkovodu, 4 x Kulový kohout DN25, TS 140°C, PS 25 bar, PN40, navařovací, Nátěr potrubí: základní + krycí nátěr, svářecké práce, Oprava oplechování, drobný materiál , dodávka + montáž</t>
  </si>
  <si>
    <t>1598968464</t>
  </si>
  <si>
    <t>Vypouštění nadzemního horkovodu:
4 x Kulový kohout DN25, TS 140°C, PS 25 bar, PN40, navařovací, 
Potrubí DN32 - 3 m
součastí:
Nátěr potrubí: základní + krycí nátěr
svářecké práce
Oprava oplechování
drobný materiál 
dodávka + montáž</t>
  </si>
  <si>
    <t>0,5*4 'Přepočtené koeficientem množství</t>
  </si>
  <si>
    <t>167</t>
  </si>
  <si>
    <t>7331X002.1</t>
  </si>
  <si>
    <t xml:space="preserve">Vytvoření předpětí na kompenzátorech na nadzemním vedení, 2x kompenzátor, potřebná mechanizace k vytvoření předpětí, obsluha, rozřezání a svaření potrubí, pomocné práce, drobný materiál </t>
  </si>
  <si>
    <t>-2071542053</t>
  </si>
  <si>
    <t>Vytvoření předpětí na kompenzátorech na nadzemním vedení:
2x kompenzátor
Potřebná mechanizace k vytvoření předpětí
Obsluha
Rozřezání a svaření potrubí
Pomocné práce 
Drobný materiál</t>
  </si>
  <si>
    <t>168</t>
  </si>
  <si>
    <t>7331X002.2</t>
  </si>
  <si>
    <t xml:space="preserve">Ocelová stříška pro nadzemní vedení (přívod a zpátečka). </t>
  </si>
  <si>
    <t>-1002942647</t>
  </si>
  <si>
    <t xml:space="preserve">Ocelová stříška pro nadzemní vedení (přívod a zpátečka). 
- 193 m </t>
  </si>
  <si>
    <t>169</t>
  </si>
  <si>
    <t>0061800055</t>
  </si>
  <si>
    <t>Doplňkové konstrukce z profilového materiálu zhotovení a montáž</t>
  </si>
  <si>
    <t>kg</t>
  </si>
  <si>
    <t>-877841986</t>
  </si>
  <si>
    <t>170</t>
  </si>
  <si>
    <t>0061800056</t>
  </si>
  <si>
    <t>Ocelový profilový materiál</t>
  </si>
  <si>
    <t>2068569331</t>
  </si>
  <si>
    <t>171</t>
  </si>
  <si>
    <t>230XPP024</t>
  </si>
  <si>
    <t>Kontrolní prozáření svarů - pr 139,9-219,1 mm, t do 14 mm</t>
  </si>
  <si>
    <t>1336486423</t>
  </si>
  <si>
    <t>172</t>
  </si>
  <si>
    <t>230XPP026.1</t>
  </si>
  <si>
    <t>-385923858</t>
  </si>
  <si>
    <t>173</t>
  </si>
  <si>
    <t>998733201</t>
  </si>
  <si>
    <t>Přesun hmot procentní pro rozvody potrubí v objektech v do 6 m</t>
  </si>
  <si>
    <t>1176604491</t>
  </si>
  <si>
    <t xml:space="preserve">Přesun hmot pro rozvody potrubí  stanovený procentní sazbou z ceny vodorovná dopravní vzdálenost do 50 m v objektech výšky do 6 m</t>
  </si>
  <si>
    <t>174</t>
  </si>
  <si>
    <t>998733293</t>
  </si>
  <si>
    <t>Příplatek k přesunu hmot procentní 733 za zvětšený přesun do 500 m</t>
  </si>
  <si>
    <t>-1755082995</t>
  </si>
  <si>
    <t xml:space="preserve">Přesun hmot pro rozvody potrubí  stanovený procentní sazbou z ceny Příplatek k cenám za zvětšený přesun přes vymezenou největší dopravní vzdálenost do 500 m</t>
  </si>
  <si>
    <t>755</t>
  </si>
  <si>
    <t>Uložení potrubí (ocel)</t>
  </si>
  <si>
    <t>175</t>
  </si>
  <si>
    <t>7550001.2</t>
  </si>
  <si>
    <t xml:space="preserve">Demontáž kluzného uložení DN 150, oprava v místech uložení, vč. likvidace </t>
  </si>
  <si>
    <t>-1763180789</t>
  </si>
  <si>
    <t>176</t>
  </si>
  <si>
    <t>7550002.2</t>
  </si>
  <si>
    <t xml:space="preserve">Demontáž kluzného uložení s osovým vedením DN 150, oprava v místech uložení, vč. likvidace </t>
  </si>
  <si>
    <t>140870648</t>
  </si>
  <si>
    <t>177</t>
  </si>
  <si>
    <t>7550003.1</t>
  </si>
  <si>
    <t xml:space="preserve">Demontáž pevného bodu pro potrubí DN 150, oprava v místech uložení, vč. likvidace </t>
  </si>
  <si>
    <t>1253762966</t>
  </si>
  <si>
    <t>178</t>
  </si>
  <si>
    <t>7550004</t>
  </si>
  <si>
    <t>Přemístění uložení demontovaného vodorovně do 100 m v objektech výšky do 6 m</t>
  </si>
  <si>
    <t>-1615265685</t>
  </si>
  <si>
    <t>Vnitrostaveništní přemístění vybouraných (demontovaných) hmot uložení vodorovně do 100 m v objektech výšky do 6 m</t>
  </si>
  <si>
    <t>179</t>
  </si>
  <si>
    <t>7550005.2</t>
  </si>
  <si>
    <t xml:space="preserve">Kluzné uložení pro potrubí DN 125, TYP 665 T, rozsah  190 - 250 mm, kluzné uložení svařované na stavbě (nastavitelná výška), viz. plný popis, dodávka + montáž</t>
  </si>
  <si>
    <t>-1982252106</t>
  </si>
  <si>
    <t xml:space="preserve">Kluzné uložení pro potrubí DN 125, TYP 665 T, rozsah  190 - 250 mm
Kluzné uložení svařované na stavbě (nastavitelná výška), 
PTFE  kluzná deska  960.2 - 200 -300 - 150 - 80
4 x Průvleková kotva M12x150/55/75 + 12 x matice M12
Podpěchovací malta
vč. uložení do kanálu, oprava izoloace, nátěr ocelových konstrukcí, drobný materiál, dodávka + montáž
Uložení bude ošetřeno žárovým zinkováním</t>
  </si>
  <si>
    <t>180</t>
  </si>
  <si>
    <t>7550006.2</t>
  </si>
  <si>
    <t xml:space="preserve">Kluzné uložení s osovým vedením pro potrubí DN 125, TYP 665 T, rozsah  190 - 250 mm, kluzné uložení svařované na stavbě (nastavitelná výška), viz. plný popis, dodávka + montáž</t>
  </si>
  <si>
    <t>-523334151</t>
  </si>
  <si>
    <t xml:space="preserve">Kluzné uložení s osovým vedením pro potrubí DN 125, TYP 665 T, rozsah  190 - 250 mm
Kluzné uložení svařované na stavbě (nastavitelná výška), 
PTFE  kluzná deska  963.2-200-300-150-80 
4 x Průvleková kotva M12x150/55/75 + 12 x matice M12
Podpěchovací malta
vč. uložení do kanálu, oprava izoloace, nátěr ocelových konstrukcí, drobný materiál, dodávka + montáž
Uložení bude ošetřeno žárovým zinkováním</t>
  </si>
  <si>
    <t>181</t>
  </si>
  <si>
    <t>7550007.2</t>
  </si>
  <si>
    <t>Pevný bod DN125, Kotevní stojan se třemi třmeny,Typ 653, Ocelová kotevní deska 380 x 340, TL.10mm, 6x Kotevní šrouby M20x170 mm, 12 x matice, 6 x podložky, vč. uložení do kanálu, podpěchovací malta, drobný materiál, dodávka + montáž</t>
  </si>
  <si>
    <t>767264873</t>
  </si>
  <si>
    <t>Pevný bod pro potrubí DN125 
Kotevní stojan se třemi třmeny,Typ 653
Ocelová kotevní deska 380 x 340, TL.10mm 
6x Kotevní šrouby M20x170 mm, 12 x matice,6 x podložky 
vč. uložení do kanálu, podpěchovací malta, drobný materiál, dodávka + montáž
Pevný bod bude ošetřen žárovým zinkováním</t>
  </si>
  <si>
    <t>182</t>
  </si>
  <si>
    <t>7550008</t>
  </si>
  <si>
    <t>Přesun hmot procentní pro uložení v objektech v do 6 m</t>
  </si>
  <si>
    <t>1899348448</t>
  </si>
  <si>
    <t>Přesun hmot pro uložení stanovený procentní sazbou z ceny vodorovná dopravní vzdálenost do 50 m v objektech výšky do 6 m</t>
  </si>
  <si>
    <t>183</t>
  </si>
  <si>
    <t>7550009</t>
  </si>
  <si>
    <t>Příplatek k přesunu hmot procentní 755 za zvětšený přesun do 500 m</t>
  </si>
  <si>
    <t>511464500</t>
  </si>
  <si>
    <t xml:space="preserve">Přesun hmot pro uložení  stanovený procentní sazbou z ceny Příplatek k cenám za zvětšený přesun přes vymezenou největší dopravní vzdálenost do 500 m</t>
  </si>
  <si>
    <t>783</t>
  </si>
  <si>
    <t>Dokončovací práce - nátěry</t>
  </si>
  <si>
    <t>184</t>
  </si>
  <si>
    <t>00618P070</t>
  </si>
  <si>
    <t>Nátěry syntetické KDK barva dražší matný povrch 1x antikorozní, 1x základní, 1x email</t>
  </si>
  <si>
    <t>-1539937976</t>
  </si>
  <si>
    <t>185</t>
  </si>
  <si>
    <t>783614651</t>
  </si>
  <si>
    <t>Základní antikorozní jednonásobný syntetický potrubí DN do 50 mm</t>
  </si>
  <si>
    <t>-1231902408</t>
  </si>
  <si>
    <t>Základní antikorozní nátěr armatur a kovových potrubí jednonásobný potrubí do DN 50 mm syntetický standardní</t>
  </si>
  <si>
    <t>186</t>
  </si>
  <si>
    <t>783614671</t>
  </si>
  <si>
    <t>Základní antikorozní jednonásobný syntetický potrubí DN do 150 mm</t>
  </si>
  <si>
    <t>-843964453</t>
  </si>
  <si>
    <t>Základní antikorozní nátěr armatur a kovových potrubí jednonásobný potrubí přes DN 100 do DN 150 mm syntetický standardní</t>
  </si>
  <si>
    <t>N00</t>
  </si>
  <si>
    <t>187</t>
  </si>
  <si>
    <t>006180002</t>
  </si>
  <si>
    <t>Stavební přípomoce</t>
  </si>
  <si>
    <t>512</t>
  </si>
  <si>
    <t>2073724869</t>
  </si>
  <si>
    <t>188</t>
  </si>
  <si>
    <t>006180003</t>
  </si>
  <si>
    <t>Vizuální kontrola svarů dle EN 970 (100%)</t>
  </si>
  <si>
    <t>416262617</t>
  </si>
  <si>
    <t>189</t>
  </si>
  <si>
    <t>006180004</t>
  </si>
  <si>
    <t>Provozní zkouška</t>
  </si>
  <si>
    <t>-211434091</t>
  </si>
  <si>
    <t>190</t>
  </si>
  <si>
    <t>006180005</t>
  </si>
  <si>
    <t>Vypouštění a uzavření soustavy</t>
  </si>
  <si>
    <t>1084775194</t>
  </si>
  <si>
    <t>191</t>
  </si>
  <si>
    <t>0325030003</t>
  </si>
  <si>
    <t>Požární hlídka po dokončení svářečských prací</t>
  </si>
  <si>
    <t>den</t>
  </si>
  <si>
    <t>-1268909143</t>
  </si>
  <si>
    <t>192</t>
  </si>
  <si>
    <t>0452000003</t>
  </si>
  <si>
    <t>Vyhodnocení nedestruktivních zkoušek a zhotovení protokolu</t>
  </si>
  <si>
    <t>-703574669</t>
  </si>
  <si>
    <t>193</t>
  </si>
  <si>
    <t>0452000007</t>
  </si>
  <si>
    <t>Napuštění upravenou vodou a odvzdušnění</t>
  </si>
  <si>
    <t>m3</t>
  </si>
  <si>
    <t>-2027536125</t>
  </si>
  <si>
    <t>194</t>
  </si>
  <si>
    <t>0452000008</t>
  </si>
  <si>
    <t>Topná zkouška - v trvání min 72 hodin</t>
  </si>
  <si>
    <t>526255018</t>
  </si>
  <si>
    <t>P04118.2 - Stavební část</t>
  </si>
  <si>
    <t xml:space="preserve">    1 - Zemní práce</t>
  </si>
  <si>
    <t xml:space="preserve">    2 - Zakládání</t>
  </si>
  <si>
    <t xml:space="preserve">    3 - Svislé a kompletní konstrukce</t>
  </si>
  <si>
    <t xml:space="preserve">    4 - Vodorovné konstrukce</t>
  </si>
  <si>
    <t xml:space="preserve">    5 - Komunikace pozemní</t>
  </si>
  <si>
    <t xml:space="preserve">    9 - Ostatní konstrukce a práce, bourání</t>
  </si>
  <si>
    <t xml:space="preserve">    998 - Přesun hmot</t>
  </si>
  <si>
    <t>Zemní práce</t>
  </si>
  <si>
    <t>113107131</t>
  </si>
  <si>
    <t>Odstranění podkladu z betonu prostého tl 150 mm ručně</t>
  </si>
  <si>
    <t>1788103628</t>
  </si>
  <si>
    <t>Odstranění podkladů nebo krytů ručně s přemístěním hmot na skládku na vzdálenost do 3 m nebo s naložením na dopravní prostředek z betonu prostého, o tl. vrstvy přes 100 do 150 mm</t>
  </si>
  <si>
    <t xml:space="preserve">(2,94+2,0+0,9)*2,0" betonové plochy </t>
  </si>
  <si>
    <t>113107023</t>
  </si>
  <si>
    <t>Odstranění podkladu z kameniva drceného tl 300 mm při překopech ručně</t>
  </si>
  <si>
    <t>-2109759962</t>
  </si>
  <si>
    <t>Odstranění podkladů nebo krytů při překopech inženýrských sítí s přemístěním hmot na skládku ve vzdálenosti do 3 m nebo s naložením na dopravní prostředek ručně z kameniva hrubého drceného, o tl. vrstvy přes 200 do 300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</si>
  <si>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jsou určeny pouze pro případy havárií a přeložek. 3. Ceny nelze použít v rámci výstavby nových inženýrských sítí. 4. Ceny a) –7011 až –7013, -7411 až -7413 a -7511 až -7513 lze použít i pro odstranění podkladů nebo krytů ze štěrkopísku, škváry, strusky nebo z mechanicky zpevněných zemin, b) –7021 až 7025, -7421 až -7425 a -7521 až -7525 lze použít i pro odstranění podkladů nebo krytů ze zemin stabilizovaných vápnem, c) –7030 až -7034, -7430 až -7434 a -7530 až -7534 lze použít i pro odstranění dlažeb uložených do betonového lože a dlažeb z mozaiky uložených do cementové malty nebo podkladu ze zemin stabilizovaných cementem. 5. Ceny lze použít i pro odstranění podkladů nebo krytů opatřených živičnými postřiky nebo nátěry.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 7. Přemístění vybouraného materiálu na vzdálenost přes 3 m se oceňuje cenami souborů cen 997 22-1 Vodorovná doprava suti. 8. Cenypro odstranění živičných podkladů nebo krytů -704 ., -744 . a -754 . nelze použít pro odstranění podkladu nebo krytu frézováním. </t>
  </si>
  <si>
    <t xml:space="preserve">(16,2+2,0+17,4+11,34+49,3+13,29+1,81+21,04+2,19)*2,0" asfaltové plochy </t>
  </si>
  <si>
    <t>20 " štěrk</t>
  </si>
  <si>
    <t>113107042</t>
  </si>
  <si>
    <t>Odstranění podkladu živičných tl 100 mm při překopech ručně</t>
  </si>
  <si>
    <t>224094327</t>
  </si>
  <si>
    <t>Odstranění podkladů nebo krytů při překopech inženýrských sítí s přemístěním hmot na skládku ve vzdálenosti do 3 m nebo s naložením na dopravní prostředek ručně živičných, o tl. vrstvy přes 50 do 100 mm</t>
  </si>
  <si>
    <t xml:space="preserve"> 269,14 " asfaltové plochy</t>
  </si>
  <si>
    <t>113202111</t>
  </si>
  <si>
    <t>Vytrhání obrub krajníků obrubníků stojatých</t>
  </si>
  <si>
    <t>1093069945</t>
  </si>
  <si>
    <t xml:space="preserve">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</si>
  <si>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</si>
  <si>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105 " silniční přídlažba a obruba </t>
  </si>
  <si>
    <t>119001423</t>
  </si>
  <si>
    <t>Dočasné zajištění kabelů a kabelových tratí z více než 6 volně ložených kabelů</t>
  </si>
  <si>
    <t>-234458588</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</si>
  <si>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přes 6 kabelů</t>
  </si>
  <si>
    <t>(144,06+50,73)/3</t>
  </si>
  <si>
    <t>119002121</t>
  </si>
  <si>
    <t>Přechodová lávka délky do 2 m včetně zábradlí pro zabezpečení výkopu zřízení</t>
  </si>
  <si>
    <t>-945590089</t>
  </si>
  <si>
    <t>Pomocné konstrukce při zabezpečení výkopu vodorovné pochůzné přechodová lávka do délky 2 000 mm včetně zábradlí zřízení</t>
  </si>
  <si>
    <t xml:space="preserve">2*4" dle situace </t>
  </si>
  <si>
    <t>119002122</t>
  </si>
  <si>
    <t>Přechodová lávka délky do 2 m včetně zábradlí pro zabezpečení výkopu odstranění</t>
  </si>
  <si>
    <t>880338692</t>
  </si>
  <si>
    <t>Pomocné konstrukce při zabezpečení výkopu vodorovné pochůzné přechodová lávka do délky 2 000 mm včetně zábradlí odstranění</t>
  </si>
  <si>
    <t>119002131</t>
  </si>
  <si>
    <t>Pochozí protiskluzový plech pro zabezpečení výkopu zřízení</t>
  </si>
  <si>
    <t>-1226118769</t>
  </si>
  <si>
    <t>Pomocné konstrukce při zabezpečení výkopu vodorovné pochozí protiskluzový plech zřízení</t>
  </si>
  <si>
    <t xml:space="preserve">Poznámka k souboru cen:_x000d_
1. V ceně zřízení -2121, -2131, -2411, -3211, -3212, -3213, -3215, -3217, -3121, -3223, -3227 jsou započteny i náklady na opotřebení. 2. V ceně zřízení mobilního oplocení -3211, -3213, -3217, -3223, -3227 je zahrnuto i opotřebení betonové patky, vzpěry, spojky. 3. Položku -2411 lze použít pouze pro šířku výkopu do 1,0 m. 4. V položce -3131 jsou započteny i náklady na dřevěný sloupek. 5. U položek -2311, -4111, -4121 je uvažováno se 100% opotřebením. Bezpečný vlez nebo výlez se zpravidla umisťuje po 20 m délky výkopu. 6. Položky tohoto souboru cen jsou určeny k ocenění pomocných konstrukcí sloužících k zabezpečení výkopů (BOZP) na veřejných prostranstvích (v obcích, na komunikacích apod.). Položky nelze užít k ocenění zařízení staveniště, pokud se toto oceňuje pomocí VRN. </t>
  </si>
  <si>
    <t>8*4</t>
  </si>
  <si>
    <t>119002132</t>
  </si>
  <si>
    <t>Pochozí protiskluzový plech pro zabezpečení výkopu odstranění</t>
  </si>
  <si>
    <t>-1410241931</t>
  </si>
  <si>
    <t>Pomocné konstrukce při zabezpečení výkopu vodorovné pochozí protiskluzový plech odstranění</t>
  </si>
  <si>
    <t>119002311</t>
  </si>
  <si>
    <t>Pochozí dřevěné desky do tl 30 mm pro zabezpečení výkopu zřízení</t>
  </si>
  <si>
    <t>-50922591</t>
  </si>
  <si>
    <t>Pomocné konstrukce při zabezpečení výkopu vodorovné pochozí z dřevěných desek tloušťky do 30 mm zřízení</t>
  </si>
  <si>
    <t>119002312</t>
  </si>
  <si>
    <t>Pochozí dřevěné desky do tl 30 mm pro zabezpečení výkopu odstranění</t>
  </si>
  <si>
    <t>1623012094</t>
  </si>
  <si>
    <t>Pomocné konstrukce při zabezpečení výkopu vodorovné pochozí z dřevěných desek tloušťky do 30 mm odstranění</t>
  </si>
  <si>
    <t>119002411</t>
  </si>
  <si>
    <t>Pojezdový ocelový plech pro zabezpečení výkopu zřízení</t>
  </si>
  <si>
    <t>1082636155</t>
  </si>
  <si>
    <t>Pomocné konstrukce při zabezpečení výkopu vodorovné pojízdné z tlustého ocelového plechu šířky výkopu do 1 m zřízení</t>
  </si>
  <si>
    <t>2*6</t>
  </si>
  <si>
    <t>119002412</t>
  </si>
  <si>
    <t>Pojezdový ocelový plech pro zabezpečení výkopu odstranění</t>
  </si>
  <si>
    <t>-1493015457</t>
  </si>
  <si>
    <t>Pomocné konstrukce při zabezpečení výkopu vodorovné pojízdné z tlustého ocelového plechu šířky výkopu do 1 m odstranění</t>
  </si>
  <si>
    <t>119003131</t>
  </si>
  <si>
    <t>Výstražná páska pro zabezpečení výkopu zřízení</t>
  </si>
  <si>
    <t>1642812416</t>
  </si>
  <si>
    <t>Pomocné konstrukce při zabezpečení výkopu svislé výstražná páska zřízení</t>
  </si>
  <si>
    <t>" po obou stranách výkopu</t>
  </si>
  <si>
    <t>(144,06+50,73+2)*2*1,1</t>
  </si>
  <si>
    <t>119003132</t>
  </si>
  <si>
    <t>Výstražná páska pro zabezpečení výkopu odstranění</t>
  </si>
  <si>
    <t>-27816259</t>
  </si>
  <si>
    <t>Pomocné konstrukce při zabezpečení výkopu svislé výstražná páska odstranění</t>
  </si>
  <si>
    <t>119003223</t>
  </si>
  <si>
    <t>Mobilní plotová zábrana s profilovaným plechem výšky do 2,2 m pro zabezpečení výkopu zřízení</t>
  </si>
  <si>
    <t>-1707847316</t>
  </si>
  <si>
    <t>Pomocné konstrukce při zabezpečení výkopu svislé ocelové mobilní oplocení, výšky do 2,2 m panely vyplněné profilovaným plechem zřízení</t>
  </si>
  <si>
    <t>432,98*0,8</t>
  </si>
  <si>
    <t>119003224</t>
  </si>
  <si>
    <t>Mobilní plotová zábrana s profilovaným plechem výšky do 2,2 m pro zabezpečení výkopu odstranění</t>
  </si>
  <si>
    <t>-962380839</t>
  </si>
  <si>
    <t>Pomocné konstrukce při zabezpečení výkopu svislé ocelové mobilní oplocení, výšky do 2,2 m panely vyplněné profilovaným plechem odstranění</t>
  </si>
  <si>
    <t>119003227</t>
  </si>
  <si>
    <t>Mobilní plotová zábrana vyplněná dráty výšky do 2,2 m pro zabezpečení výkopu zřízení</t>
  </si>
  <si>
    <t>-875687828</t>
  </si>
  <si>
    <t>Pomocné konstrukce při zabezpečení výkopu svislé ocelové mobilní oplocení, výšky do 2 200 mm panely vyplněné dráty zřízení</t>
  </si>
  <si>
    <t>432,938*0,2</t>
  </si>
  <si>
    <t>119003228</t>
  </si>
  <si>
    <t>Mobilní plotová zábrana vyplněná dráty výšky do 2,2 m pro zabezpečení výkopu odstranění</t>
  </si>
  <si>
    <t>1882657800</t>
  </si>
  <si>
    <t>Pomocné konstrukce při zabezpečení výkopu svislé ocelové mobilní oplocení, výšky do 2 200 mm panely vyplněné dráty odstranění</t>
  </si>
  <si>
    <t>119004111</t>
  </si>
  <si>
    <t>Bezpečný vstup nebo výstup z výkopu pomocí žebříku zřízení</t>
  </si>
  <si>
    <t>-1726114432</t>
  </si>
  <si>
    <t>Pomocné konstrukce při zabezpečení výkopu bezpečný vstup nebo výstup žebříkem zřízení</t>
  </si>
  <si>
    <t xml:space="preserve">194,8/30*2,5" dle popisu TZ </t>
  </si>
  <si>
    <t>119004112</t>
  </si>
  <si>
    <t>Bezpečný vstup nebo výstup z výkopu pomocí žebříku odstranění</t>
  </si>
  <si>
    <t>1868971370</t>
  </si>
  <si>
    <t>Pomocné konstrukce při zabezpečení výkopu bezpečný vstup nebo výstup žebříkem odstranění</t>
  </si>
  <si>
    <t>120001101</t>
  </si>
  <si>
    <t>Příplatek za ztížení odkopávky nebo prokkopávky v blízkosti inženýrských sítí</t>
  </si>
  <si>
    <t>1268504322</t>
  </si>
  <si>
    <t xml:space="preserve">Příplatek k cenám vykopávek za ztížení vykopávky  v blízkosti inženýrských sítí nebo výbušnin v horninách jakékoliv třídy</t>
  </si>
  <si>
    <t xml:space="preserve">Poznámka k souboru cen:_x000d_
1. Cena je určena pro: a) podzemní vedení procházející odkopávkou nebo prokopávkou, korytem vodoteče, melioračním kanálem nebo uložené ve stěně výkopu při jakékoliv hloubce vedení pod původním terénem nebo jeho výšce nade dnem výkopu a jakémkoliv jeho směru ke stranám výkopu; b) výbušniny nezaložené dodavatelem. 2. Cenu lze použít i tehdy, narazí-li se na vedení nebo výbušninu až při vykopávce, a to pro objem výkopu, který je projektantem nebo investorem označen, v němž by toto nebo jiné nepředvídané vedení nebo výbušnina mohlo být uloženo. Toto ustanovení neplatí pro objem tř. 6 a 7. 3. Cenu nelze použít pro ztížení vykopávky v blízkosti podzemních vedení nebo výbušnin, u nichž je projektem zakázáno použít při vykopávce kovové nástroje nebo nářadí. Tyto práce se ocení individuálně. 4. Množství ztížení vykopávky v blízkosti: a) podzemního vedení, jehož půdorysná a výšková plocha: - je v projektu uvedena, určí se jako objem myšleného hranolu, jehož průřezem je obdélník, jehož horní vodorovná a obě svislé strany jsou ve vzdálenosti 0,5 m a dolní vodorovná strana je ve vzdálenosti 1 m od přilehlého vnějšího líce vedení, příp. jeho obalu a délka se rovná osové délce vedení ve výkopišti nebo délce vedení ve stěně výkopu. Vymezí-li projekt prostor, v němž je nutno při vykopávce postupovat opatrně větší, platí cena pro celý objem výkopku v tomto prostoru. Od takto zjištěného množství se odečítá objem vedení i s příp. se vyskytujícím obalem. - není v projektu uvedena, avšak která podle projektu nebo podle sdělení investora jsou pravděpodobně ve výkopišti uložena, se rovná objemu výkopu, který je projektem nebo investorem takto označen. b) výbušniny určí vždy projektant nebo investor, ať je v projektu uvedeno či neuvedeno. 5. Je-li vedení položeno ve výkopišti tak, že se vykopávka v celém výše popsaném objemu nevykopává, např. blízko stěn nebo dna výkopu, oceňuje se ztížení vykopávky jen pro tu část objemu, v níž se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9. Množství jednotek ztížení vykopávky v blízkosti výbušnin nezaložených dodavatelem se určí přiměřeně podle poznámek č. 2 a 4. </t>
  </si>
  <si>
    <t>314*0,3</t>
  </si>
  <si>
    <t>120901121</t>
  </si>
  <si>
    <t>Bourání konstrukcí v odkopávkách a prokopávkách s přemístěním suti na hromady na vzdálenost do 20 m nebo s naložením na dopravní prostředek ručně z betonu prostého neprokládaného</t>
  </si>
  <si>
    <t>-2035111900</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</si>
  <si>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 2. Ceny nelze použít pro bourání konstrukcí ze zdiva nebo betonu jako pro samostatnou stavební práci, i když jsou bourané konstrukce pod úrovní terénu, jako např. zdi, stropy a klenby v suterénu. 3. Vodorovné přemístění materiálu nad 20 m z rozbouraných konstrukcí ve výkopišti se oceňuje jako přemístění výkopku z hornin tř. 5 až 7 cenami souboru cen 162 . 0-1 . Vodorovné přemístění výkopku. 4. Svislé přemístění materiálu z rozbouraných konstrukcí ve výkopišti se oceňuje jako přemístění výkopku z hornin tř. 5 až 7 cenami souboru cen 161 10-11 Svislé přemístění výkopku. 5. Ceny nelze použít pro bourání konstrukcí pod vodou; toto bourání se ocení individuálně. 6. Objem vybouraného materiálu pro přemístění se rovná objemu konstrukcí před rozbouráním. 7. Vzdálenost vodorovného přemístění se určuje od těžiště původní konstrukce do těžiště skládky. </t>
  </si>
  <si>
    <t xml:space="preserve"> " vybourání desek zákrytových určených pro likvidaci a šást stěny kanálu </t>
  </si>
  <si>
    <t>3,43*1,5*0,2</t>
  </si>
  <si>
    <t>3,43*0,75*0,2</t>
  </si>
  <si>
    <t xml:space="preserve">1,7*1,0*2*0,2+1,9*1,0*2*0,2+1,7*1,9*0,2 " šachta pro likvidaci </t>
  </si>
  <si>
    <t>121101101</t>
  </si>
  <si>
    <t>Sejmutí ornice s přemístěním na vzdálenost do 50 m</t>
  </si>
  <si>
    <t>-1156511574</t>
  </si>
  <si>
    <t xml:space="preserve">Sejmutí ornice nebo lesní půdy  s vodorovným přemístěním na hromady v místě upotřebení nebo na dočasné či trvalé skládky se složením, na vzdálenost do 50 m</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</si>
  <si>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</si>
  <si>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103,6*0,2</t>
  </si>
  <si>
    <t>132201203</t>
  </si>
  <si>
    <t>Hloubení rýh š do 2000 mm v hornině tř. 3 objemu do 5000 m3</t>
  </si>
  <si>
    <t>-1306272612</t>
  </si>
  <si>
    <t xml:space="preserve">Hloubení zapažených i nezapažených rýh šířky přes 600 do 2 000 mm  s urovnáním dna do předepsaného profilu a spádu v hornině tř. 3 přes 1 000 do 5 000 m3</t>
  </si>
  <si>
    <t>" přesné hloubky výkopů budou stanoveny na stavbě zjišťovací, protokolem</t>
  </si>
  <si>
    <t>1,5*144,06*1,3</t>
  </si>
  <si>
    <t>1,25*20,73*1,3</t>
  </si>
  <si>
    <t>132201209</t>
  </si>
  <si>
    <t>Příplatek za lepivost k hloubení rýh š do 2000 mm v hornině tř. 3</t>
  </si>
  <si>
    <t>-306564395</t>
  </si>
  <si>
    <t xml:space="preserve">Hloubení zapažených i nezapažených rýh šířky přes 600 do 2 000 mm  s urovnáním dna do předepsaného profilu a spádu v hornině tř. 3 Příplatek k cenám za lepivost horniny tř. 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</si>
  <si>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</si>
  <si>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151101101</t>
  </si>
  <si>
    <t>Zřízení příložného pažení a rozepření stěn rýh hl do 2 m</t>
  </si>
  <si>
    <t>-210036429</t>
  </si>
  <si>
    <t>194,79*2*2</t>
  </si>
  <si>
    <t>151101111</t>
  </si>
  <si>
    <t>Odstranění příložného pažení a rozepření stěn rýh hl do 2 m</t>
  </si>
  <si>
    <t>2123557190</t>
  </si>
  <si>
    <t>161101101</t>
  </si>
  <si>
    <t>Svislé přemístění výkopku z horniny tř. 1 až 4 hl výkopu do 2,5 m</t>
  </si>
  <si>
    <t>1013885528</t>
  </si>
  <si>
    <t>314,603</t>
  </si>
  <si>
    <t>162301101</t>
  </si>
  <si>
    <t>Vodorovné přemístění do 500 m výkopku/sypaniny z horniny tř. 1 až 4</t>
  </si>
  <si>
    <t>672232911</t>
  </si>
  <si>
    <t xml:space="preserve">Vodorovné přemístění výkopku nebo sypaniny po suchu  na obvyklém dopravním prostředku, bez naložení výkopku, avšak se složením bez rozhrnutí z horniny tř. 1 až 4 na vzdálenost přes 50 do 500 m</t>
  </si>
  <si>
    <t>(314,603+20,72)*2 " na dočasnou deponii a zpět pro zpětný obsyp - ornice + výkopek</t>
  </si>
  <si>
    <t>162701105</t>
  </si>
  <si>
    <t>Vodorovné přemístění do 10000 m výkopku/sypaniny z horniny tř. 1 až 4</t>
  </si>
  <si>
    <t>689006864</t>
  </si>
  <si>
    <t xml:space="preserve">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</si>
  <si>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</si>
  <si>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 xml:space="preserve">195,652" odvoz přebytečné zeminy na skládky </t>
  </si>
  <si>
    <t>162701109</t>
  </si>
  <si>
    <t>Příplatek k vodorovnému přemístění výkopku/sypaniny z horniny tř. 1 až 4 ZKD 1000 m přes 10000 m</t>
  </si>
  <si>
    <t>-288102868</t>
  </si>
  <si>
    <t xml:space="preserve">Vodorovné přemístění výkopku nebo sypaniny po suchu  na obvyklém dopravním prostředku, bez naložení výkopku, avšak se složením bez rozhrnutí z horniny tř. 1 až 4 na vzdálenost Příplatek k ceně za každých dalších i započatých 1 000 m</t>
  </si>
  <si>
    <t>195,652</t>
  </si>
  <si>
    <t>195,652*5 'Přepočtené koeficientem množství</t>
  </si>
  <si>
    <t>167101101</t>
  </si>
  <si>
    <t>Nakládání výkopku z hornin tř. 1 až 4 do 100 m3</t>
  </si>
  <si>
    <t>1767879977</t>
  </si>
  <si>
    <t xml:space="preserve">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</si>
  <si>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</si>
  <si>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 xml:space="preserve">335,323 " naložení z místa dočasné skládky </t>
  </si>
  <si>
    <t>171201201</t>
  </si>
  <si>
    <t>Uložení sypaniny na skládky</t>
  </si>
  <si>
    <t>275033916</t>
  </si>
  <si>
    <t xml:space="preserve">Uložení sypaniny  na skládky</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</si>
  <si>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t>
  </si>
  <si>
    <t>314,603+20,72" v místě dočasné skládky určené dodavatelem zemních prací - TŘIDIT ZEMINY - nesmí se pomíchat ornice s výkopkem</t>
  </si>
  <si>
    <t>-109190557</t>
  </si>
  <si>
    <t>195,652" na skládku pro likvidaci</t>
  </si>
  <si>
    <t>171201211</t>
  </si>
  <si>
    <t>Poplatek za uložení stavebního odpadu - zeminy a kameniva na skládce</t>
  </si>
  <si>
    <t>-865070253</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</si>
  <si>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</si>
  <si>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 </t>
  </si>
  <si>
    <t>195,652*1,8</t>
  </si>
  <si>
    <t>174101102</t>
  </si>
  <si>
    <t xml:space="preserve">Zásyp sypaninou z jakékoliv horniny  s uložením výkopku ve vrstvách se zhutněním v uzavřených prostorách s urovnáním povrchu zásypu</t>
  </si>
  <si>
    <t>-1422861636</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</si>
  <si>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</si>
  <si>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 xml:space="preserve">" zpětný zásyp vykopané zeminy </t>
  </si>
  <si>
    <t>314,603-195,652</t>
  </si>
  <si>
    <t>181151321</t>
  </si>
  <si>
    <t>Plošná úprava terénu přes 500 m2 zemina tř 1 až 4 nerovnosti do 150 mm v rovinně a svahu do 1:5</t>
  </si>
  <si>
    <t>866008239</t>
  </si>
  <si>
    <t>Plošná úprava terénu v zemině tř. 1 až 4 s urovnáním povrchu bez doplnění ornice souvislé plochy přes 500 m2 při nerovnostech terénu přes 100 do 150 mm v rovině nebo na svahu do 1:5</t>
  </si>
  <si>
    <t>103,6</t>
  </si>
  <si>
    <t>181301113</t>
  </si>
  <si>
    <t>Rozprostření ornice tl vrstvy do 200 mm pl přes 500 m2 v rovině nebo ve svahu do 1:5</t>
  </si>
  <si>
    <t>-1830813010</t>
  </si>
  <si>
    <t>Rozprostření a urovnání ornice v rovině nebo ve svahu sklonu do 1:5 při souvislé ploše přes 500 m2, tl. vrstvy přes 150 do 200 mm</t>
  </si>
  <si>
    <t>181411131</t>
  </si>
  <si>
    <t>Založení parkového trávníku výsevem plochy do 1000 m2 v rovině a ve svahu do 1:5</t>
  </si>
  <si>
    <t>209598150</t>
  </si>
  <si>
    <t>Založení trávníku na půdě předem připravené plochy do 1000 m2 výsevem včetně utažení parkového v rovině nebo na svahu do 1:5</t>
  </si>
  <si>
    <t>P</t>
  </si>
  <si>
    <t>Poznámka k položce:_x000d_
Zatravněné plochy, dotčené stavbou, budou ohumusovány a osety</t>
  </si>
  <si>
    <t>00572410</t>
  </si>
  <si>
    <t>osivo směs travní parková</t>
  </si>
  <si>
    <t>436658958</t>
  </si>
  <si>
    <t>103,6*0,4</t>
  </si>
  <si>
    <t>181951102</t>
  </si>
  <si>
    <t>Úprava pláně v hornině tř. 1 až 4 se zhutněním</t>
  </si>
  <si>
    <t>1621509011</t>
  </si>
  <si>
    <t>Úprava pláně vyrovnáním výškových rozdílů v hornině tř. 1 až 4 se zhutněním</t>
  </si>
  <si>
    <t>183403153</t>
  </si>
  <si>
    <t>Obdělání půdy hrabáním v rovině a svahu do 1:5</t>
  </si>
  <si>
    <t>-1923379817</t>
  </si>
  <si>
    <t>Zakládání</t>
  </si>
  <si>
    <t>215901101</t>
  </si>
  <si>
    <t>Zhutnění podloží z hornin soudržných do 92% PS nebo nesoudržných sypkých I(d) do 0,8</t>
  </si>
  <si>
    <t>-1721899718</t>
  </si>
  <si>
    <t>Zhutnění podloží pod násypy z rostlé horniny tř. 1 až 4 z hornin soudružných do 92 % PS a nesoudržných sypkých relativní ulehlosti I(d) do 0,8</t>
  </si>
  <si>
    <t xml:space="preserve"> " hutněno po vrstvách - bude upřesněno na stavbě  </t>
  </si>
  <si>
    <t>1,5*144,06*3</t>
  </si>
  <si>
    <t>1,25*50,73*3</t>
  </si>
  <si>
    <t>Svislé a kompletní konstrukce</t>
  </si>
  <si>
    <t>311-R01</t>
  </si>
  <si>
    <t>Sanace a oprava patek - dojde k očištění nesoudržných konstrukcí, očištění potrubí, zhotovení sanačního nátěru na potrubí a speciální sanační malty v rozsahu dle PD</t>
  </si>
  <si>
    <t>2090054972</t>
  </si>
  <si>
    <t>Poznámka k položce:_x000d_
Kompletní provedení vč. přesunu hmot a stavebních přípomocí</t>
  </si>
  <si>
    <t>0,5*1,2*15</t>
  </si>
  <si>
    <t>Vodorovné konstrukce</t>
  </si>
  <si>
    <t>451572111</t>
  </si>
  <si>
    <t>Lože pod potrubí otevřený výkop z kameniva drobného těženého</t>
  </si>
  <si>
    <t>1807141667</t>
  </si>
  <si>
    <t>Lože pod potrubí, stoky a drobné objekty v otevřeném výkopu z kameniva drobného těženého 0 až 4 mm</t>
  </si>
  <si>
    <t>" obsyp z písku - lože a obsyp potrubí</t>
  </si>
  <si>
    <t>1,25*50,73*(0,15+0,25+0,3)</t>
  </si>
  <si>
    <t>1,5*144,06*(0,15+0,25+0,3)</t>
  </si>
  <si>
    <t>452323171</t>
  </si>
  <si>
    <t>Podkladní bloky ze ŽB tř. C 30/37 otevřený výkop</t>
  </si>
  <si>
    <t>1108874785</t>
  </si>
  <si>
    <t>Podkladní a zajišťovací konstrukce z betonu železového v otevřeném výkopu bloky pro potrubí z betonu tř. C 30/37</t>
  </si>
  <si>
    <t xml:space="preserve">Poznámka k souboru cen:_x000d_
1. Ceny -1121 až -1191 a -1192 lze použít i pro ochrannou vrstvu pod železobetonové konstrukce. 2. Ceny -2121 až -2191 a -2192 jsou určeny pro jakékoliv úkosy sedel. </t>
  </si>
  <si>
    <t>10,857</t>
  </si>
  <si>
    <t>452353101</t>
  </si>
  <si>
    <t>Bednění podkladních bloků otevřený výkop</t>
  </si>
  <si>
    <t>-411090628</t>
  </si>
  <si>
    <t>Bednění podkladních a zajišťovacích konstrukcí v otevřeném výkopu bloků pro potrubí</t>
  </si>
  <si>
    <t>452368113</t>
  </si>
  <si>
    <t>Výztuž podkladních desek nebo bloků nebo pražců otevřený výkop z betonářské oceli 10 505</t>
  </si>
  <si>
    <t>319000524</t>
  </si>
  <si>
    <t>Výztuž podkladních desek, bloků nebo pražců v otevřeném výkopu z betonářské oceli 10 505 (R) nebo BSt 500</t>
  </si>
  <si>
    <t>0,72</t>
  </si>
  <si>
    <t>Komunikace pozemní</t>
  </si>
  <si>
    <t>564651112</t>
  </si>
  <si>
    <t>Podklad z kameniva hrubého drceného vel. 63-125 mm tl 160 mm</t>
  </si>
  <si>
    <t>-1856024990</t>
  </si>
  <si>
    <t xml:space="preserve">Podklad z kameniva hrubého drceného  vel. 63-125 mm, s rozprostřením a zhutněním, po zhutnění tl. 160 mm</t>
  </si>
  <si>
    <t xml:space="preserve">20" štěrková plocha </t>
  </si>
  <si>
    <t>564740013</t>
  </si>
  <si>
    <t>Podklad z kameniva hrubého drceného vel. 8-16 mm tl 140 mm</t>
  </si>
  <si>
    <t>2099642146</t>
  </si>
  <si>
    <t xml:space="preserve">Podklad nebo kryt z kameniva hrubého drceného  vel. 8-16 mm s rozprostřením a zhutněním, po zhutnění tl. 140 mm</t>
  </si>
  <si>
    <t>564841111</t>
  </si>
  <si>
    <t>Podklad ze štěrkodrtě ŠD tl 120 mm</t>
  </si>
  <si>
    <t>-1601106951</t>
  </si>
  <si>
    <t xml:space="preserve">Podklad ze štěrkodrti ŠD  s rozprostřením a zhutněním, po zhutnění tl. 120 mm</t>
  </si>
  <si>
    <t>269,14 " asfaltové plochy</t>
  </si>
  <si>
    <t>567121112</t>
  </si>
  <si>
    <t>Podklad ze směsi stmelené cementem SC C 3/4 (SC I) tl 130 mm</t>
  </si>
  <si>
    <t>-826195268</t>
  </si>
  <si>
    <t>Podklad ze směsi stmelené cementem SC bez dilatačních spár, s rozprostřením a zhutněním SC C 3/4 (SC I), po zhutnění tl. 130 mm</t>
  </si>
  <si>
    <t xml:space="preserve">Poznámka k souboru cen:_x000d_
1. V cenách jsou započteny i náklady na ošetření povrchu podkladu vodou. 2. V cenách 567 1.-4 jsou započteny i náklady postřik proti odpařování vody. 3. V cenách nejsou započteny náklady na: a) příp. postřik, který se oceňuje cenou 919 74-8111 Postřik popř. zdrsnění povrchu cementobetonového krytu nebo podkladu ochrannou emulzí, b) zřízení dilatačních spár a jejich vyplnění; tyto práce se oceňují cenami souborů cen 919 11-1 Řezání dilatačních spár, 919 12-. Těsnění dilatačních spár a 919 13 Vyztužení dilatačních spár. </t>
  </si>
  <si>
    <t>573191111</t>
  </si>
  <si>
    <t>Postřik infiltrační kationaktivní emulzí v množství 1 kg/m2</t>
  </si>
  <si>
    <t>605197805</t>
  </si>
  <si>
    <t>Postřik infiltrační kationaktivní emulzí v množství 1,00 kg/m2</t>
  </si>
  <si>
    <t xml:space="preserve">Poznámka k souboru cen:_x000d_
1. V ceně nejsou započteny náklady na popř. projektem předepsané očištění vozovky, které se oceňuje cenou 938 90-8411 Očištění povrchu saponátovým roztokem části C 01 tohoto katalogu. </t>
  </si>
  <si>
    <t>573231108</t>
  </si>
  <si>
    <t>Postřik živičný spojovací ze silniční emulze v množství 0,50 kg/m2</t>
  </si>
  <si>
    <t>1989882375</t>
  </si>
  <si>
    <t>Postřik spojovací PS bez posypu kamenivem ze silniční emulze, v množství 0,50 kg/m2</t>
  </si>
  <si>
    <t>577134111</t>
  </si>
  <si>
    <t>Asfaltový beton vrstva obrusná ACO 11 (ABS) tř. I tl 40 mm š do 3 m z nemodifikovaného asfaltu</t>
  </si>
  <si>
    <t>-1511718977</t>
  </si>
  <si>
    <t xml:space="preserve">Asfaltový beton vrstva obrusná ACO 11 (ABS)  s rozprostřením a se zhutněním z nemodifikovaného asfaltu v pruhu šířky do 3 m tř. I, po zhutnění tl. 40 mm</t>
  </si>
  <si>
    <t xml:space="preserve">Poznámka k souboru cen:_x000d_
1. ČSN EN 13108-1 připouští pro ACO 11 pouze tl. 35 až 50 mm. </t>
  </si>
  <si>
    <t>577145111</t>
  </si>
  <si>
    <t>Asfaltový beton vrstva obrusná ACO 16 (ABH) tl 50 mm š do 3 m z nemodifikovaného asfaltu</t>
  </si>
  <si>
    <t>1545131835</t>
  </si>
  <si>
    <t xml:space="preserve">Asfaltový beton vrstva obrusná ACO 16 (ABH)  s rozprostřením a zhutněním z nemodifikovaného asfaltu, po zhutnění v pruhu šířky do 3 m tl. 50 mm</t>
  </si>
  <si>
    <t xml:space="preserve">Poznámka k souboru cen:_x000d_
1. ČSN EN 13108-1 připouští pro ACO 16 pouze tl. 45 až 60 mm. </t>
  </si>
  <si>
    <t>581124115</t>
  </si>
  <si>
    <t>Kryt z betonu komunikace pro pěší tl. 150 mm</t>
  </si>
  <si>
    <t>-440842616</t>
  </si>
  <si>
    <t xml:space="preserve">Kryt z prostého betonu komunikací pro pěší  tl. 150 mm</t>
  </si>
  <si>
    <t>591-R05</t>
  </si>
  <si>
    <t>Uvedení komunikace do původního stavu - betonové obrubníky vč. naložení obrubníků na deponii, doprava na místo pro doplnění komunikací, případná montáž nových obrubníků včetně podkladního lože do betonu</t>
  </si>
  <si>
    <t>-1296195737</t>
  </si>
  <si>
    <t>Poznámka k položce:_x000d_
Kompletní provedení včetně přesunů hmot a stavebních přípomocí</t>
  </si>
  <si>
    <t>"předpoklad výměry - bude upřesněno přímo na stavbě zjišťovacím protokolem</t>
  </si>
  <si>
    <t>Ostatní konstrukce a práce, bourání</t>
  </si>
  <si>
    <t>919122132</t>
  </si>
  <si>
    <t>Těsnění spár zálivkou za tepla pro komůrky š 20 mm hl 40 mm s těsnicím profilem</t>
  </si>
  <si>
    <t>1864122823</t>
  </si>
  <si>
    <t xml:space="preserve">Utěsnění dilatačních spár zálivkou za tepla  v cementobetonovém nebo živičném krytu včetně adhezního nátěru s těsnicím profilem pod zálivkou, pro komůrky šířky 20 mm, hloubky 40 mm</t>
  </si>
  <si>
    <t xml:space="preserve">Poznámka k souboru cen:_x000d_
1. V cenách jsou započteny i náklady na vyčištění spár před těsněním a zalitím a náklady na impregnaci, těsnění a zalití spár včetně dodání hmot. </t>
  </si>
  <si>
    <t>"v místě řezu komunikace</t>
  </si>
  <si>
    <t>919735112</t>
  </si>
  <si>
    <t>Řezání stávajícího živičného krytu hl do 100 mm</t>
  </si>
  <si>
    <t>1299764560</t>
  </si>
  <si>
    <t xml:space="preserve">Řezání stávajícího živičného krytu nebo podkladu  hloubky přes 50 do 100 mm</t>
  </si>
  <si>
    <t xml:space="preserve">Poznámka k souboru cen:_x000d_
1. V cenách jsou započteny i náklady na spotřebu vody. </t>
  </si>
  <si>
    <t>963015161</t>
  </si>
  <si>
    <t>Demontáž prefabrikovaných krycích desek kanálů, šachet nebo žump do hmotnosti 2 t</t>
  </si>
  <si>
    <t>1580182966</t>
  </si>
  <si>
    <t xml:space="preserve">Demontáž prefabrikovaných krycích desek kanálů, šachet nebo žump  hmotnosti do 2,0 t</t>
  </si>
  <si>
    <t>9853139-R</t>
  </si>
  <si>
    <t>Demontáž a uschování pro zpětné použití a ochrana před poškozením místního městského mobiliáře - kompletní provedení vč. přesunu hmot a stavebních přípomocí</t>
  </si>
  <si>
    <t>-1496523191</t>
  </si>
  <si>
    <t>9853140-R</t>
  </si>
  <si>
    <t>Postupné řízené kácení stromů - kácení proběhne v souladu s městskou vyhláškou - kompletní provedení vč. přesunu suti a likvidace</t>
  </si>
  <si>
    <t>775770267</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</si>
  <si>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</si>
  <si>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9853150-R</t>
  </si>
  <si>
    <t>Odstranění keřů a křovin, náletů pro zhotovení rekonstrukce HV - proběhne v souladu s městskou vyhláškou - kompletní provedení vč. přesunu suti a likvidace</t>
  </si>
  <si>
    <t>1029011585</t>
  </si>
  <si>
    <t>9853160-R</t>
  </si>
  <si>
    <t xml:space="preserve">Nová výsadba stromů dle městských standardů s ochranou proti poškození a vandalismu - kompletní provedení vč. přesunu hmot </t>
  </si>
  <si>
    <t>-505133376</t>
  </si>
  <si>
    <t>9853170-R</t>
  </si>
  <si>
    <t>Nová výsadba keřů a křovin, náletů pro zhotovení rekonstrukce HV - proběhne v souladu s městskou vyhláškou - kompletní provedení vč. přesunu suti a likvidace</t>
  </si>
  <si>
    <t>-1264543371</t>
  </si>
  <si>
    <t>9853230-R</t>
  </si>
  <si>
    <t>Zpětné osazení místního městského mobiliáře - kompletní provedení vč. přesunu hmot a stavebních přípomocí</t>
  </si>
  <si>
    <t>1662882081</t>
  </si>
  <si>
    <t>997221571</t>
  </si>
  <si>
    <t>Vodorovná doprava vybouraných hmot do 1 km</t>
  </si>
  <si>
    <t>2114344692</t>
  </si>
  <si>
    <t>Vodorovná doprava vybouraných hmot bez naložení, ale se složením a s hrubým urovnáním na vzdálenost do 1 km</t>
  </si>
  <si>
    <t>997221579</t>
  </si>
  <si>
    <t>Příplatek ZKD 1 km u vodorovné dopravy vybouraných hmot</t>
  </si>
  <si>
    <t>-2081074591</t>
  </si>
  <si>
    <t>Vodorovná doprava vybouraných hmot bez naložení, ale se složením a s hrubým urovnáním na vzdálenost Příplatek k ceně za každý další i započatý 1 km přes 1 km</t>
  </si>
  <si>
    <t>222,781*19 'Přepočtené koeficientem množství</t>
  </si>
  <si>
    <t>997221611</t>
  </si>
  <si>
    <t>Nakládání suti na dopravní prostředky pro vodorovnou dopravu</t>
  </si>
  <si>
    <t>1929140822</t>
  </si>
  <si>
    <t xml:space="preserve">Nakládání na dopravní prostředky  pro vodorovnou dopravu suti</t>
  </si>
  <si>
    <t xml:space="preserve">Poznámka k souboru cen:_x000d_
1. Ceny lze použít i pro překládání při lomené dopravě. 2. Ceny nelze použít při dopravě po železnici, po vodě nebo neobvyklými dopravními prostředky. </t>
  </si>
  <si>
    <t>997221845</t>
  </si>
  <si>
    <t>Poplatek za uložení na skládce (skládkovné) odpadu asfaltového bez dehtu kód odpadu 170 302</t>
  </si>
  <si>
    <t>176873943</t>
  </si>
  <si>
    <t>Poplatek za uložení stavebního odpadu na skládce (skládkovné) asfaltového bez obsahu dehtu zatříděného do Katalogu odpadů pod kódem 170 302</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</si>
  <si>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</si>
  <si>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222,781*0,01 'Přepočtené koeficientem množství</t>
  </si>
  <si>
    <t>997221855</t>
  </si>
  <si>
    <t>Poplatek za uložení na skládce (skládkovné) zeminy a kameniva kód odpadu 170 504</t>
  </si>
  <si>
    <t>-772750118</t>
  </si>
  <si>
    <t>222,781*0,99 'Přepočtené koeficientem množství</t>
  </si>
  <si>
    <t>998</t>
  </si>
  <si>
    <t>Přesun hmot</t>
  </si>
  <si>
    <t>998225111</t>
  </si>
  <si>
    <t>Přesun hmot pro pozemní komunikace s krytem z kamene, monolitickým betonovým nebo živičným</t>
  </si>
  <si>
    <t>212587970</t>
  </si>
  <si>
    <t xml:space="preserve">Přesun hmot pro komunikace s krytem z kameniva, monolitickým betonovým nebo živičným  dopravní vzdálenost do 200 m jakékoliv délky objektu</t>
  </si>
  <si>
    <t>998225194</t>
  </si>
  <si>
    <t>Příplatek k přesunu hmot pro pozemní komunikace s krytem z kamene, živičným, betonovým do 5000 m</t>
  </si>
  <si>
    <t>368607630</t>
  </si>
  <si>
    <t xml:space="preserve">Přesun hmot pro komunikace s krytem z kameniva, monolitickým betonovým nebo živičným  Příplatek k ceně za zvětšený přesun přes vymezenou největší dopravní vzdálenost do 5000 m</t>
  </si>
  <si>
    <t>998225195</t>
  </si>
  <si>
    <t>Příplatek k přesunu hmot pro pozemní komunikace s krytem z kamene, živičným, betonovým ZKD 5000 m</t>
  </si>
  <si>
    <t>1782855445</t>
  </si>
  <si>
    <t xml:space="preserve">Přesun hmot pro komunikace s krytem z kameniva, monolitickým betonovým nebo živičným  Příplatek k ceně za zvětšený přesun přes vymezenou největší dopravní vzdálenost za každých dalších 5000 m přes 5000 m</t>
  </si>
  <si>
    <t>635,407*3 'Přepočtené koeficientem množství</t>
  </si>
  <si>
    <t>P04118.3 - VRN - Vedlejší rozpočtové náklady</t>
  </si>
  <si>
    <t xml:space="preserve">    VRN1 - Průzkumné, geodetické a projektové práce</t>
  </si>
  <si>
    <t xml:space="preserve">    VRN4 - Inženýrská činnost</t>
  </si>
  <si>
    <t>Vedlejší rozpočtové náklady</t>
  </si>
  <si>
    <t>030001000</t>
  </si>
  <si>
    <t>Kč</t>
  </si>
  <si>
    <t>1024</t>
  </si>
  <si>
    <t>940171903</t>
  </si>
  <si>
    <t>Základní rozdělení průvodních činností a nákladů zařízení staveniště</t>
  </si>
  <si>
    <t>Poznámka k položce:_x000d_
Náklady spojené s vybudováním, provozem a likvidací zařízení staveniště</t>
  </si>
  <si>
    <t>0300010001.1</t>
  </si>
  <si>
    <t>Pronájem mobilního WC</t>
  </si>
  <si>
    <t>-1080534109</t>
  </si>
  <si>
    <t>0300010001.2</t>
  </si>
  <si>
    <t>Pronájem kontejneru</t>
  </si>
  <si>
    <t>1889294750</t>
  </si>
  <si>
    <t>031203000.1</t>
  </si>
  <si>
    <t>Terénní úpravy pro zařízení staveniště</t>
  </si>
  <si>
    <t>-1029547661</t>
  </si>
  <si>
    <t>032103000</t>
  </si>
  <si>
    <t>Náklady na stavební buňky</t>
  </si>
  <si>
    <t>-723946416</t>
  </si>
  <si>
    <t>Zařízení staveniště vybavení staveniště náklady na stavební buňky</t>
  </si>
  <si>
    <t>032503000</t>
  </si>
  <si>
    <t>Skládky na staveništi</t>
  </si>
  <si>
    <t>584663642</t>
  </si>
  <si>
    <t>032903000.1</t>
  </si>
  <si>
    <t>Náklady na provoz a údržbu vybavení staveniště</t>
  </si>
  <si>
    <t>1270249932</t>
  </si>
  <si>
    <t>033002000</t>
  </si>
  <si>
    <t>Připojení staveniště na inženýrské sítě</t>
  </si>
  <si>
    <t>-1806967688</t>
  </si>
  <si>
    <t>Hlavní tituly průvodních činností a nákladů zařízení staveniště připojení na inženýrské sítě</t>
  </si>
  <si>
    <t>034002000</t>
  </si>
  <si>
    <t>Zabezpečení staveniště</t>
  </si>
  <si>
    <t>1524234575</t>
  </si>
  <si>
    <t>Hlavní tituly průvodních činností a nákladů zařízení staveniště zabezpečení staveniště</t>
  </si>
  <si>
    <t>034103000</t>
  </si>
  <si>
    <t>Oplocení staveniště</t>
  </si>
  <si>
    <t>1843957102</t>
  </si>
  <si>
    <t>034203000</t>
  </si>
  <si>
    <t>Opatření na ochranu pozemků sousedních se staveništěm</t>
  </si>
  <si>
    <t>-1644423931</t>
  </si>
  <si>
    <t>034303000</t>
  </si>
  <si>
    <t>Dopravní značení na staveništi</t>
  </si>
  <si>
    <t>-1073988837</t>
  </si>
  <si>
    <t>034503000</t>
  </si>
  <si>
    <t>Informační tabule na staveništi</t>
  </si>
  <si>
    <t>-475615334</t>
  </si>
  <si>
    <t>Zařízení staveniště zabezpečení staveniště informační tabule</t>
  </si>
  <si>
    <t>039002000</t>
  </si>
  <si>
    <t>Zrušení zařízení staveniště</t>
  </si>
  <si>
    <t>-463729856</t>
  </si>
  <si>
    <t>Hlavní tituly průvodních činností a nákladů zařízení staveniště zrušení zařízení staveniště</t>
  </si>
  <si>
    <t>039103000.1</t>
  </si>
  <si>
    <t>Rozebrání, bourání a odvoz zařízení staveniště</t>
  </si>
  <si>
    <t>1364952158</t>
  </si>
  <si>
    <t>039203000</t>
  </si>
  <si>
    <t>Úprava terénu po zrušení zařízení staveniště</t>
  </si>
  <si>
    <t>-805524948</t>
  </si>
  <si>
    <t>Zařízení staveniště zrušení zařízení staveniště úprava terénu</t>
  </si>
  <si>
    <t>VRN1</t>
  </si>
  <si>
    <t>Průzkumné, geodetické a projektové práce</t>
  </si>
  <si>
    <t>00618P194</t>
  </si>
  <si>
    <t>Dílenská a výrobní dokumentace</t>
  </si>
  <si>
    <t>690665031</t>
  </si>
  <si>
    <t>013254000</t>
  </si>
  <si>
    <t>Dokumentace skutečného provedení stavby</t>
  </si>
  <si>
    <t>-1667734470</t>
  </si>
  <si>
    <t>Průzkumné, geodetické a projektové práce projektové práce dokumentace stavby (výkresová a textová) skutečného provedení stavby</t>
  </si>
  <si>
    <t>045002000</t>
  </si>
  <si>
    <t>Kompletační a koordinační činnost</t>
  </si>
  <si>
    <t>221211125</t>
  </si>
  <si>
    <t>Hlavní tituly průvodních činností a nákladů inženýrská činnost kompletační a koordinační činnost</t>
  </si>
  <si>
    <t>049002000</t>
  </si>
  <si>
    <t>Ostatní inženýrská činnost</t>
  </si>
  <si>
    <t>874325258</t>
  </si>
  <si>
    <t>Hlavní tituly průvodních činností a nákladů inženýrská činnost ostatní inženýrská činnost</t>
  </si>
  <si>
    <t>VRN4</t>
  </si>
  <si>
    <t>Inženýrská činnost</t>
  </si>
  <si>
    <t>00618P1102</t>
  </si>
  <si>
    <t>Harmonogram výstavby časová souslednost v souvislosti se zajištěním provizorního zásobování a klimat</t>
  </si>
  <si>
    <t>406816788</t>
  </si>
  <si>
    <t>00618P1104</t>
  </si>
  <si>
    <t>Vytyčení stávajících podzemních sítí</t>
  </si>
  <si>
    <t>2102019765</t>
  </si>
  <si>
    <t>00618P1105</t>
  </si>
  <si>
    <t>Mechanizace (lešení, plošiny, jeřábnické práce,pronájem zvedací techniky) vč. montáže a demontáže</t>
  </si>
  <si>
    <t>-1269395930</t>
  </si>
  <si>
    <t>010001000</t>
  </si>
  <si>
    <t>406743623</t>
  </si>
  <si>
    <t>Základní rozdělení průvodních činností a nákladů průzkumné, geodetické a projektové práce</t>
  </si>
  <si>
    <t>Poznámka k položce:_x000d_
Zaměření a vytýčení stávajících inženýrských sítí v místě stavby z hlediska jejich ochrany při provádění stavby a ochrana stávajících vedení a zařízení před poškozením</t>
  </si>
  <si>
    <t>041103000</t>
  </si>
  <si>
    <t>Autorský dozor projektanta</t>
  </si>
  <si>
    <t>-2104956359</t>
  </si>
  <si>
    <t>041203000</t>
  </si>
  <si>
    <t>Technický dozor investora</t>
  </si>
  <si>
    <t>-1830787158</t>
  </si>
  <si>
    <t>041403000</t>
  </si>
  <si>
    <t>Koordinátor BOZP na staveništi</t>
  </si>
  <si>
    <t>1918260370</t>
  </si>
  <si>
    <t>042503000</t>
  </si>
  <si>
    <t>Plán BOZP na staveništi</t>
  </si>
  <si>
    <t>-2077113079</t>
  </si>
  <si>
    <t>Inženýrská činnost posudky plán BOZP na staveništi</t>
  </si>
  <si>
    <t>044002000</t>
  </si>
  <si>
    <t>Revize</t>
  </si>
  <si>
    <t>59068497</t>
  </si>
  <si>
    <t>Hlavní tituly průvodních činností a nákladů inženýrská činnost revize</t>
  </si>
  <si>
    <t>0950020004</t>
  </si>
  <si>
    <t>Úklid staveniště</t>
  </si>
  <si>
    <t>1984337166</t>
  </si>
  <si>
    <t>0950020016</t>
  </si>
  <si>
    <t>Zaškolení obsluhy</t>
  </si>
  <si>
    <t>309133443</t>
  </si>
  <si>
    <t>0950020016.1</t>
  </si>
  <si>
    <t>Komplexní zkoušky</t>
  </si>
  <si>
    <t>-148536122</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</si>
</sst>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sz val="10"/>
      <color rgb="FF46464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4">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12">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17" fillId="0" borderId="0" xfId="0" applyFont="1" applyAlignment="1" applyProtection="1">
      <alignment horizontal="left" vertical="center"/>
    </xf>
    <xf numFmtId="4" fontId="2" fillId="0" borderId="0" xfId="0" applyNumberFormat="1" applyFont="1" applyAlignment="1" applyProtection="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0" fillId="0" borderId="3" xfId="0" applyFont="1" applyBorder="1" applyAlignment="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20" fillId="0" borderId="4" xfId="0" applyFont="1" applyBorder="1" applyAlignment="1" applyProtection="1">
      <alignment horizontal="left" vertical="center"/>
    </xf>
    <xf numFmtId="0" fontId="0" fillId="0" borderId="4" xfId="0" applyFont="1" applyBorder="1" applyAlignment="1" applyProtection="1">
      <alignment vertical="center"/>
    </xf>
    <xf numFmtId="0" fontId="1" fillId="0" borderId="5" xfId="0" applyFont="1" applyBorder="1" applyAlignment="1" applyProtection="1">
      <alignment horizontal="lef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22" xfId="0" applyFont="1" applyBorder="1" applyAlignment="1" applyProtection="1">
      <alignment vertical="center"/>
    </xf>
    <xf numFmtId="0" fontId="7" fillId="0" borderId="0" xfId="0" applyFont="1" applyAlignment="1" applyProtection="1">
      <alignment horizontal="left" vertical="center"/>
    </xf>
    <xf numFmtId="4" fontId="7" fillId="2" borderId="0" xfId="0" applyNumberFormat="1" applyFont="1" applyFill="1" applyAlignment="1" applyProtection="1">
      <alignment vertical="center"/>
      <protection locked="0"/>
    </xf>
    <xf numFmtId="4" fontId="7" fillId="0" borderId="0" xfId="0" applyNumberFormat="1" applyFont="1" applyAlignment="1" applyProtection="1">
      <alignment vertical="center"/>
    </xf>
    <xf numFmtId="164" fontId="1" fillId="2" borderId="14" xfId="0" applyNumberFormat="1"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4" fontId="1" fillId="0" borderId="15" xfId="0" applyNumberFormat="1" applyFont="1" applyBorder="1" applyAlignment="1" applyProtection="1">
      <alignment vertical="center"/>
    </xf>
    <xf numFmtId="4" fontId="0" fillId="0" borderId="0" xfId="0" applyNumberFormat="1" applyFont="1" applyAlignment="1">
      <alignment vertical="center"/>
    </xf>
    <xf numFmtId="0" fontId="7" fillId="2" borderId="0" xfId="0" applyFont="1" applyFill="1" applyAlignment="1" applyProtection="1">
      <alignment horizontal="left" vertical="center"/>
      <protection locked="0"/>
    </xf>
    <xf numFmtId="164" fontId="1" fillId="2" borderId="19" xfId="0" applyNumberFormat="1"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4" fontId="1" fillId="0" borderId="21" xfId="0" applyNumberFormat="1" applyFont="1" applyBorder="1" applyAlignment="1" applyProtection="1">
      <alignment vertical="center"/>
    </xf>
    <xf numFmtId="0" fontId="25" fillId="4" borderId="0" xfId="0" applyFont="1" applyFill="1" applyAlignment="1" applyProtection="1">
      <alignment horizontal="left" vertical="center"/>
    </xf>
    <xf numFmtId="0" fontId="0" fillId="4" borderId="0" xfId="0" applyFont="1" applyFill="1" applyAlignment="1" applyProtection="1">
      <alignment vertical="center"/>
    </xf>
    <xf numFmtId="4" fontId="25" fillId="4" borderId="0" xfId="0" applyNumberFormat="1" applyFont="1" applyFill="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4" fontId="2"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4" fontId="32" fillId="0" borderId="0" xfId="0" applyNumberFormat="1" applyFont="1" applyAlignment="1" applyProtection="1">
      <alignment vertical="center"/>
    </xf>
    <xf numFmtId="0" fontId="24" fillId="0" borderId="0" xfId="0" applyFont="1" applyAlignment="1">
      <alignment horizontal="center" vertical="center"/>
    </xf>
    <xf numFmtId="0" fontId="0" fillId="0" borderId="3"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5" fillId="0" borderId="0" xfId="0" applyNumberFormat="1" applyFont="1" applyAlignment="1" applyProtection="1"/>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14" xfId="0" applyFont="1" applyBorder="1" applyAlignment="1" applyProtection="1">
      <alignment vertical="center"/>
    </xf>
    <xf numFmtId="0" fontId="37"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9" fillId="0" borderId="0" xfId="0" applyFont="1" applyAlignment="1" applyProtection="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top" wrapText="1"/>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hidden="1"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5" t="s">
        <v>0</v>
      </c>
      <c r="AZ1" s="15" t="s">
        <v>1</v>
      </c>
      <c r="BA1" s="15" t="s">
        <v>2</v>
      </c>
      <c r="BB1" s="15" t="s">
        <v>3</v>
      </c>
      <c r="BT1" s="15" t="s">
        <v>4</v>
      </c>
      <c r="BU1" s="15" t="s">
        <v>4</v>
      </c>
      <c r="BV1" s="15" t="s">
        <v>5</v>
      </c>
    </row>
    <row r="2" ht="36.96" customHeight="1">
      <c r="AR2"/>
      <c r="BS2" s="16" t="s">
        <v>6</v>
      </c>
      <c r="BT2" s="16" t="s">
        <v>7</v>
      </c>
    </row>
    <row r="3"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29</v>
      </c>
      <c r="AO11" s="21"/>
      <c r="AP11" s="21"/>
      <c r="AQ11" s="21"/>
      <c r="AR11" s="19"/>
      <c r="BE11" s="30"/>
      <c r="BS11" s="16" t="s">
        <v>6</v>
      </c>
    </row>
    <row r="12"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31</v>
      </c>
      <c r="AO13" s="21"/>
      <c r="AP13" s="21"/>
      <c r="AQ13" s="21"/>
      <c r="AR13" s="19"/>
      <c r="BE13" s="30"/>
      <c r="BS13" s="16" t="s">
        <v>6</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31</v>
      </c>
      <c r="AO14" s="21"/>
      <c r="AP14" s="21"/>
      <c r="AQ14" s="21"/>
      <c r="AR14" s="19"/>
      <c r="BE14" s="30"/>
      <c r="BS14" s="16" t="s">
        <v>6</v>
      </c>
    </row>
    <row r="15"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v>
      </c>
      <c r="AO17" s="21"/>
      <c r="AP17" s="21"/>
      <c r="AQ17" s="21"/>
      <c r="AR17" s="19"/>
      <c r="BE17" s="30"/>
      <c r="BS17" s="16" t="s">
        <v>34</v>
      </c>
    </row>
    <row r="18"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ht="18.48" customHeight="1">
      <c r="B20" s="20"/>
      <c r="C20" s="21"/>
      <c r="D20" s="21"/>
      <c r="E20" s="26" t="s">
        <v>36</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v>
      </c>
      <c r="AO20" s="21"/>
      <c r="AP20" s="21"/>
      <c r="AQ20" s="21"/>
      <c r="AR20" s="19"/>
      <c r="BE20" s="30"/>
      <c r="BS20" s="16" t="s">
        <v>34</v>
      </c>
    </row>
    <row r="2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ht="12" customHeight="1">
      <c r="B22" s="20"/>
      <c r="C22" s="21"/>
      <c r="D22" s="31"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ht="14.4" customHeight="1">
      <c r="B26" s="20"/>
      <c r="C26" s="21"/>
      <c r="D26" s="37" t="s">
        <v>38</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38">
        <f>ROUND(AG94,2)</f>
        <v>0</v>
      </c>
      <c r="AL26" s="21"/>
      <c r="AM26" s="21"/>
      <c r="AN26" s="21"/>
      <c r="AO26" s="21"/>
      <c r="AP26" s="21"/>
      <c r="AQ26" s="21"/>
      <c r="AR26" s="19"/>
      <c r="BE26" s="30"/>
    </row>
    <row r="27" ht="14.4" customHeight="1">
      <c r="B27" s="20"/>
      <c r="C27" s="21"/>
      <c r="D27" s="37" t="s">
        <v>39</v>
      </c>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38">
        <f>ROUND(AG99, 2)</f>
        <v>0</v>
      </c>
      <c r="AL27" s="38"/>
      <c r="AM27" s="38"/>
      <c r="AN27" s="38"/>
      <c r="AO27" s="38"/>
      <c r="AP27" s="21"/>
      <c r="AQ27" s="21"/>
      <c r="AR27" s="19"/>
      <c r="BE27" s="30"/>
    </row>
    <row r="28" s="1" customFormat="1" ht="6.96" customHeight="1">
      <c r="B28" s="39"/>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BE28" s="30"/>
    </row>
    <row r="29" s="1" customFormat="1" ht="25.92" customHeight="1">
      <c r="B29" s="39"/>
      <c r="C29" s="40"/>
      <c r="D29" s="42" t="s">
        <v>40</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4">
        <f>ROUND(AK26 + AK27, 2)</f>
        <v>0</v>
      </c>
      <c r="AL29" s="43"/>
      <c r="AM29" s="43"/>
      <c r="AN29" s="43"/>
      <c r="AO29" s="43"/>
      <c r="AP29" s="40"/>
      <c r="AQ29" s="40"/>
      <c r="AR29" s="41"/>
      <c r="BE29" s="30"/>
    </row>
    <row r="30" s="1" customFormat="1" ht="6.96" customHeight="1">
      <c r="B30" s="39"/>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BE30" s="30"/>
    </row>
    <row r="31" s="1" customFormat="1">
      <c r="B31" s="39"/>
      <c r="C31" s="40"/>
      <c r="D31" s="40"/>
      <c r="E31" s="40"/>
      <c r="F31" s="40"/>
      <c r="G31" s="40"/>
      <c r="H31" s="40"/>
      <c r="I31" s="40"/>
      <c r="J31" s="40"/>
      <c r="K31" s="40"/>
      <c r="L31" s="45" t="s">
        <v>41</v>
      </c>
      <c r="M31" s="45"/>
      <c r="N31" s="45"/>
      <c r="O31" s="45"/>
      <c r="P31" s="45"/>
      <c r="Q31" s="40"/>
      <c r="R31" s="40"/>
      <c r="S31" s="40"/>
      <c r="T31" s="40"/>
      <c r="U31" s="40"/>
      <c r="V31" s="40"/>
      <c r="W31" s="45" t="s">
        <v>42</v>
      </c>
      <c r="X31" s="45"/>
      <c r="Y31" s="45"/>
      <c r="Z31" s="45"/>
      <c r="AA31" s="45"/>
      <c r="AB31" s="45"/>
      <c r="AC31" s="45"/>
      <c r="AD31" s="45"/>
      <c r="AE31" s="45"/>
      <c r="AF31" s="40"/>
      <c r="AG31" s="40"/>
      <c r="AH31" s="40"/>
      <c r="AI31" s="40"/>
      <c r="AJ31" s="40"/>
      <c r="AK31" s="45" t="s">
        <v>43</v>
      </c>
      <c r="AL31" s="45"/>
      <c r="AM31" s="45"/>
      <c r="AN31" s="45"/>
      <c r="AO31" s="45"/>
      <c r="AP31" s="40"/>
      <c r="AQ31" s="40"/>
      <c r="AR31" s="41"/>
      <c r="BE31" s="30"/>
    </row>
    <row r="32" s="2" customFormat="1" ht="14.4" customHeight="1">
      <c r="B32" s="46"/>
      <c r="C32" s="47"/>
      <c r="D32" s="31" t="s">
        <v>44</v>
      </c>
      <c r="E32" s="47"/>
      <c r="F32" s="31" t="s">
        <v>45</v>
      </c>
      <c r="G32" s="47"/>
      <c r="H32" s="47"/>
      <c r="I32" s="47"/>
      <c r="J32" s="47"/>
      <c r="K32" s="47"/>
      <c r="L32" s="48">
        <v>0.20999999999999999</v>
      </c>
      <c r="M32" s="47"/>
      <c r="N32" s="47"/>
      <c r="O32" s="47"/>
      <c r="P32" s="47"/>
      <c r="Q32" s="47"/>
      <c r="R32" s="47"/>
      <c r="S32" s="47"/>
      <c r="T32" s="47"/>
      <c r="U32" s="47"/>
      <c r="V32" s="47"/>
      <c r="W32" s="49">
        <f>ROUND(AZ94 + SUM(CD99:CD103), 2)</f>
        <v>0</v>
      </c>
      <c r="X32" s="47"/>
      <c r="Y32" s="47"/>
      <c r="Z32" s="47"/>
      <c r="AA32" s="47"/>
      <c r="AB32" s="47"/>
      <c r="AC32" s="47"/>
      <c r="AD32" s="47"/>
      <c r="AE32" s="47"/>
      <c r="AF32" s="47"/>
      <c r="AG32" s="47"/>
      <c r="AH32" s="47"/>
      <c r="AI32" s="47"/>
      <c r="AJ32" s="47"/>
      <c r="AK32" s="49">
        <f>ROUND(AV94 + SUM(BY99:BY103), 2)</f>
        <v>0</v>
      </c>
      <c r="AL32" s="47"/>
      <c r="AM32" s="47"/>
      <c r="AN32" s="47"/>
      <c r="AO32" s="47"/>
      <c r="AP32" s="47"/>
      <c r="AQ32" s="47"/>
      <c r="AR32" s="50"/>
      <c r="BE32" s="51"/>
    </row>
    <row r="33" s="2" customFormat="1" ht="14.4" customHeight="1">
      <c r="B33" s="46"/>
      <c r="C33" s="47"/>
      <c r="D33" s="47"/>
      <c r="E33" s="47"/>
      <c r="F33" s="31" t="s">
        <v>46</v>
      </c>
      <c r="G33" s="47"/>
      <c r="H33" s="47"/>
      <c r="I33" s="47"/>
      <c r="J33" s="47"/>
      <c r="K33" s="47"/>
      <c r="L33" s="48">
        <v>0.14999999999999999</v>
      </c>
      <c r="M33" s="47"/>
      <c r="N33" s="47"/>
      <c r="O33" s="47"/>
      <c r="P33" s="47"/>
      <c r="Q33" s="47"/>
      <c r="R33" s="47"/>
      <c r="S33" s="47"/>
      <c r="T33" s="47"/>
      <c r="U33" s="47"/>
      <c r="V33" s="47"/>
      <c r="W33" s="49">
        <f>ROUND(BA94 + SUM(CE99:CE103), 2)</f>
        <v>0</v>
      </c>
      <c r="X33" s="47"/>
      <c r="Y33" s="47"/>
      <c r="Z33" s="47"/>
      <c r="AA33" s="47"/>
      <c r="AB33" s="47"/>
      <c r="AC33" s="47"/>
      <c r="AD33" s="47"/>
      <c r="AE33" s="47"/>
      <c r="AF33" s="47"/>
      <c r="AG33" s="47"/>
      <c r="AH33" s="47"/>
      <c r="AI33" s="47"/>
      <c r="AJ33" s="47"/>
      <c r="AK33" s="49">
        <f>ROUND(AW94 + SUM(BZ99:BZ103), 2)</f>
        <v>0</v>
      </c>
      <c r="AL33" s="47"/>
      <c r="AM33" s="47"/>
      <c r="AN33" s="47"/>
      <c r="AO33" s="47"/>
      <c r="AP33" s="47"/>
      <c r="AQ33" s="47"/>
      <c r="AR33" s="50"/>
      <c r="BE33" s="51"/>
    </row>
    <row r="34" hidden="1" s="2" customFormat="1" ht="14.4" customHeight="1">
      <c r="B34" s="46"/>
      <c r="C34" s="47"/>
      <c r="D34" s="47"/>
      <c r="E34" s="47"/>
      <c r="F34" s="31" t="s">
        <v>47</v>
      </c>
      <c r="G34" s="47"/>
      <c r="H34" s="47"/>
      <c r="I34" s="47"/>
      <c r="J34" s="47"/>
      <c r="K34" s="47"/>
      <c r="L34" s="48">
        <v>0.20999999999999999</v>
      </c>
      <c r="M34" s="47"/>
      <c r="N34" s="47"/>
      <c r="O34" s="47"/>
      <c r="P34" s="47"/>
      <c r="Q34" s="47"/>
      <c r="R34" s="47"/>
      <c r="S34" s="47"/>
      <c r="T34" s="47"/>
      <c r="U34" s="47"/>
      <c r="V34" s="47"/>
      <c r="W34" s="49">
        <f>ROUND(BB94 + SUM(CF99:CF103), 2)</f>
        <v>0</v>
      </c>
      <c r="X34" s="47"/>
      <c r="Y34" s="47"/>
      <c r="Z34" s="47"/>
      <c r="AA34" s="47"/>
      <c r="AB34" s="47"/>
      <c r="AC34" s="47"/>
      <c r="AD34" s="47"/>
      <c r="AE34" s="47"/>
      <c r="AF34" s="47"/>
      <c r="AG34" s="47"/>
      <c r="AH34" s="47"/>
      <c r="AI34" s="47"/>
      <c r="AJ34" s="47"/>
      <c r="AK34" s="49">
        <v>0</v>
      </c>
      <c r="AL34" s="47"/>
      <c r="AM34" s="47"/>
      <c r="AN34" s="47"/>
      <c r="AO34" s="47"/>
      <c r="AP34" s="47"/>
      <c r="AQ34" s="47"/>
      <c r="AR34" s="50"/>
      <c r="BE34" s="51"/>
    </row>
    <row r="35" hidden="1" s="2" customFormat="1" ht="14.4" customHeight="1">
      <c r="B35" s="46"/>
      <c r="C35" s="47"/>
      <c r="D35" s="47"/>
      <c r="E35" s="47"/>
      <c r="F35" s="31" t="s">
        <v>48</v>
      </c>
      <c r="G35" s="47"/>
      <c r="H35" s="47"/>
      <c r="I35" s="47"/>
      <c r="J35" s="47"/>
      <c r="K35" s="47"/>
      <c r="L35" s="48">
        <v>0.14999999999999999</v>
      </c>
      <c r="M35" s="47"/>
      <c r="N35" s="47"/>
      <c r="O35" s="47"/>
      <c r="P35" s="47"/>
      <c r="Q35" s="47"/>
      <c r="R35" s="47"/>
      <c r="S35" s="47"/>
      <c r="T35" s="47"/>
      <c r="U35" s="47"/>
      <c r="V35" s="47"/>
      <c r="W35" s="49">
        <f>ROUND(BC94 + SUM(CG99:CG103), 2)</f>
        <v>0</v>
      </c>
      <c r="X35" s="47"/>
      <c r="Y35" s="47"/>
      <c r="Z35" s="47"/>
      <c r="AA35" s="47"/>
      <c r="AB35" s="47"/>
      <c r="AC35" s="47"/>
      <c r="AD35" s="47"/>
      <c r="AE35" s="47"/>
      <c r="AF35" s="47"/>
      <c r="AG35" s="47"/>
      <c r="AH35" s="47"/>
      <c r="AI35" s="47"/>
      <c r="AJ35" s="47"/>
      <c r="AK35" s="49">
        <v>0</v>
      </c>
      <c r="AL35" s="47"/>
      <c r="AM35" s="47"/>
      <c r="AN35" s="47"/>
      <c r="AO35" s="47"/>
      <c r="AP35" s="47"/>
      <c r="AQ35" s="47"/>
      <c r="AR35" s="50"/>
    </row>
    <row r="36" hidden="1" s="2" customFormat="1" ht="14.4" customHeight="1">
      <c r="B36" s="46"/>
      <c r="C36" s="47"/>
      <c r="D36" s="47"/>
      <c r="E36" s="47"/>
      <c r="F36" s="31" t="s">
        <v>49</v>
      </c>
      <c r="G36" s="47"/>
      <c r="H36" s="47"/>
      <c r="I36" s="47"/>
      <c r="J36" s="47"/>
      <c r="K36" s="47"/>
      <c r="L36" s="48">
        <v>0</v>
      </c>
      <c r="M36" s="47"/>
      <c r="N36" s="47"/>
      <c r="O36" s="47"/>
      <c r="P36" s="47"/>
      <c r="Q36" s="47"/>
      <c r="R36" s="47"/>
      <c r="S36" s="47"/>
      <c r="T36" s="47"/>
      <c r="U36" s="47"/>
      <c r="V36" s="47"/>
      <c r="W36" s="49">
        <f>ROUND(BD94 + SUM(CH99:CH103), 2)</f>
        <v>0</v>
      </c>
      <c r="X36" s="47"/>
      <c r="Y36" s="47"/>
      <c r="Z36" s="47"/>
      <c r="AA36" s="47"/>
      <c r="AB36" s="47"/>
      <c r="AC36" s="47"/>
      <c r="AD36" s="47"/>
      <c r="AE36" s="47"/>
      <c r="AF36" s="47"/>
      <c r="AG36" s="47"/>
      <c r="AH36" s="47"/>
      <c r="AI36" s="47"/>
      <c r="AJ36" s="47"/>
      <c r="AK36" s="49">
        <v>0</v>
      </c>
      <c r="AL36" s="47"/>
      <c r="AM36" s="47"/>
      <c r="AN36" s="47"/>
      <c r="AO36" s="47"/>
      <c r="AP36" s="47"/>
      <c r="AQ36" s="47"/>
      <c r="AR36" s="50"/>
    </row>
    <row r="37" s="1" customFormat="1" ht="6.96" customHeight="1">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1"/>
    </row>
    <row r="38" s="1" customFormat="1" ht="25.92" customHeight="1">
      <c r="B38" s="39"/>
      <c r="C38" s="52"/>
      <c r="D38" s="53" t="s">
        <v>50</v>
      </c>
      <c r="E38" s="54"/>
      <c r="F38" s="54"/>
      <c r="G38" s="54"/>
      <c r="H38" s="54"/>
      <c r="I38" s="54"/>
      <c r="J38" s="54"/>
      <c r="K38" s="54"/>
      <c r="L38" s="54"/>
      <c r="M38" s="54"/>
      <c r="N38" s="54"/>
      <c r="O38" s="54"/>
      <c r="P38" s="54"/>
      <c r="Q38" s="54"/>
      <c r="R38" s="54"/>
      <c r="S38" s="54"/>
      <c r="T38" s="55" t="s">
        <v>51</v>
      </c>
      <c r="U38" s="54"/>
      <c r="V38" s="54"/>
      <c r="W38" s="54"/>
      <c r="X38" s="56" t="s">
        <v>52</v>
      </c>
      <c r="Y38" s="54"/>
      <c r="Z38" s="54"/>
      <c r="AA38" s="54"/>
      <c r="AB38" s="54"/>
      <c r="AC38" s="54"/>
      <c r="AD38" s="54"/>
      <c r="AE38" s="54"/>
      <c r="AF38" s="54"/>
      <c r="AG38" s="54"/>
      <c r="AH38" s="54"/>
      <c r="AI38" s="54"/>
      <c r="AJ38" s="54"/>
      <c r="AK38" s="57">
        <f>SUM(AK29:AK36)</f>
        <v>0</v>
      </c>
      <c r="AL38" s="54"/>
      <c r="AM38" s="54"/>
      <c r="AN38" s="54"/>
      <c r="AO38" s="58"/>
      <c r="AP38" s="52"/>
      <c r="AQ38" s="52"/>
      <c r="AR38" s="41"/>
    </row>
    <row r="39" s="1" customFormat="1" ht="6.96" customHeight="1">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row>
    <row r="40" s="1" customFormat="1" ht="14.4" customHeight="1">
      <c r="B40" s="39"/>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row>
    <row r="4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1" customFormat="1" ht="14.4" customHeight="1">
      <c r="B49" s="39"/>
      <c r="C49" s="40"/>
      <c r="D49" s="59" t="s">
        <v>53</v>
      </c>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59" t="s">
        <v>54</v>
      </c>
      <c r="AI49" s="60"/>
      <c r="AJ49" s="60"/>
      <c r="AK49" s="60"/>
      <c r="AL49" s="60"/>
      <c r="AM49" s="60"/>
      <c r="AN49" s="60"/>
      <c r="AO49" s="60"/>
      <c r="AP49" s="40"/>
      <c r="AQ49" s="40"/>
      <c r="AR49" s="41"/>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1" customFormat="1">
      <c r="B60" s="39"/>
      <c r="C60" s="40"/>
      <c r="D60" s="61" t="s">
        <v>55</v>
      </c>
      <c r="E60" s="43"/>
      <c r="F60" s="43"/>
      <c r="G60" s="43"/>
      <c r="H60" s="43"/>
      <c r="I60" s="43"/>
      <c r="J60" s="43"/>
      <c r="K60" s="43"/>
      <c r="L60" s="43"/>
      <c r="M60" s="43"/>
      <c r="N60" s="43"/>
      <c r="O60" s="43"/>
      <c r="P60" s="43"/>
      <c r="Q60" s="43"/>
      <c r="R60" s="43"/>
      <c r="S60" s="43"/>
      <c r="T60" s="43"/>
      <c r="U60" s="43"/>
      <c r="V60" s="61" t="s">
        <v>56</v>
      </c>
      <c r="W60" s="43"/>
      <c r="X60" s="43"/>
      <c r="Y60" s="43"/>
      <c r="Z60" s="43"/>
      <c r="AA60" s="43"/>
      <c r="AB60" s="43"/>
      <c r="AC60" s="43"/>
      <c r="AD60" s="43"/>
      <c r="AE60" s="43"/>
      <c r="AF60" s="43"/>
      <c r="AG60" s="43"/>
      <c r="AH60" s="61" t="s">
        <v>55</v>
      </c>
      <c r="AI60" s="43"/>
      <c r="AJ60" s="43"/>
      <c r="AK60" s="43"/>
      <c r="AL60" s="43"/>
      <c r="AM60" s="61" t="s">
        <v>56</v>
      </c>
      <c r="AN60" s="43"/>
      <c r="AO60" s="43"/>
      <c r="AP60" s="40"/>
      <c r="AQ60" s="40"/>
      <c r="AR60" s="41"/>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1" customFormat="1">
      <c r="B64" s="39"/>
      <c r="C64" s="40"/>
      <c r="D64" s="59" t="s">
        <v>57</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59" t="s">
        <v>58</v>
      </c>
      <c r="AI64" s="60"/>
      <c r="AJ64" s="60"/>
      <c r="AK64" s="60"/>
      <c r="AL64" s="60"/>
      <c r="AM64" s="60"/>
      <c r="AN64" s="60"/>
      <c r="AO64" s="60"/>
      <c r="AP64" s="40"/>
      <c r="AQ64" s="40"/>
      <c r="AR64" s="41"/>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1" customFormat="1">
      <c r="B75" s="39"/>
      <c r="C75" s="40"/>
      <c r="D75" s="61" t="s">
        <v>55</v>
      </c>
      <c r="E75" s="43"/>
      <c r="F75" s="43"/>
      <c r="G75" s="43"/>
      <c r="H75" s="43"/>
      <c r="I75" s="43"/>
      <c r="J75" s="43"/>
      <c r="K75" s="43"/>
      <c r="L75" s="43"/>
      <c r="M75" s="43"/>
      <c r="N75" s="43"/>
      <c r="O75" s="43"/>
      <c r="P75" s="43"/>
      <c r="Q75" s="43"/>
      <c r="R75" s="43"/>
      <c r="S75" s="43"/>
      <c r="T75" s="43"/>
      <c r="U75" s="43"/>
      <c r="V75" s="61" t="s">
        <v>56</v>
      </c>
      <c r="W75" s="43"/>
      <c r="X75" s="43"/>
      <c r="Y75" s="43"/>
      <c r="Z75" s="43"/>
      <c r="AA75" s="43"/>
      <c r="AB75" s="43"/>
      <c r="AC75" s="43"/>
      <c r="AD75" s="43"/>
      <c r="AE75" s="43"/>
      <c r="AF75" s="43"/>
      <c r="AG75" s="43"/>
      <c r="AH75" s="61" t="s">
        <v>55</v>
      </c>
      <c r="AI75" s="43"/>
      <c r="AJ75" s="43"/>
      <c r="AK75" s="43"/>
      <c r="AL75" s="43"/>
      <c r="AM75" s="61" t="s">
        <v>56</v>
      </c>
      <c r="AN75" s="43"/>
      <c r="AO75" s="43"/>
      <c r="AP75" s="40"/>
      <c r="AQ75" s="40"/>
      <c r="AR75" s="41"/>
    </row>
    <row r="76" s="1" customFormat="1">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1"/>
    </row>
    <row r="77" s="1" customFormat="1" ht="6.96" customHeight="1">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41"/>
    </row>
    <row r="81" s="1" customFormat="1" ht="6.96" customHeight="1">
      <c r="B81" s="6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41"/>
    </row>
    <row r="82" s="1" customFormat="1" ht="24.96" customHeight="1">
      <c r="B82" s="39"/>
      <c r="C82" s="22" t="s">
        <v>59</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1"/>
    </row>
    <row r="83" s="1" customFormat="1" ht="6.96" customHeight="1">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1"/>
    </row>
    <row r="84" s="3" customFormat="1" ht="12" customHeight="1">
      <c r="B84" s="66"/>
      <c r="C84" s="31" t="s">
        <v>13</v>
      </c>
      <c r="D84" s="67"/>
      <c r="E84" s="67"/>
      <c r="F84" s="67"/>
      <c r="G84" s="67"/>
      <c r="H84" s="67"/>
      <c r="I84" s="67"/>
      <c r="J84" s="67"/>
      <c r="K84" s="67"/>
      <c r="L84" s="67" t="str">
        <f>K5</f>
        <v>P04118d</v>
      </c>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8"/>
    </row>
    <row r="85" s="4" customFormat="1" ht="36.96" customHeight="1">
      <c r="B85" s="69"/>
      <c r="C85" s="70" t="s">
        <v>16</v>
      </c>
      <c r="D85" s="71"/>
      <c r="E85" s="71"/>
      <c r="F85" s="71"/>
      <c r="G85" s="71"/>
      <c r="H85" s="71"/>
      <c r="I85" s="71"/>
      <c r="J85" s="71"/>
      <c r="K85" s="71"/>
      <c r="L85" s="72" t="str">
        <f>K6</f>
        <v>HK-HV k PS C192 – C198, PETROF, Doplnění</v>
      </c>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3"/>
    </row>
    <row r="86" s="1" customFormat="1" ht="6.96" customHeight="1">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1"/>
    </row>
    <row r="87" s="1" customFormat="1" ht="12" customHeight="1">
      <c r="B87" s="39"/>
      <c r="C87" s="31" t="s">
        <v>20</v>
      </c>
      <c r="D87" s="40"/>
      <c r="E87" s="40"/>
      <c r="F87" s="40"/>
      <c r="G87" s="40"/>
      <c r="H87" s="40"/>
      <c r="I87" s="40"/>
      <c r="J87" s="40"/>
      <c r="K87" s="40"/>
      <c r="L87" s="74" t="str">
        <f>IF(K8="","",K8)</f>
        <v>Hradec Králové</v>
      </c>
      <c r="M87" s="40"/>
      <c r="N87" s="40"/>
      <c r="O87" s="40"/>
      <c r="P87" s="40"/>
      <c r="Q87" s="40"/>
      <c r="R87" s="40"/>
      <c r="S87" s="40"/>
      <c r="T87" s="40"/>
      <c r="U87" s="40"/>
      <c r="V87" s="40"/>
      <c r="W87" s="40"/>
      <c r="X87" s="40"/>
      <c r="Y87" s="40"/>
      <c r="Z87" s="40"/>
      <c r="AA87" s="40"/>
      <c r="AB87" s="40"/>
      <c r="AC87" s="40"/>
      <c r="AD87" s="40"/>
      <c r="AE87" s="40"/>
      <c r="AF87" s="40"/>
      <c r="AG87" s="40"/>
      <c r="AH87" s="40"/>
      <c r="AI87" s="31" t="s">
        <v>22</v>
      </c>
      <c r="AJ87" s="40"/>
      <c r="AK87" s="40"/>
      <c r="AL87" s="40"/>
      <c r="AM87" s="75" t="str">
        <f>IF(AN8= "","",AN8)</f>
        <v>21. 3. 2019</v>
      </c>
      <c r="AN87" s="75"/>
      <c r="AO87" s="40"/>
      <c r="AP87" s="40"/>
      <c r="AQ87" s="40"/>
      <c r="AR87" s="41"/>
    </row>
    <row r="88" s="1" customFormat="1" ht="6.96" customHeight="1">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1"/>
    </row>
    <row r="89" s="1" customFormat="1" ht="15.15" customHeight="1">
      <c r="B89" s="39"/>
      <c r="C89" s="31" t="s">
        <v>24</v>
      </c>
      <c r="D89" s="40"/>
      <c r="E89" s="40"/>
      <c r="F89" s="40"/>
      <c r="G89" s="40"/>
      <c r="H89" s="40"/>
      <c r="I89" s="40"/>
      <c r="J89" s="40"/>
      <c r="K89" s="40"/>
      <c r="L89" s="67" t="str">
        <f>IF(E11= "","",E11)</f>
        <v>Elektrárny Opatovice, a.s.</v>
      </c>
      <c r="M89" s="40"/>
      <c r="N89" s="40"/>
      <c r="O89" s="40"/>
      <c r="P89" s="40"/>
      <c r="Q89" s="40"/>
      <c r="R89" s="40"/>
      <c r="S89" s="40"/>
      <c r="T89" s="40"/>
      <c r="U89" s="40"/>
      <c r="V89" s="40"/>
      <c r="W89" s="40"/>
      <c r="X89" s="40"/>
      <c r="Y89" s="40"/>
      <c r="Z89" s="40"/>
      <c r="AA89" s="40"/>
      <c r="AB89" s="40"/>
      <c r="AC89" s="40"/>
      <c r="AD89" s="40"/>
      <c r="AE89" s="40"/>
      <c r="AF89" s="40"/>
      <c r="AG89" s="40"/>
      <c r="AH89" s="40"/>
      <c r="AI89" s="31" t="s">
        <v>32</v>
      </c>
      <c r="AJ89" s="40"/>
      <c r="AK89" s="40"/>
      <c r="AL89" s="40"/>
      <c r="AM89" s="76" t="str">
        <f>IF(E17="","",E17)</f>
        <v>Ing. Martin Česák</v>
      </c>
      <c r="AN89" s="67"/>
      <c r="AO89" s="67"/>
      <c r="AP89" s="67"/>
      <c r="AQ89" s="40"/>
      <c r="AR89" s="41"/>
      <c r="AS89" s="77" t="s">
        <v>60</v>
      </c>
      <c r="AT89" s="78"/>
      <c r="AU89" s="79"/>
      <c r="AV89" s="79"/>
      <c r="AW89" s="79"/>
      <c r="AX89" s="79"/>
      <c r="AY89" s="79"/>
      <c r="AZ89" s="79"/>
      <c r="BA89" s="79"/>
      <c r="BB89" s="79"/>
      <c r="BC89" s="79"/>
      <c r="BD89" s="80"/>
    </row>
    <row r="90" s="1" customFormat="1" ht="15.15" customHeight="1">
      <c r="B90" s="39"/>
      <c r="C90" s="31" t="s">
        <v>30</v>
      </c>
      <c r="D90" s="40"/>
      <c r="E90" s="40"/>
      <c r="F90" s="40"/>
      <c r="G90" s="40"/>
      <c r="H90" s="40"/>
      <c r="I90" s="40"/>
      <c r="J90" s="40"/>
      <c r="K90" s="40"/>
      <c r="L90" s="67"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1" t="s">
        <v>35</v>
      </c>
      <c r="AJ90" s="40"/>
      <c r="AK90" s="40"/>
      <c r="AL90" s="40"/>
      <c r="AM90" s="76" t="str">
        <f>IF(E20="","",E20)</f>
        <v xml:space="preserve"> </v>
      </c>
      <c r="AN90" s="67"/>
      <c r="AO90" s="67"/>
      <c r="AP90" s="67"/>
      <c r="AQ90" s="40"/>
      <c r="AR90" s="41"/>
      <c r="AS90" s="81"/>
      <c r="AT90" s="82"/>
      <c r="AU90" s="83"/>
      <c r="AV90" s="83"/>
      <c r="AW90" s="83"/>
      <c r="AX90" s="83"/>
      <c r="AY90" s="83"/>
      <c r="AZ90" s="83"/>
      <c r="BA90" s="83"/>
      <c r="BB90" s="83"/>
      <c r="BC90" s="83"/>
      <c r="BD90" s="84"/>
    </row>
    <row r="91" s="1" customFormat="1" ht="10.8" customHeight="1">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1"/>
      <c r="AS91" s="85"/>
      <c r="AT91" s="86"/>
      <c r="AU91" s="87"/>
      <c r="AV91" s="87"/>
      <c r="AW91" s="87"/>
      <c r="AX91" s="87"/>
      <c r="AY91" s="87"/>
      <c r="AZ91" s="87"/>
      <c r="BA91" s="87"/>
      <c r="BB91" s="87"/>
      <c r="BC91" s="87"/>
      <c r="BD91" s="88"/>
    </row>
    <row r="92" s="1" customFormat="1" ht="29.28" customHeight="1">
      <c r="B92" s="39"/>
      <c r="C92" s="89" t="s">
        <v>61</v>
      </c>
      <c r="D92" s="90"/>
      <c r="E92" s="90"/>
      <c r="F92" s="90"/>
      <c r="G92" s="90"/>
      <c r="H92" s="91"/>
      <c r="I92" s="92" t="s">
        <v>62</v>
      </c>
      <c r="J92" s="90"/>
      <c r="K92" s="90"/>
      <c r="L92" s="90"/>
      <c r="M92" s="90"/>
      <c r="N92" s="90"/>
      <c r="O92" s="90"/>
      <c r="P92" s="90"/>
      <c r="Q92" s="90"/>
      <c r="R92" s="90"/>
      <c r="S92" s="90"/>
      <c r="T92" s="90"/>
      <c r="U92" s="90"/>
      <c r="V92" s="90"/>
      <c r="W92" s="90"/>
      <c r="X92" s="90"/>
      <c r="Y92" s="90"/>
      <c r="Z92" s="90"/>
      <c r="AA92" s="90"/>
      <c r="AB92" s="90"/>
      <c r="AC92" s="90"/>
      <c r="AD92" s="90"/>
      <c r="AE92" s="90"/>
      <c r="AF92" s="90"/>
      <c r="AG92" s="93" t="s">
        <v>63</v>
      </c>
      <c r="AH92" s="90"/>
      <c r="AI92" s="90"/>
      <c r="AJ92" s="90"/>
      <c r="AK92" s="90"/>
      <c r="AL92" s="90"/>
      <c r="AM92" s="90"/>
      <c r="AN92" s="92" t="s">
        <v>64</v>
      </c>
      <c r="AO92" s="90"/>
      <c r="AP92" s="94"/>
      <c r="AQ92" s="95" t="s">
        <v>65</v>
      </c>
      <c r="AR92" s="41"/>
      <c r="AS92" s="96" t="s">
        <v>66</v>
      </c>
      <c r="AT92" s="97" t="s">
        <v>67</v>
      </c>
      <c r="AU92" s="97" t="s">
        <v>68</v>
      </c>
      <c r="AV92" s="97" t="s">
        <v>69</v>
      </c>
      <c r="AW92" s="97" t="s">
        <v>70</v>
      </c>
      <c r="AX92" s="97" t="s">
        <v>71</v>
      </c>
      <c r="AY92" s="97" t="s">
        <v>72</v>
      </c>
      <c r="AZ92" s="97" t="s">
        <v>73</v>
      </c>
      <c r="BA92" s="97" t="s">
        <v>74</v>
      </c>
      <c r="BB92" s="97" t="s">
        <v>75</v>
      </c>
      <c r="BC92" s="97" t="s">
        <v>76</v>
      </c>
      <c r="BD92" s="98" t="s">
        <v>77</v>
      </c>
    </row>
    <row r="93" s="1" customFormat="1" ht="10.8" customHeight="1">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1"/>
      <c r="AS93" s="99"/>
      <c r="AT93" s="100"/>
      <c r="AU93" s="100"/>
      <c r="AV93" s="100"/>
      <c r="AW93" s="100"/>
      <c r="AX93" s="100"/>
      <c r="AY93" s="100"/>
      <c r="AZ93" s="100"/>
      <c r="BA93" s="100"/>
      <c r="BB93" s="100"/>
      <c r="BC93" s="100"/>
      <c r="BD93" s="101"/>
    </row>
    <row r="94" s="5" customFormat="1" ht="32.4" customHeight="1">
      <c r="B94" s="102"/>
      <c r="C94" s="103" t="s">
        <v>78</v>
      </c>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5">
        <f>ROUND(SUM(AG95:AG97),2)</f>
        <v>0</v>
      </c>
      <c r="AH94" s="105"/>
      <c r="AI94" s="105"/>
      <c r="AJ94" s="105"/>
      <c r="AK94" s="105"/>
      <c r="AL94" s="105"/>
      <c r="AM94" s="105"/>
      <c r="AN94" s="106">
        <f>SUM(AG94,AT94)</f>
        <v>0</v>
      </c>
      <c r="AO94" s="106"/>
      <c r="AP94" s="106"/>
      <c r="AQ94" s="107" t="s">
        <v>1</v>
      </c>
      <c r="AR94" s="108"/>
      <c r="AS94" s="109">
        <f>ROUND(SUM(AS95:AS97),2)</f>
        <v>0</v>
      </c>
      <c r="AT94" s="110">
        <f>ROUND(SUM(AV94:AW94),2)</f>
        <v>0</v>
      </c>
      <c r="AU94" s="111">
        <f>ROUND(SUM(AU95:AU97),5)</f>
        <v>0</v>
      </c>
      <c r="AV94" s="110">
        <f>ROUND(AZ94*L32,2)</f>
        <v>0</v>
      </c>
      <c r="AW94" s="110">
        <f>ROUND(BA94*L33,2)</f>
        <v>0</v>
      </c>
      <c r="AX94" s="110">
        <f>ROUND(BB94*L32,2)</f>
        <v>0</v>
      </c>
      <c r="AY94" s="110">
        <f>ROUND(BC94*L33,2)</f>
        <v>0</v>
      </c>
      <c r="AZ94" s="110">
        <f>ROUND(SUM(AZ95:AZ97),2)</f>
        <v>0</v>
      </c>
      <c r="BA94" s="110">
        <f>ROUND(SUM(BA95:BA97),2)</f>
        <v>0</v>
      </c>
      <c r="BB94" s="110">
        <f>ROUND(SUM(BB95:BB97),2)</f>
        <v>0</v>
      </c>
      <c r="BC94" s="110">
        <f>ROUND(SUM(BC95:BC97),2)</f>
        <v>0</v>
      </c>
      <c r="BD94" s="112">
        <f>ROUND(SUM(BD95:BD97),2)</f>
        <v>0</v>
      </c>
      <c r="BS94" s="113" t="s">
        <v>79</v>
      </c>
      <c r="BT94" s="113" t="s">
        <v>80</v>
      </c>
      <c r="BU94" s="114" t="s">
        <v>81</v>
      </c>
      <c r="BV94" s="113" t="s">
        <v>82</v>
      </c>
      <c r="BW94" s="113" t="s">
        <v>5</v>
      </c>
      <c r="BX94" s="113" t="s">
        <v>83</v>
      </c>
      <c r="CL94" s="113" t="s">
        <v>1</v>
      </c>
    </row>
    <row r="95" s="6" customFormat="1" ht="27" customHeight="1">
      <c r="A95" s="115" t="s">
        <v>84</v>
      </c>
      <c r="B95" s="116"/>
      <c r="C95" s="117"/>
      <c r="D95" s="118" t="s">
        <v>85</v>
      </c>
      <c r="E95" s="118"/>
      <c r="F95" s="118"/>
      <c r="G95" s="118"/>
      <c r="H95" s="118"/>
      <c r="I95" s="119"/>
      <c r="J95" s="118" t="s">
        <v>86</v>
      </c>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20">
        <f>'P04118.1 - Strojní část'!J32</f>
        <v>0</v>
      </c>
      <c r="AH95" s="119"/>
      <c r="AI95" s="119"/>
      <c r="AJ95" s="119"/>
      <c r="AK95" s="119"/>
      <c r="AL95" s="119"/>
      <c r="AM95" s="119"/>
      <c r="AN95" s="120">
        <f>SUM(AG95,AT95)</f>
        <v>0</v>
      </c>
      <c r="AO95" s="119"/>
      <c r="AP95" s="119"/>
      <c r="AQ95" s="121" t="s">
        <v>87</v>
      </c>
      <c r="AR95" s="122"/>
      <c r="AS95" s="123">
        <v>0</v>
      </c>
      <c r="AT95" s="124">
        <f>ROUND(SUM(AV95:AW95),2)</f>
        <v>0</v>
      </c>
      <c r="AU95" s="125">
        <f>'P04118.1 - Strojní část'!P141</f>
        <v>0</v>
      </c>
      <c r="AV95" s="124">
        <f>'P04118.1 - Strojní část'!J35</f>
        <v>0</v>
      </c>
      <c r="AW95" s="124">
        <f>'P04118.1 - Strojní část'!J36</f>
        <v>0</v>
      </c>
      <c r="AX95" s="124">
        <f>'P04118.1 - Strojní část'!J37</f>
        <v>0</v>
      </c>
      <c r="AY95" s="124">
        <f>'P04118.1 - Strojní část'!J38</f>
        <v>0</v>
      </c>
      <c r="AZ95" s="124">
        <f>'P04118.1 - Strojní část'!F35</f>
        <v>0</v>
      </c>
      <c r="BA95" s="124">
        <f>'P04118.1 - Strojní část'!F36</f>
        <v>0</v>
      </c>
      <c r="BB95" s="124">
        <f>'P04118.1 - Strojní část'!F37</f>
        <v>0</v>
      </c>
      <c r="BC95" s="124">
        <f>'P04118.1 - Strojní část'!F38</f>
        <v>0</v>
      </c>
      <c r="BD95" s="126">
        <f>'P04118.1 - Strojní část'!F39</f>
        <v>0</v>
      </c>
      <c r="BT95" s="127" t="s">
        <v>88</v>
      </c>
      <c r="BV95" s="127" t="s">
        <v>82</v>
      </c>
      <c r="BW95" s="127" t="s">
        <v>89</v>
      </c>
      <c r="BX95" s="127" t="s">
        <v>5</v>
      </c>
      <c r="CL95" s="127" t="s">
        <v>1</v>
      </c>
      <c r="CM95" s="127" t="s">
        <v>90</v>
      </c>
    </row>
    <row r="96" s="6" customFormat="1" ht="27" customHeight="1">
      <c r="A96" s="115" t="s">
        <v>84</v>
      </c>
      <c r="B96" s="116"/>
      <c r="C96" s="117"/>
      <c r="D96" s="118" t="s">
        <v>91</v>
      </c>
      <c r="E96" s="118"/>
      <c r="F96" s="118"/>
      <c r="G96" s="118"/>
      <c r="H96" s="118"/>
      <c r="I96" s="119"/>
      <c r="J96" s="118" t="s">
        <v>92</v>
      </c>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20">
        <f>'P04118.2 - Stavební část'!J32</f>
        <v>0</v>
      </c>
      <c r="AH96" s="119"/>
      <c r="AI96" s="119"/>
      <c r="AJ96" s="119"/>
      <c r="AK96" s="119"/>
      <c r="AL96" s="119"/>
      <c r="AM96" s="119"/>
      <c r="AN96" s="120">
        <f>SUM(AG96,AT96)</f>
        <v>0</v>
      </c>
      <c r="AO96" s="119"/>
      <c r="AP96" s="119"/>
      <c r="AQ96" s="121" t="s">
        <v>87</v>
      </c>
      <c r="AR96" s="122"/>
      <c r="AS96" s="123">
        <v>0</v>
      </c>
      <c r="AT96" s="124">
        <f>ROUND(SUM(AV96:AW96),2)</f>
        <v>0</v>
      </c>
      <c r="AU96" s="125">
        <f>'P04118.2 - Stavební část'!P135</f>
        <v>0</v>
      </c>
      <c r="AV96" s="124">
        <f>'P04118.2 - Stavební část'!J35</f>
        <v>0</v>
      </c>
      <c r="AW96" s="124">
        <f>'P04118.2 - Stavební část'!J36</f>
        <v>0</v>
      </c>
      <c r="AX96" s="124">
        <f>'P04118.2 - Stavební část'!J37</f>
        <v>0</v>
      </c>
      <c r="AY96" s="124">
        <f>'P04118.2 - Stavební část'!J38</f>
        <v>0</v>
      </c>
      <c r="AZ96" s="124">
        <f>'P04118.2 - Stavební část'!F35</f>
        <v>0</v>
      </c>
      <c r="BA96" s="124">
        <f>'P04118.2 - Stavební část'!F36</f>
        <v>0</v>
      </c>
      <c r="BB96" s="124">
        <f>'P04118.2 - Stavební část'!F37</f>
        <v>0</v>
      </c>
      <c r="BC96" s="124">
        <f>'P04118.2 - Stavební část'!F38</f>
        <v>0</v>
      </c>
      <c r="BD96" s="126">
        <f>'P04118.2 - Stavební část'!F39</f>
        <v>0</v>
      </c>
      <c r="BT96" s="127" t="s">
        <v>88</v>
      </c>
      <c r="BV96" s="127" t="s">
        <v>82</v>
      </c>
      <c r="BW96" s="127" t="s">
        <v>93</v>
      </c>
      <c r="BX96" s="127" t="s">
        <v>5</v>
      </c>
      <c r="CL96" s="127" t="s">
        <v>1</v>
      </c>
      <c r="CM96" s="127" t="s">
        <v>90</v>
      </c>
    </row>
    <row r="97" s="6" customFormat="1" ht="27" customHeight="1">
      <c r="A97" s="115" t="s">
        <v>84</v>
      </c>
      <c r="B97" s="116"/>
      <c r="C97" s="117"/>
      <c r="D97" s="118" t="s">
        <v>94</v>
      </c>
      <c r="E97" s="118"/>
      <c r="F97" s="118"/>
      <c r="G97" s="118"/>
      <c r="H97" s="118"/>
      <c r="I97" s="119"/>
      <c r="J97" s="118" t="s">
        <v>95</v>
      </c>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20">
        <f>'P04118.3 - VRN - Vedlejší...'!J32</f>
        <v>0</v>
      </c>
      <c r="AH97" s="119"/>
      <c r="AI97" s="119"/>
      <c r="AJ97" s="119"/>
      <c r="AK97" s="119"/>
      <c r="AL97" s="119"/>
      <c r="AM97" s="119"/>
      <c r="AN97" s="120">
        <f>SUM(AG97,AT97)</f>
        <v>0</v>
      </c>
      <c r="AO97" s="119"/>
      <c r="AP97" s="119"/>
      <c r="AQ97" s="121" t="s">
        <v>87</v>
      </c>
      <c r="AR97" s="122"/>
      <c r="AS97" s="128">
        <v>0</v>
      </c>
      <c r="AT97" s="129">
        <f>ROUND(SUM(AV97:AW97),2)</f>
        <v>0</v>
      </c>
      <c r="AU97" s="130">
        <f>'P04118.3 - VRN - Vedlejší...'!P129</f>
        <v>0</v>
      </c>
      <c r="AV97" s="129">
        <f>'P04118.3 - VRN - Vedlejší...'!J35</f>
        <v>0</v>
      </c>
      <c r="AW97" s="129">
        <f>'P04118.3 - VRN - Vedlejší...'!J36</f>
        <v>0</v>
      </c>
      <c r="AX97" s="129">
        <f>'P04118.3 - VRN - Vedlejší...'!J37</f>
        <v>0</v>
      </c>
      <c r="AY97" s="129">
        <f>'P04118.3 - VRN - Vedlejší...'!J38</f>
        <v>0</v>
      </c>
      <c r="AZ97" s="129">
        <f>'P04118.3 - VRN - Vedlejší...'!F35</f>
        <v>0</v>
      </c>
      <c r="BA97" s="129">
        <f>'P04118.3 - VRN - Vedlejší...'!F36</f>
        <v>0</v>
      </c>
      <c r="BB97" s="129">
        <f>'P04118.3 - VRN - Vedlejší...'!F37</f>
        <v>0</v>
      </c>
      <c r="BC97" s="129">
        <f>'P04118.3 - VRN - Vedlejší...'!F38</f>
        <v>0</v>
      </c>
      <c r="BD97" s="131">
        <f>'P04118.3 - VRN - Vedlejší...'!F39</f>
        <v>0</v>
      </c>
      <c r="BT97" s="127" t="s">
        <v>88</v>
      </c>
      <c r="BV97" s="127" t="s">
        <v>82</v>
      </c>
      <c r="BW97" s="127" t="s">
        <v>96</v>
      </c>
      <c r="BX97" s="127" t="s">
        <v>5</v>
      </c>
      <c r="CL97" s="127" t="s">
        <v>1</v>
      </c>
      <c r="CM97" s="127" t="s">
        <v>90</v>
      </c>
    </row>
    <row r="98">
      <c r="B98" s="20"/>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19"/>
    </row>
    <row r="99" s="1" customFormat="1" ht="30" customHeight="1">
      <c r="B99" s="39"/>
      <c r="C99" s="103" t="s">
        <v>97</v>
      </c>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106">
        <f>ROUND(SUM(AG100:AG103), 2)</f>
        <v>0</v>
      </c>
      <c r="AH99" s="106"/>
      <c r="AI99" s="106"/>
      <c r="AJ99" s="106"/>
      <c r="AK99" s="106"/>
      <c r="AL99" s="106"/>
      <c r="AM99" s="106"/>
      <c r="AN99" s="106">
        <f>ROUND(SUM(AN100:AN103), 2)</f>
        <v>0</v>
      </c>
      <c r="AO99" s="106"/>
      <c r="AP99" s="106"/>
      <c r="AQ99" s="132"/>
      <c r="AR99" s="41"/>
      <c r="AS99" s="96" t="s">
        <v>98</v>
      </c>
      <c r="AT99" s="97" t="s">
        <v>99</v>
      </c>
      <c r="AU99" s="97" t="s">
        <v>44</v>
      </c>
      <c r="AV99" s="98" t="s">
        <v>67</v>
      </c>
    </row>
    <row r="100" s="1" customFormat="1" ht="19.92" customHeight="1">
      <c r="B100" s="39"/>
      <c r="C100" s="40"/>
      <c r="D100" s="133" t="s">
        <v>100</v>
      </c>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40"/>
      <c r="AD100" s="40"/>
      <c r="AE100" s="40"/>
      <c r="AF100" s="40"/>
      <c r="AG100" s="134">
        <f>ROUND(AG94 * AS100, 2)</f>
        <v>0</v>
      </c>
      <c r="AH100" s="135"/>
      <c r="AI100" s="135"/>
      <c r="AJ100" s="135"/>
      <c r="AK100" s="135"/>
      <c r="AL100" s="135"/>
      <c r="AM100" s="135"/>
      <c r="AN100" s="135">
        <f>ROUND(AG100 + AV100, 2)</f>
        <v>0</v>
      </c>
      <c r="AO100" s="135"/>
      <c r="AP100" s="135"/>
      <c r="AQ100" s="40"/>
      <c r="AR100" s="41"/>
      <c r="AS100" s="136">
        <v>0</v>
      </c>
      <c r="AT100" s="137" t="s">
        <v>101</v>
      </c>
      <c r="AU100" s="137" t="s">
        <v>45</v>
      </c>
      <c r="AV100" s="138">
        <f>ROUND(IF(AU100="základní",AG100*L32,IF(AU100="snížená",AG100*L33,0)), 2)</f>
        <v>0</v>
      </c>
      <c r="BV100" s="16" t="s">
        <v>102</v>
      </c>
      <c r="BY100" s="139">
        <f>IF(AU100="základní",AV100,0)</f>
        <v>0</v>
      </c>
      <c r="BZ100" s="139">
        <f>IF(AU100="snížená",AV100,0)</f>
        <v>0</v>
      </c>
      <c r="CA100" s="139">
        <v>0</v>
      </c>
      <c r="CB100" s="139">
        <v>0</v>
      </c>
      <c r="CC100" s="139">
        <v>0</v>
      </c>
      <c r="CD100" s="139">
        <f>IF(AU100="základní",AG100,0)</f>
        <v>0</v>
      </c>
      <c r="CE100" s="139">
        <f>IF(AU100="snížená",AG100,0)</f>
        <v>0</v>
      </c>
      <c r="CF100" s="139">
        <f>IF(AU100="zákl. přenesená",AG100,0)</f>
        <v>0</v>
      </c>
      <c r="CG100" s="139">
        <f>IF(AU100="sníž. přenesená",AG100,0)</f>
        <v>0</v>
      </c>
      <c r="CH100" s="139">
        <f>IF(AU100="nulová",AG100,0)</f>
        <v>0</v>
      </c>
      <c r="CI100" s="16">
        <f>IF(AU100="základní",1,IF(AU100="snížená",2,IF(AU100="zákl. přenesená",4,IF(AU100="sníž. přenesená",5,3))))</f>
        <v>1</v>
      </c>
      <c r="CJ100" s="16">
        <f>IF(AT100="stavební čast",1,IF(AT100="investiční čast",2,3))</f>
        <v>1</v>
      </c>
      <c r="CK100" s="16" t="str">
        <f>IF(D100="Vyplň vlastní","","x")</f>
        <v>x</v>
      </c>
    </row>
    <row r="101" s="1" customFormat="1" ht="19.92" customHeight="1">
      <c r="B101" s="39"/>
      <c r="C101" s="40"/>
      <c r="D101" s="140" t="s">
        <v>103</v>
      </c>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40"/>
      <c r="AD101" s="40"/>
      <c r="AE101" s="40"/>
      <c r="AF101" s="40"/>
      <c r="AG101" s="134">
        <f>ROUND(AG94 * AS101, 2)</f>
        <v>0</v>
      </c>
      <c r="AH101" s="135"/>
      <c r="AI101" s="135"/>
      <c r="AJ101" s="135"/>
      <c r="AK101" s="135"/>
      <c r="AL101" s="135"/>
      <c r="AM101" s="135"/>
      <c r="AN101" s="135">
        <f>ROUND(AG101 + AV101, 2)</f>
        <v>0</v>
      </c>
      <c r="AO101" s="135"/>
      <c r="AP101" s="135"/>
      <c r="AQ101" s="40"/>
      <c r="AR101" s="41"/>
      <c r="AS101" s="136">
        <v>0</v>
      </c>
      <c r="AT101" s="137" t="s">
        <v>101</v>
      </c>
      <c r="AU101" s="137" t="s">
        <v>45</v>
      </c>
      <c r="AV101" s="138">
        <f>ROUND(IF(AU101="základní",AG101*L32,IF(AU101="snížená",AG101*L33,0)), 2)</f>
        <v>0</v>
      </c>
      <c r="BV101" s="16" t="s">
        <v>104</v>
      </c>
      <c r="BY101" s="139">
        <f>IF(AU101="základní",AV101,0)</f>
        <v>0</v>
      </c>
      <c r="BZ101" s="139">
        <f>IF(AU101="snížená",AV101,0)</f>
        <v>0</v>
      </c>
      <c r="CA101" s="139">
        <v>0</v>
      </c>
      <c r="CB101" s="139">
        <v>0</v>
      </c>
      <c r="CC101" s="139">
        <v>0</v>
      </c>
      <c r="CD101" s="139">
        <f>IF(AU101="základní",AG101,0)</f>
        <v>0</v>
      </c>
      <c r="CE101" s="139">
        <f>IF(AU101="snížená",AG101,0)</f>
        <v>0</v>
      </c>
      <c r="CF101" s="139">
        <f>IF(AU101="zákl. přenesená",AG101,0)</f>
        <v>0</v>
      </c>
      <c r="CG101" s="139">
        <f>IF(AU101="sníž. přenesená",AG101,0)</f>
        <v>0</v>
      </c>
      <c r="CH101" s="139">
        <f>IF(AU101="nulová",AG101,0)</f>
        <v>0</v>
      </c>
      <c r="CI101" s="16">
        <f>IF(AU101="základní",1,IF(AU101="snížená",2,IF(AU101="zákl. přenesená",4,IF(AU101="sníž. přenesená",5,3))))</f>
        <v>1</v>
      </c>
      <c r="CJ101" s="16">
        <f>IF(AT101="stavební čast",1,IF(AT101="investiční čast",2,3))</f>
        <v>1</v>
      </c>
      <c r="CK101" s="16" t="str">
        <f>IF(D101="Vyplň vlastní","","x")</f>
        <v/>
      </c>
    </row>
    <row r="102" s="1" customFormat="1" ht="19.92" customHeight="1">
      <c r="B102" s="39"/>
      <c r="C102" s="40"/>
      <c r="D102" s="140" t="s">
        <v>103</v>
      </c>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40"/>
      <c r="AD102" s="40"/>
      <c r="AE102" s="40"/>
      <c r="AF102" s="40"/>
      <c r="AG102" s="134">
        <f>ROUND(AG94 * AS102, 2)</f>
        <v>0</v>
      </c>
      <c r="AH102" s="135"/>
      <c r="AI102" s="135"/>
      <c r="AJ102" s="135"/>
      <c r="AK102" s="135"/>
      <c r="AL102" s="135"/>
      <c r="AM102" s="135"/>
      <c r="AN102" s="135">
        <f>ROUND(AG102 + AV102, 2)</f>
        <v>0</v>
      </c>
      <c r="AO102" s="135"/>
      <c r="AP102" s="135"/>
      <c r="AQ102" s="40"/>
      <c r="AR102" s="41"/>
      <c r="AS102" s="136">
        <v>0</v>
      </c>
      <c r="AT102" s="137" t="s">
        <v>101</v>
      </c>
      <c r="AU102" s="137" t="s">
        <v>45</v>
      </c>
      <c r="AV102" s="138">
        <f>ROUND(IF(AU102="základní",AG102*L32,IF(AU102="snížená",AG102*L33,0)), 2)</f>
        <v>0</v>
      </c>
      <c r="BV102" s="16" t="s">
        <v>104</v>
      </c>
      <c r="BY102" s="139">
        <f>IF(AU102="základní",AV102,0)</f>
        <v>0</v>
      </c>
      <c r="BZ102" s="139">
        <f>IF(AU102="snížená",AV102,0)</f>
        <v>0</v>
      </c>
      <c r="CA102" s="139">
        <v>0</v>
      </c>
      <c r="CB102" s="139">
        <v>0</v>
      </c>
      <c r="CC102" s="139">
        <v>0</v>
      </c>
      <c r="CD102" s="139">
        <f>IF(AU102="základní",AG102,0)</f>
        <v>0</v>
      </c>
      <c r="CE102" s="139">
        <f>IF(AU102="snížená",AG102,0)</f>
        <v>0</v>
      </c>
      <c r="CF102" s="139">
        <f>IF(AU102="zákl. přenesená",AG102,0)</f>
        <v>0</v>
      </c>
      <c r="CG102" s="139">
        <f>IF(AU102="sníž. přenesená",AG102,0)</f>
        <v>0</v>
      </c>
      <c r="CH102" s="139">
        <f>IF(AU102="nulová",AG102,0)</f>
        <v>0</v>
      </c>
      <c r="CI102" s="16">
        <f>IF(AU102="základní",1,IF(AU102="snížená",2,IF(AU102="zákl. přenesená",4,IF(AU102="sníž. přenesená",5,3))))</f>
        <v>1</v>
      </c>
      <c r="CJ102" s="16">
        <f>IF(AT102="stavební čast",1,IF(AT102="investiční čast",2,3))</f>
        <v>1</v>
      </c>
      <c r="CK102" s="16" t="str">
        <f>IF(D102="Vyplň vlastní","","x")</f>
        <v/>
      </c>
    </row>
    <row r="103" s="1" customFormat="1" ht="19.92" customHeight="1">
      <c r="B103" s="39"/>
      <c r="C103" s="40"/>
      <c r="D103" s="140" t="s">
        <v>103</v>
      </c>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40"/>
      <c r="AD103" s="40"/>
      <c r="AE103" s="40"/>
      <c r="AF103" s="40"/>
      <c r="AG103" s="134">
        <f>ROUND(AG94 * AS103, 2)</f>
        <v>0</v>
      </c>
      <c r="AH103" s="135"/>
      <c r="AI103" s="135"/>
      <c r="AJ103" s="135"/>
      <c r="AK103" s="135"/>
      <c r="AL103" s="135"/>
      <c r="AM103" s="135"/>
      <c r="AN103" s="135">
        <f>ROUND(AG103 + AV103, 2)</f>
        <v>0</v>
      </c>
      <c r="AO103" s="135"/>
      <c r="AP103" s="135"/>
      <c r="AQ103" s="40"/>
      <c r="AR103" s="41"/>
      <c r="AS103" s="141">
        <v>0</v>
      </c>
      <c r="AT103" s="142" t="s">
        <v>101</v>
      </c>
      <c r="AU103" s="142" t="s">
        <v>45</v>
      </c>
      <c r="AV103" s="143">
        <f>ROUND(IF(AU103="základní",AG103*L32,IF(AU103="snížená",AG103*L33,0)), 2)</f>
        <v>0</v>
      </c>
      <c r="BV103" s="16" t="s">
        <v>104</v>
      </c>
      <c r="BY103" s="139">
        <f>IF(AU103="základní",AV103,0)</f>
        <v>0</v>
      </c>
      <c r="BZ103" s="139">
        <f>IF(AU103="snížená",AV103,0)</f>
        <v>0</v>
      </c>
      <c r="CA103" s="139">
        <v>0</v>
      </c>
      <c r="CB103" s="139">
        <v>0</v>
      </c>
      <c r="CC103" s="139">
        <v>0</v>
      </c>
      <c r="CD103" s="139">
        <f>IF(AU103="základní",AG103,0)</f>
        <v>0</v>
      </c>
      <c r="CE103" s="139">
        <f>IF(AU103="snížená",AG103,0)</f>
        <v>0</v>
      </c>
      <c r="CF103" s="139">
        <f>IF(AU103="zákl. přenesená",AG103,0)</f>
        <v>0</v>
      </c>
      <c r="CG103" s="139">
        <f>IF(AU103="sníž. přenesená",AG103,0)</f>
        <v>0</v>
      </c>
      <c r="CH103" s="139">
        <f>IF(AU103="nulová",AG103,0)</f>
        <v>0</v>
      </c>
      <c r="CI103" s="16">
        <f>IF(AU103="základní",1,IF(AU103="snížená",2,IF(AU103="zákl. přenesená",4,IF(AU103="sníž. přenesená",5,3))))</f>
        <v>1</v>
      </c>
      <c r="CJ103" s="16">
        <f>IF(AT103="stavební čast",1,IF(AT103="investiční čast",2,3))</f>
        <v>1</v>
      </c>
      <c r="CK103" s="16" t="str">
        <f>IF(D103="Vyplň vlastní","","x")</f>
        <v/>
      </c>
    </row>
    <row r="104" s="1" customFormat="1" ht="10.8" customHeight="1">
      <c r="B104" s="39"/>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1"/>
    </row>
    <row r="105" s="1" customFormat="1" ht="30" customHeight="1">
      <c r="B105" s="39"/>
      <c r="C105" s="144" t="s">
        <v>105</v>
      </c>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6">
        <f>ROUND(AG94 + AG99, 2)</f>
        <v>0</v>
      </c>
      <c r="AH105" s="146"/>
      <c r="AI105" s="146"/>
      <c r="AJ105" s="146"/>
      <c r="AK105" s="146"/>
      <c r="AL105" s="146"/>
      <c r="AM105" s="146"/>
      <c r="AN105" s="146">
        <f>ROUND(AN94 + AN99, 2)</f>
        <v>0</v>
      </c>
      <c r="AO105" s="146"/>
      <c r="AP105" s="146"/>
      <c r="AQ105" s="145"/>
      <c r="AR105" s="41"/>
    </row>
    <row r="106" s="1" customFormat="1" ht="6.96" customHeight="1">
      <c r="B106" s="62"/>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41"/>
    </row>
  </sheetData>
  <sheetProtection sheet="1" formatColumns="0" formatRows="0" objects="1" scenarios="1" spinCount="100000" saltValue="os3c8JGAVvr40Y+cV0whVrb9/f9wKyNuaOSZ5UXdGi38AUXfRlIZjf9d5cK/1EUtvIqjH0iZZCVTUSK0aXrIfw==" hashValue="0Nrg5mUK1IyxGJlQIlt07ptumdEVu4pNHr5PP1nCkjXWc1xfOlE2JqvqKJh1rii//jIh0YlIEmP+sCVofmT8/g==" algorithmName="SHA-512" password="CC35"/>
  <mergeCells count="68">
    <mergeCell ref="X38:AB38"/>
    <mergeCell ref="W33:AE33"/>
    <mergeCell ref="AK26:AO26"/>
    <mergeCell ref="AK27:AO27"/>
    <mergeCell ref="AK29:AO29"/>
    <mergeCell ref="W32:AE32"/>
    <mergeCell ref="AK32:AO32"/>
    <mergeCell ref="AK33:AO33"/>
    <mergeCell ref="W34:AE34"/>
    <mergeCell ref="AK34:AO34"/>
    <mergeCell ref="W35:AE35"/>
    <mergeCell ref="AK35:AO35"/>
    <mergeCell ref="W36:AE36"/>
    <mergeCell ref="AK36:AO36"/>
    <mergeCell ref="AK38:AO38"/>
    <mergeCell ref="AS89:AT91"/>
    <mergeCell ref="AM90:AP90"/>
    <mergeCell ref="L85:AO85"/>
    <mergeCell ref="AM87:AN87"/>
    <mergeCell ref="AM89:AP89"/>
    <mergeCell ref="K5:AO5"/>
    <mergeCell ref="K6:AO6"/>
    <mergeCell ref="E14:AJ14"/>
    <mergeCell ref="E23:AN23"/>
    <mergeCell ref="L31:P31"/>
    <mergeCell ref="W31:AE31"/>
    <mergeCell ref="AK31:AO31"/>
    <mergeCell ref="L32:P32"/>
    <mergeCell ref="L33:P33"/>
    <mergeCell ref="L34:P34"/>
    <mergeCell ref="L35:P35"/>
    <mergeCell ref="L36:P36"/>
    <mergeCell ref="AG103:AM103"/>
    <mergeCell ref="AG100:AM100"/>
    <mergeCell ref="AN100:AP100"/>
    <mergeCell ref="AG101:AM101"/>
    <mergeCell ref="AN101:AP101"/>
    <mergeCell ref="AG102:AM102"/>
    <mergeCell ref="AN102:AP102"/>
    <mergeCell ref="AN103:AP103"/>
    <mergeCell ref="AG99:AM99"/>
    <mergeCell ref="AN99:AP99"/>
    <mergeCell ref="AG105:AM105"/>
    <mergeCell ref="AN105:AP105"/>
    <mergeCell ref="C92:G92"/>
    <mergeCell ref="I92:AF92"/>
    <mergeCell ref="D95:H95"/>
    <mergeCell ref="J95:AF95"/>
    <mergeCell ref="D96:H96"/>
    <mergeCell ref="J96:AF96"/>
    <mergeCell ref="D97:H97"/>
    <mergeCell ref="J97:AF97"/>
    <mergeCell ref="D100:AB100"/>
    <mergeCell ref="D101:AB101"/>
    <mergeCell ref="D102:AB102"/>
    <mergeCell ref="D103:AB103"/>
    <mergeCell ref="AN92:AP92"/>
    <mergeCell ref="AG92:AM92"/>
    <mergeCell ref="AN95:AP95"/>
    <mergeCell ref="AG95:AM95"/>
    <mergeCell ref="AN96:AP96"/>
    <mergeCell ref="AG96:AM96"/>
    <mergeCell ref="AN97:AP97"/>
    <mergeCell ref="AG97:AM97"/>
    <mergeCell ref="AG94:AM94"/>
    <mergeCell ref="AN94:AP94"/>
    <mergeCell ref="AR2:BE2"/>
    <mergeCell ref="BE5:BE34"/>
  </mergeCells>
  <dataValidations count="2">
    <dataValidation type="list" allowBlank="1" showInputMessage="1" showErrorMessage="1" error="Povoleny jsou hodnoty základní, snížená, zákl. přenesená, sníž. přenesená, nulová." sqref="AU99:AU103">
      <formula1>"základní, snížená, zákl. přenesená, sníž. přenesená, nulová"</formula1>
    </dataValidation>
    <dataValidation type="list" allowBlank="1" showInputMessage="1" showErrorMessage="1" error="Povoleny jsou hodnoty stavební čast, technologická čast, investiční čast." sqref="AT99:AT103">
      <formula1>"stavební čast, technologická čast, investiční čast"</formula1>
    </dataValidation>
  </dataValidations>
  <hyperlinks>
    <hyperlink ref="A95" location="'P04118.1 - Strojní část'!C2" display="/"/>
    <hyperlink ref="A96" location="'P04118.2 - Stavební část'!C2" display="/"/>
    <hyperlink ref="A97" location="'P04118.3 - VRN - Vedlejší...'!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89</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108</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J114</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ROUND((SUM(BE114:BE121) + SUM(BE141:BE656)),  2)</f>
        <v>0</v>
      </c>
      <c r="I35" s="172">
        <v>0.20999999999999999</v>
      </c>
      <c r="J35" s="171">
        <f>ROUND(((SUM(BE114:BE121) + SUM(BE141:BE656))*I35),  2)</f>
        <v>0</v>
      </c>
      <c r="L35" s="41"/>
    </row>
    <row r="36" s="1" customFormat="1" ht="14.4" customHeight="1">
      <c r="B36" s="41"/>
      <c r="E36" s="153" t="s">
        <v>46</v>
      </c>
      <c r="F36" s="171">
        <f>ROUND((SUM(BF114:BF121) + SUM(BF141:BF656)),  2)</f>
        <v>0</v>
      </c>
      <c r="I36" s="172">
        <v>0.14999999999999999</v>
      </c>
      <c r="J36" s="171">
        <f>ROUND(((SUM(BF114:BF121) + SUM(BF141:BF656))*I36),  2)</f>
        <v>0</v>
      </c>
      <c r="L36" s="41"/>
    </row>
    <row r="37" hidden="1" s="1" customFormat="1" ht="14.4" customHeight="1">
      <c r="B37" s="41"/>
      <c r="E37" s="153" t="s">
        <v>47</v>
      </c>
      <c r="F37" s="171">
        <f>ROUND((SUM(BG114:BG121) + SUM(BG141:BG656)),  2)</f>
        <v>0</v>
      </c>
      <c r="I37" s="172">
        <v>0.20999999999999999</v>
      </c>
      <c r="J37" s="171">
        <f>0</f>
        <v>0</v>
      </c>
      <c r="L37" s="41"/>
    </row>
    <row r="38" hidden="1" s="1" customFormat="1" ht="14.4" customHeight="1">
      <c r="B38" s="41"/>
      <c r="E38" s="153" t="s">
        <v>48</v>
      </c>
      <c r="F38" s="171">
        <f>ROUND((SUM(BH114:BH121) + SUM(BH141:BH656)),  2)</f>
        <v>0</v>
      </c>
      <c r="I38" s="172">
        <v>0.14999999999999999</v>
      </c>
      <c r="J38" s="171">
        <f>0</f>
        <v>0</v>
      </c>
      <c r="L38" s="41"/>
    </row>
    <row r="39" hidden="1" s="1" customFormat="1" ht="14.4" customHeight="1">
      <c r="B39" s="41"/>
      <c r="E39" s="153" t="s">
        <v>49</v>
      </c>
      <c r="F39" s="171">
        <f>ROUND((SUM(BI114:BI121) + SUM(BI141:BI656)),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P04118.1 - Strojní část</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J141</f>
        <v>0</v>
      </c>
      <c r="K96" s="40"/>
      <c r="L96" s="41"/>
      <c r="AU96" s="16" t="s">
        <v>114</v>
      </c>
    </row>
    <row r="97" s="8" customFormat="1" ht="24.96" customHeight="1">
      <c r="B97" s="200"/>
      <c r="C97" s="201"/>
      <c r="D97" s="202" t="s">
        <v>115</v>
      </c>
      <c r="E97" s="203"/>
      <c r="F97" s="203"/>
      <c r="G97" s="203"/>
      <c r="H97" s="203"/>
      <c r="I97" s="204"/>
      <c r="J97" s="205">
        <f>J142</f>
        <v>0</v>
      </c>
      <c r="K97" s="201"/>
      <c r="L97" s="206"/>
    </row>
    <row r="98" s="9" customFormat="1" ht="19.92" customHeight="1">
      <c r="B98" s="207"/>
      <c r="C98" s="208"/>
      <c r="D98" s="209" t="s">
        <v>116</v>
      </c>
      <c r="E98" s="210"/>
      <c r="F98" s="210"/>
      <c r="G98" s="210"/>
      <c r="H98" s="210"/>
      <c r="I98" s="211"/>
      <c r="J98" s="212">
        <f>J143</f>
        <v>0</v>
      </c>
      <c r="K98" s="208"/>
      <c r="L98" s="213"/>
    </row>
    <row r="99" s="9" customFormat="1" ht="19.92" customHeight="1">
      <c r="B99" s="207"/>
      <c r="C99" s="208"/>
      <c r="D99" s="209" t="s">
        <v>117</v>
      </c>
      <c r="E99" s="210"/>
      <c r="F99" s="210"/>
      <c r="G99" s="210"/>
      <c r="H99" s="210"/>
      <c r="I99" s="211"/>
      <c r="J99" s="212">
        <f>J157</f>
        <v>0</v>
      </c>
      <c r="K99" s="208"/>
      <c r="L99" s="213"/>
    </row>
    <row r="100" s="9" customFormat="1" ht="19.92" customHeight="1">
      <c r="B100" s="207"/>
      <c r="C100" s="208"/>
      <c r="D100" s="209" t="s">
        <v>118</v>
      </c>
      <c r="E100" s="210"/>
      <c r="F100" s="210"/>
      <c r="G100" s="210"/>
      <c r="H100" s="210"/>
      <c r="I100" s="211"/>
      <c r="J100" s="212">
        <f>J335</f>
        <v>0</v>
      </c>
      <c r="K100" s="208"/>
      <c r="L100" s="213"/>
    </row>
    <row r="101" s="8" customFormat="1" ht="24.96" customHeight="1">
      <c r="B101" s="200"/>
      <c r="C101" s="201"/>
      <c r="D101" s="202" t="s">
        <v>119</v>
      </c>
      <c r="E101" s="203"/>
      <c r="F101" s="203"/>
      <c r="G101" s="203"/>
      <c r="H101" s="203"/>
      <c r="I101" s="204"/>
      <c r="J101" s="205">
        <f>J394</f>
        <v>0</v>
      </c>
      <c r="K101" s="201"/>
      <c r="L101" s="206"/>
    </row>
    <row r="102" s="9" customFormat="1" ht="19.92" customHeight="1">
      <c r="B102" s="207"/>
      <c r="C102" s="208"/>
      <c r="D102" s="209" t="s">
        <v>120</v>
      </c>
      <c r="E102" s="210"/>
      <c r="F102" s="210"/>
      <c r="G102" s="210"/>
      <c r="H102" s="210"/>
      <c r="I102" s="211"/>
      <c r="J102" s="212">
        <f>J395</f>
        <v>0</v>
      </c>
      <c r="K102" s="208"/>
      <c r="L102" s="213"/>
    </row>
    <row r="103" s="9" customFormat="1" ht="19.92" customHeight="1">
      <c r="B103" s="207"/>
      <c r="C103" s="208"/>
      <c r="D103" s="209" t="s">
        <v>121</v>
      </c>
      <c r="E103" s="210"/>
      <c r="F103" s="210"/>
      <c r="G103" s="210"/>
      <c r="H103" s="210"/>
      <c r="I103" s="211"/>
      <c r="J103" s="212">
        <f>J420</f>
        <v>0</v>
      </c>
      <c r="K103" s="208"/>
      <c r="L103" s="213"/>
    </row>
    <row r="104" s="9" customFormat="1" ht="19.92" customHeight="1">
      <c r="B104" s="207"/>
      <c r="C104" s="208"/>
      <c r="D104" s="209" t="s">
        <v>122</v>
      </c>
      <c r="E104" s="210"/>
      <c r="F104" s="210"/>
      <c r="G104" s="210"/>
      <c r="H104" s="210"/>
      <c r="I104" s="211"/>
      <c r="J104" s="212">
        <f>J449</f>
        <v>0</v>
      </c>
      <c r="K104" s="208"/>
      <c r="L104" s="213"/>
    </row>
    <row r="105" s="8" customFormat="1" ht="24.96" customHeight="1">
      <c r="B105" s="200"/>
      <c r="C105" s="201"/>
      <c r="D105" s="202" t="s">
        <v>123</v>
      </c>
      <c r="E105" s="203"/>
      <c r="F105" s="203"/>
      <c r="G105" s="203"/>
      <c r="H105" s="203"/>
      <c r="I105" s="204"/>
      <c r="J105" s="205">
        <f>J460</f>
        <v>0</v>
      </c>
      <c r="K105" s="201"/>
      <c r="L105" s="206"/>
    </row>
    <row r="106" s="9" customFormat="1" ht="19.92" customHeight="1">
      <c r="B106" s="207"/>
      <c r="C106" s="208"/>
      <c r="D106" s="209" t="s">
        <v>124</v>
      </c>
      <c r="E106" s="210"/>
      <c r="F106" s="210"/>
      <c r="G106" s="210"/>
      <c r="H106" s="210"/>
      <c r="I106" s="211"/>
      <c r="J106" s="212">
        <f>J461</f>
        <v>0</v>
      </c>
      <c r="K106" s="208"/>
      <c r="L106" s="213"/>
    </row>
    <row r="107" s="9" customFormat="1" ht="19.92" customHeight="1">
      <c r="B107" s="207"/>
      <c r="C107" s="208"/>
      <c r="D107" s="209" t="s">
        <v>125</v>
      </c>
      <c r="E107" s="210"/>
      <c r="F107" s="210"/>
      <c r="G107" s="210"/>
      <c r="H107" s="210"/>
      <c r="I107" s="211"/>
      <c r="J107" s="212">
        <f>J517</f>
        <v>0</v>
      </c>
      <c r="K107" s="208"/>
      <c r="L107" s="213"/>
    </row>
    <row r="108" s="9" customFormat="1" ht="19.92" customHeight="1">
      <c r="B108" s="207"/>
      <c r="C108" s="208"/>
      <c r="D108" s="209" t="s">
        <v>126</v>
      </c>
      <c r="E108" s="210"/>
      <c r="F108" s="210"/>
      <c r="G108" s="210"/>
      <c r="H108" s="210"/>
      <c r="I108" s="211"/>
      <c r="J108" s="212">
        <f>J528</f>
        <v>0</v>
      </c>
      <c r="K108" s="208"/>
      <c r="L108" s="213"/>
    </row>
    <row r="109" s="9" customFormat="1" ht="19.92" customHeight="1">
      <c r="B109" s="207"/>
      <c r="C109" s="208"/>
      <c r="D109" s="209" t="s">
        <v>127</v>
      </c>
      <c r="E109" s="210"/>
      <c r="F109" s="210"/>
      <c r="G109" s="210"/>
      <c r="H109" s="210"/>
      <c r="I109" s="211"/>
      <c r="J109" s="212">
        <f>J612</f>
        <v>0</v>
      </c>
      <c r="K109" s="208"/>
      <c r="L109" s="213"/>
    </row>
    <row r="110" s="9" customFormat="1" ht="19.92" customHeight="1">
      <c r="B110" s="207"/>
      <c r="C110" s="208"/>
      <c r="D110" s="209" t="s">
        <v>128</v>
      </c>
      <c r="E110" s="210"/>
      <c r="F110" s="210"/>
      <c r="G110" s="210"/>
      <c r="H110" s="210"/>
      <c r="I110" s="211"/>
      <c r="J110" s="212">
        <f>J633</f>
        <v>0</v>
      </c>
      <c r="K110" s="208"/>
      <c r="L110" s="213"/>
    </row>
    <row r="111" s="8" customFormat="1" ht="24.96" customHeight="1">
      <c r="B111" s="200"/>
      <c r="C111" s="201"/>
      <c r="D111" s="202" t="s">
        <v>129</v>
      </c>
      <c r="E111" s="203"/>
      <c r="F111" s="203"/>
      <c r="G111" s="203"/>
      <c r="H111" s="203"/>
      <c r="I111" s="204"/>
      <c r="J111" s="205">
        <f>J640</f>
        <v>0</v>
      </c>
      <c r="K111" s="201"/>
      <c r="L111" s="206"/>
    </row>
    <row r="112" s="1" customFormat="1" ht="21.84" customHeight="1">
      <c r="B112" s="39"/>
      <c r="C112" s="40"/>
      <c r="D112" s="40"/>
      <c r="E112" s="40"/>
      <c r="F112" s="40"/>
      <c r="G112" s="40"/>
      <c r="H112" s="40"/>
      <c r="I112" s="155"/>
      <c r="J112" s="40"/>
      <c r="K112" s="40"/>
      <c r="L112" s="41"/>
    </row>
    <row r="113" s="1" customFormat="1" ht="6.96" customHeight="1">
      <c r="B113" s="39"/>
      <c r="C113" s="40"/>
      <c r="D113" s="40"/>
      <c r="E113" s="40"/>
      <c r="F113" s="40"/>
      <c r="G113" s="40"/>
      <c r="H113" s="40"/>
      <c r="I113" s="155"/>
      <c r="J113" s="40"/>
      <c r="K113" s="40"/>
      <c r="L113" s="41"/>
    </row>
    <row r="114" s="1" customFormat="1" ht="29.28" customHeight="1">
      <c r="B114" s="39"/>
      <c r="C114" s="199" t="s">
        <v>130</v>
      </c>
      <c r="D114" s="40"/>
      <c r="E114" s="40"/>
      <c r="F114" s="40"/>
      <c r="G114" s="40"/>
      <c r="H114" s="40"/>
      <c r="I114" s="155"/>
      <c r="J114" s="214">
        <f>ROUND(J115 + J116 + J117 + J118 + J119 + J120,2)</f>
        <v>0</v>
      </c>
      <c r="K114" s="40"/>
      <c r="L114" s="41"/>
      <c r="N114" s="215" t="s">
        <v>44</v>
      </c>
    </row>
    <row r="115" s="1" customFormat="1" ht="18" customHeight="1">
      <c r="B115" s="39"/>
      <c r="C115" s="40"/>
      <c r="D115" s="140" t="s">
        <v>131</v>
      </c>
      <c r="E115" s="133"/>
      <c r="F115" s="133"/>
      <c r="G115" s="40"/>
      <c r="H115" s="40"/>
      <c r="I115" s="155"/>
      <c r="J115" s="134">
        <v>0</v>
      </c>
      <c r="K115" s="40"/>
      <c r="L115" s="216"/>
      <c r="M115" s="155"/>
      <c r="N115" s="217" t="s">
        <v>45</v>
      </c>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218" t="s">
        <v>132</v>
      </c>
      <c r="AZ115" s="155"/>
      <c r="BA115" s="155"/>
      <c r="BB115" s="155"/>
      <c r="BC115" s="155"/>
      <c r="BD115" s="155"/>
      <c r="BE115" s="219">
        <f>IF(N115="základní",J115,0)</f>
        <v>0</v>
      </c>
      <c r="BF115" s="219">
        <f>IF(N115="snížená",J115,0)</f>
        <v>0</v>
      </c>
      <c r="BG115" s="219">
        <f>IF(N115="zákl. přenesená",J115,0)</f>
        <v>0</v>
      </c>
      <c r="BH115" s="219">
        <f>IF(N115="sníž. přenesená",J115,0)</f>
        <v>0</v>
      </c>
      <c r="BI115" s="219">
        <f>IF(N115="nulová",J115,0)</f>
        <v>0</v>
      </c>
      <c r="BJ115" s="218" t="s">
        <v>88</v>
      </c>
      <c r="BK115" s="155"/>
      <c r="BL115" s="155"/>
      <c r="BM115" s="155"/>
    </row>
    <row r="116" s="1" customFormat="1" ht="18" customHeight="1">
      <c r="B116" s="39"/>
      <c r="C116" s="40"/>
      <c r="D116" s="140" t="s">
        <v>133</v>
      </c>
      <c r="E116" s="133"/>
      <c r="F116" s="133"/>
      <c r="G116" s="40"/>
      <c r="H116" s="40"/>
      <c r="I116" s="155"/>
      <c r="J116" s="134">
        <v>0</v>
      </c>
      <c r="K116" s="40"/>
      <c r="L116" s="216"/>
      <c r="M116" s="155"/>
      <c r="N116" s="217" t="s">
        <v>45</v>
      </c>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218" t="s">
        <v>132</v>
      </c>
      <c r="AZ116" s="155"/>
      <c r="BA116" s="155"/>
      <c r="BB116" s="155"/>
      <c r="BC116" s="155"/>
      <c r="BD116" s="155"/>
      <c r="BE116" s="219">
        <f>IF(N116="základní",J116,0)</f>
        <v>0</v>
      </c>
      <c r="BF116" s="219">
        <f>IF(N116="snížená",J116,0)</f>
        <v>0</v>
      </c>
      <c r="BG116" s="219">
        <f>IF(N116="zákl. přenesená",J116,0)</f>
        <v>0</v>
      </c>
      <c r="BH116" s="219">
        <f>IF(N116="sníž. přenesená",J116,0)</f>
        <v>0</v>
      </c>
      <c r="BI116" s="219">
        <f>IF(N116="nulová",J116,0)</f>
        <v>0</v>
      </c>
      <c r="BJ116" s="218" t="s">
        <v>88</v>
      </c>
      <c r="BK116" s="155"/>
      <c r="BL116" s="155"/>
      <c r="BM116" s="155"/>
    </row>
    <row r="117" s="1" customFormat="1" ht="18" customHeight="1">
      <c r="B117" s="39"/>
      <c r="C117" s="40"/>
      <c r="D117" s="140" t="s">
        <v>134</v>
      </c>
      <c r="E117" s="133"/>
      <c r="F117" s="133"/>
      <c r="G117" s="40"/>
      <c r="H117" s="40"/>
      <c r="I117" s="155"/>
      <c r="J117" s="134">
        <v>0</v>
      </c>
      <c r="K117" s="40"/>
      <c r="L117" s="216"/>
      <c r="M117" s="155"/>
      <c r="N117" s="217" t="s">
        <v>45</v>
      </c>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218" t="s">
        <v>132</v>
      </c>
      <c r="AZ117" s="155"/>
      <c r="BA117" s="155"/>
      <c r="BB117" s="155"/>
      <c r="BC117" s="155"/>
      <c r="BD117" s="155"/>
      <c r="BE117" s="219">
        <f>IF(N117="základní",J117,0)</f>
        <v>0</v>
      </c>
      <c r="BF117" s="219">
        <f>IF(N117="snížená",J117,0)</f>
        <v>0</v>
      </c>
      <c r="BG117" s="219">
        <f>IF(N117="zákl. přenesená",J117,0)</f>
        <v>0</v>
      </c>
      <c r="BH117" s="219">
        <f>IF(N117="sníž. přenesená",J117,0)</f>
        <v>0</v>
      </c>
      <c r="BI117" s="219">
        <f>IF(N117="nulová",J117,0)</f>
        <v>0</v>
      </c>
      <c r="BJ117" s="218" t="s">
        <v>88</v>
      </c>
      <c r="BK117" s="155"/>
      <c r="BL117" s="155"/>
      <c r="BM117" s="155"/>
    </row>
    <row r="118" s="1" customFormat="1" ht="18" customHeight="1">
      <c r="B118" s="39"/>
      <c r="C118" s="40"/>
      <c r="D118" s="140" t="s">
        <v>135</v>
      </c>
      <c r="E118" s="133"/>
      <c r="F118" s="133"/>
      <c r="G118" s="40"/>
      <c r="H118" s="40"/>
      <c r="I118" s="155"/>
      <c r="J118" s="134">
        <v>0</v>
      </c>
      <c r="K118" s="40"/>
      <c r="L118" s="216"/>
      <c r="M118" s="155"/>
      <c r="N118" s="217" t="s">
        <v>45</v>
      </c>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218" t="s">
        <v>132</v>
      </c>
      <c r="AZ118" s="155"/>
      <c r="BA118" s="155"/>
      <c r="BB118" s="155"/>
      <c r="BC118" s="155"/>
      <c r="BD118" s="155"/>
      <c r="BE118" s="219">
        <f>IF(N118="základní",J118,0)</f>
        <v>0</v>
      </c>
      <c r="BF118" s="219">
        <f>IF(N118="snížená",J118,0)</f>
        <v>0</v>
      </c>
      <c r="BG118" s="219">
        <f>IF(N118="zákl. přenesená",J118,0)</f>
        <v>0</v>
      </c>
      <c r="BH118" s="219">
        <f>IF(N118="sníž. přenesená",J118,0)</f>
        <v>0</v>
      </c>
      <c r="BI118" s="219">
        <f>IF(N118="nulová",J118,0)</f>
        <v>0</v>
      </c>
      <c r="BJ118" s="218" t="s">
        <v>88</v>
      </c>
      <c r="BK118" s="155"/>
      <c r="BL118" s="155"/>
      <c r="BM118" s="155"/>
    </row>
    <row r="119" s="1" customFormat="1" ht="18" customHeight="1">
      <c r="B119" s="39"/>
      <c r="C119" s="40"/>
      <c r="D119" s="140" t="s">
        <v>136</v>
      </c>
      <c r="E119" s="133"/>
      <c r="F119" s="133"/>
      <c r="G119" s="40"/>
      <c r="H119" s="40"/>
      <c r="I119" s="155"/>
      <c r="J119" s="134">
        <v>0</v>
      </c>
      <c r="K119" s="40"/>
      <c r="L119" s="216"/>
      <c r="M119" s="155"/>
      <c r="N119" s="217" t="s">
        <v>45</v>
      </c>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218" t="s">
        <v>132</v>
      </c>
      <c r="AZ119" s="155"/>
      <c r="BA119" s="155"/>
      <c r="BB119" s="155"/>
      <c r="BC119" s="155"/>
      <c r="BD119" s="155"/>
      <c r="BE119" s="219">
        <f>IF(N119="základní",J119,0)</f>
        <v>0</v>
      </c>
      <c r="BF119" s="219">
        <f>IF(N119="snížená",J119,0)</f>
        <v>0</v>
      </c>
      <c r="BG119" s="219">
        <f>IF(N119="zákl. přenesená",J119,0)</f>
        <v>0</v>
      </c>
      <c r="BH119" s="219">
        <f>IF(N119="sníž. přenesená",J119,0)</f>
        <v>0</v>
      </c>
      <c r="BI119" s="219">
        <f>IF(N119="nulová",J119,0)</f>
        <v>0</v>
      </c>
      <c r="BJ119" s="218" t="s">
        <v>88</v>
      </c>
      <c r="BK119" s="155"/>
      <c r="BL119" s="155"/>
      <c r="BM119" s="155"/>
    </row>
    <row r="120" s="1" customFormat="1" ht="18" customHeight="1">
      <c r="B120" s="39"/>
      <c r="C120" s="40"/>
      <c r="D120" s="133" t="s">
        <v>137</v>
      </c>
      <c r="E120" s="40"/>
      <c r="F120" s="40"/>
      <c r="G120" s="40"/>
      <c r="H120" s="40"/>
      <c r="I120" s="155"/>
      <c r="J120" s="134">
        <f>ROUND(J30*T120,2)</f>
        <v>0</v>
      </c>
      <c r="K120" s="40"/>
      <c r="L120" s="216"/>
      <c r="M120" s="155"/>
      <c r="N120" s="217" t="s">
        <v>45</v>
      </c>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218" t="s">
        <v>138</v>
      </c>
      <c r="AZ120" s="155"/>
      <c r="BA120" s="155"/>
      <c r="BB120" s="155"/>
      <c r="BC120" s="155"/>
      <c r="BD120" s="155"/>
      <c r="BE120" s="219">
        <f>IF(N120="základní",J120,0)</f>
        <v>0</v>
      </c>
      <c r="BF120" s="219">
        <f>IF(N120="snížená",J120,0)</f>
        <v>0</v>
      </c>
      <c r="BG120" s="219">
        <f>IF(N120="zákl. přenesená",J120,0)</f>
        <v>0</v>
      </c>
      <c r="BH120" s="219">
        <f>IF(N120="sníž. přenesená",J120,0)</f>
        <v>0</v>
      </c>
      <c r="BI120" s="219">
        <f>IF(N120="nulová",J120,0)</f>
        <v>0</v>
      </c>
      <c r="BJ120" s="218" t="s">
        <v>88</v>
      </c>
      <c r="BK120" s="155"/>
      <c r="BL120" s="155"/>
      <c r="BM120" s="155"/>
    </row>
    <row r="121" s="1" customFormat="1">
      <c r="B121" s="39"/>
      <c r="C121" s="40"/>
      <c r="D121" s="40"/>
      <c r="E121" s="40"/>
      <c r="F121" s="40"/>
      <c r="G121" s="40"/>
      <c r="H121" s="40"/>
      <c r="I121" s="155"/>
      <c r="J121" s="40"/>
      <c r="K121" s="40"/>
      <c r="L121" s="41"/>
    </row>
    <row r="122" s="1" customFormat="1" ht="29.28" customHeight="1">
      <c r="B122" s="39"/>
      <c r="C122" s="144" t="s">
        <v>105</v>
      </c>
      <c r="D122" s="145"/>
      <c r="E122" s="145"/>
      <c r="F122" s="145"/>
      <c r="G122" s="145"/>
      <c r="H122" s="145"/>
      <c r="I122" s="197"/>
      <c r="J122" s="146">
        <f>ROUND(J96+J114,2)</f>
        <v>0</v>
      </c>
      <c r="K122" s="145"/>
      <c r="L122" s="41"/>
    </row>
    <row r="123" s="1" customFormat="1" ht="6.96" customHeight="1">
      <c r="B123" s="62"/>
      <c r="C123" s="63"/>
      <c r="D123" s="63"/>
      <c r="E123" s="63"/>
      <c r="F123" s="63"/>
      <c r="G123" s="63"/>
      <c r="H123" s="63"/>
      <c r="I123" s="191"/>
      <c r="J123" s="63"/>
      <c r="K123" s="63"/>
      <c r="L123" s="41"/>
    </row>
    <row r="127" s="1" customFormat="1" ht="6.96" customHeight="1">
      <c r="B127" s="64"/>
      <c r="C127" s="65"/>
      <c r="D127" s="65"/>
      <c r="E127" s="65"/>
      <c r="F127" s="65"/>
      <c r="G127" s="65"/>
      <c r="H127" s="65"/>
      <c r="I127" s="194"/>
      <c r="J127" s="65"/>
      <c r="K127" s="65"/>
      <c r="L127" s="41"/>
    </row>
    <row r="128" s="1" customFormat="1" ht="24.96" customHeight="1">
      <c r="B128" s="39"/>
      <c r="C128" s="22" t="s">
        <v>139</v>
      </c>
      <c r="D128" s="40"/>
      <c r="E128" s="40"/>
      <c r="F128" s="40"/>
      <c r="G128" s="40"/>
      <c r="H128" s="40"/>
      <c r="I128" s="155"/>
      <c r="J128" s="40"/>
      <c r="K128" s="40"/>
      <c r="L128" s="41"/>
    </row>
    <row r="129" s="1" customFormat="1" ht="6.96" customHeight="1">
      <c r="B129" s="39"/>
      <c r="C129" s="40"/>
      <c r="D129" s="40"/>
      <c r="E129" s="40"/>
      <c r="F129" s="40"/>
      <c r="G129" s="40"/>
      <c r="H129" s="40"/>
      <c r="I129" s="155"/>
      <c r="J129" s="40"/>
      <c r="K129" s="40"/>
      <c r="L129" s="41"/>
    </row>
    <row r="130" s="1" customFormat="1" ht="12" customHeight="1">
      <c r="B130" s="39"/>
      <c r="C130" s="31" t="s">
        <v>16</v>
      </c>
      <c r="D130" s="40"/>
      <c r="E130" s="40"/>
      <c r="F130" s="40"/>
      <c r="G130" s="40"/>
      <c r="H130" s="40"/>
      <c r="I130" s="155"/>
      <c r="J130" s="40"/>
      <c r="K130" s="40"/>
      <c r="L130" s="41"/>
    </row>
    <row r="131" s="1" customFormat="1" ht="16.5" customHeight="1">
      <c r="B131" s="39"/>
      <c r="C131" s="40"/>
      <c r="D131" s="40"/>
      <c r="E131" s="195" t="str">
        <f>E7</f>
        <v>HK-HV k PS C192 – C198, PETROF, Doplnění</v>
      </c>
      <c r="F131" s="31"/>
      <c r="G131" s="31"/>
      <c r="H131" s="31"/>
      <c r="I131" s="155"/>
      <c r="J131" s="40"/>
      <c r="K131" s="40"/>
      <c r="L131" s="41"/>
    </row>
    <row r="132" s="1" customFormat="1" ht="12" customHeight="1">
      <c r="B132" s="39"/>
      <c r="C132" s="31" t="s">
        <v>107</v>
      </c>
      <c r="D132" s="40"/>
      <c r="E132" s="40"/>
      <c r="F132" s="40"/>
      <c r="G132" s="40"/>
      <c r="H132" s="40"/>
      <c r="I132" s="155"/>
      <c r="J132" s="40"/>
      <c r="K132" s="40"/>
      <c r="L132" s="41"/>
    </row>
    <row r="133" s="1" customFormat="1" ht="16.5" customHeight="1">
      <c r="B133" s="39"/>
      <c r="C133" s="40"/>
      <c r="D133" s="40"/>
      <c r="E133" s="72" t="str">
        <f>E9</f>
        <v>P04118.1 - Strojní část</v>
      </c>
      <c r="F133" s="40"/>
      <c r="G133" s="40"/>
      <c r="H133" s="40"/>
      <c r="I133" s="155"/>
      <c r="J133" s="40"/>
      <c r="K133" s="40"/>
      <c r="L133" s="41"/>
    </row>
    <row r="134" s="1" customFormat="1" ht="6.96" customHeight="1">
      <c r="B134" s="39"/>
      <c r="C134" s="40"/>
      <c r="D134" s="40"/>
      <c r="E134" s="40"/>
      <c r="F134" s="40"/>
      <c r="G134" s="40"/>
      <c r="H134" s="40"/>
      <c r="I134" s="155"/>
      <c r="J134" s="40"/>
      <c r="K134" s="40"/>
      <c r="L134" s="41"/>
    </row>
    <row r="135" s="1" customFormat="1" ht="12" customHeight="1">
      <c r="B135" s="39"/>
      <c r="C135" s="31" t="s">
        <v>20</v>
      </c>
      <c r="D135" s="40"/>
      <c r="E135" s="40"/>
      <c r="F135" s="26" t="str">
        <f>F12</f>
        <v>Hradec Králové</v>
      </c>
      <c r="G135" s="40"/>
      <c r="H135" s="40"/>
      <c r="I135" s="158" t="s">
        <v>22</v>
      </c>
      <c r="J135" s="75" t="str">
        <f>IF(J12="","",J12)</f>
        <v>21. 3. 2019</v>
      </c>
      <c r="K135" s="40"/>
      <c r="L135" s="41"/>
    </row>
    <row r="136" s="1" customFormat="1" ht="6.96" customHeight="1">
      <c r="B136" s="39"/>
      <c r="C136" s="40"/>
      <c r="D136" s="40"/>
      <c r="E136" s="40"/>
      <c r="F136" s="40"/>
      <c r="G136" s="40"/>
      <c r="H136" s="40"/>
      <c r="I136" s="155"/>
      <c r="J136" s="40"/>
      <c r="K136" s="40"/>
      <c r="L136" s="41"/>
    </row>
    <row r="137" s="1" customFormat="1" ht="15.15" customHeight="1">
      <c r="B137" s="39"/>
      <c r="C137" s="31" t="s">
        <v>24</v>
      </c>
      <c r="D137" s="40"/>
      <c r="E137" s="40"/>
      <c r="F137" s="26" t="str">
        <f>E15</f>
        <v>Elektrárny Opatovice, a.s.</v>
      </c>
      <c r="G137" s="40"/>
      <c r="H137" s="40"/>
      <c r="I137" s="158" t="s">
        <v>32</v>
      </c>
      <c r="J137" s="35" t="str">
        <f>E21</f>
        <v>Ing. Martin Česák</v>
      </c>
      <c r="K137" s="40"/>
      <c r="L137" s="41"/>
    </row>
    <row r="138" s="1" customFormat="1" ht="15.15" customHeight="1">
      <c r="B138" s="39"/>
      <c r="C138" s="31" t="s">
        <v>30</v>
      </c>
      <c r="D138" s="40"/>
      <c r="E138" s="40"/>
      <c r="F138" s="26" t="str">
        <f>IF(E18="","",E18)</f>
        <v>Vyplň údaj</v>
      </c>
      <c r="G138" s="40"/>
      <c r="H138" s="40"/>
      <c r="I138" s="158" t="s">
        <v>35</v>
      </c>
      <c r="J138" s="35" t="str">
        <f>E24</f>
        <v xml:space="preserve"> </v>
      </c>
      <c r="K138" s="40"/>
      <c r="L138" s="41"/>
    </row>
    <row r="139" s="1" customFormat="1" ht="10.32" customHeight="1">
      <c r="B139" s="39"/>
      <c r="C139" s="40"/>
      <c r="D139" s="40"/>
      <c r="E139" s="40"/>
      <c r="F139" s="40"/>
      <c r="G139" s="40"/>
      <c r="H139" s="40"/>
      <c r="I139" s="155"/>
      <c r="J139" s="40"/>
      <c r="K139" s="40"/>
      <c r="L139" s="41"/>
    </row>
    <row r="140" s="10" customFormat="1" ht="29.28" customHeight="1">
      <c r="B140" s="220"/>
      <c r="C140" s="221" t="s">
        <v>140</v>
      </c>
      <c r="D140" s="222" t="s">
        <v>65</v>
      </c>
      <c r="E140" s="222" t="s">
        <v>61</v>
      </c>
      <c r="F140" s="222" t="s">
        <v>62</v>
      </c>
      <c r="G140" s="222" t="s">
        <v>141</v>
      </c>
      <c r="H140" s="222" t="s">
        <v>142</v>
      </c>
      <c r="I140" s="223" t="s">
        <v>143</v>
      </c>
      <c r="J140" s="222" t="s">
        <v>112</v>
      </c>
      <c r="K140" s="224" t="s">
        <v>144</v>
      </c>
      <c r="L140" s="225"/>
      <c r="M140" s="96" t="s">
        <v>1</v>
      </c>
      <c r="N140" s="97" t="s">
        <v>44</v>
      </c>
      <c r="O140" s="97" t="s">
        <v>145</v>
      </c>
      <c r="P140" s="97" t="s">
        <v>146</v>
      </c>
      <c r="Q140" s="97" t="s">
        <v>147</v>
      </c>
      <c r="R140" s="97" t="s">
        <v>148</v>
      </c>
      <c r="S140" s="97" t="s">
        <v>149</v>
      </c>
      <c r="T140" s="98" t="s">
        <v>150</v>
      </c>
    </row>
    <row r="141" s="1" customFormat="1" ht="22.8" customHeight="1">
      <c r="B141" s="39"/>
      <c r="C141" s="103" t="s">
        <v>151</v>
      </c>
      <c r="D141" s="40"/>
      <c r="E141" s="40"/>
      <c r="F141" s="40"/>
      <c r="G141" s="40"/>
      <c r="H141" s="40"/>
      <c r="I141" s="155"/>
      <c r="J141" s="226">
        <f>BK141</f>
        <v>0</v>
      </c>
      <c r="K141" s="40"/>
      <c r="L141" s="41"/>
      <c r="M141" s="99"/>
      <c r="N141" s="100"/>
      <c r="O141" s="100"/>
      <c r="P141" s="227">
        <f>P142+P394+P460+P640</f>
        <v>0</v>
      </c>
      <c r="Q141" s="100"/>
      <c r="R141" s="227">
        <f>R142+R394+R460+R640</f>
        <v>9.8879055718599975</v>
      </c>
      <c r="S141" s="100"/>
      <c r="T141" s="228">
        <f>T142+T394+T460+T640</f>
        <v>7.1810899999999993</v>
      </c>
      <c r="AT141" s="16" t="s">
        <v>79</v>
      </c>
      <c r="AU141" s="16" t="s">
        <v>114</v>
      </c>
      <c r="BK141" s="229">
        <f>BK142+BK394+BK460+BK640</f>
        <v>0</v>
      </c>
    </row>
    <row r="142" s="11" customFormat="1" ht="25.92" customHeight="1">
      <c r="B142" s="230"/>
      <c r="C142" s="231"/>
      <c r="D142" s="232" t="s">
        <v>79</v>
      </c>
      <c r="E142" s="233" t="s">
        <v>152</v>
      </c>
      <c r="F142" s="233" t="s">
        <v>153</v>
      </c>
      <c r="G142" s="231"/>
      <c r="H142" s="231"/>
      <c r="I142" s="234"/>
      <c r="J142" s="235">
        <f>BK142</f>
        <v>0</v>
      </c>
      <c r="K142" s="231"/>
      <c r="L142" s="236"/>
      <c r="M142" s="237"/>
      <c r="N142" s="238"/>
      <c r="O142" s="238"/>
      <c r="P142" s="239">
        <f>P143+P157+P335</f>
        <v>0</v>
      </c>
      <c r="Q142" s="238"/>
      <c r="R142" s="239">
        <f>R143+R157+R335</f>
        <v>0.47671999999999992</v>
      </c>
      <c r="S142" s="238"/>
      <c r="T142" s="240">
        <f>T143+T157+T335</f>
        <v>0</v>
      </c>
      <c r="AR142" s="241" t="s">
        <v>88</v>
      </c>
      <c r="AT142" s="242" t="s">
        <v>79</v>
      </c>
      <c r="AU142" s="242" t="s">
        <v>80</v>
      </c>
      <c r="AY142" s="241" t="s">
        <v>154</v>
      </c>
      <c r="BK142" s="243">
        <f>BK143+BK157+BK335</f>
        <v>0</v>
      </c>
    </row>
    <row r="143" s="11" customFormat="1" ht="22.8" customHeight="1">
      <c r="B143" s="230"/>
      <c r="C143" s="231"/>
      <c r="D143" s="232" t="s">
        <v>79</v>
      </c>
      <c r="E143" s="244" t="s">
        <v>155</v>
      </c>
      <c r="F143" s="244" t="s">
        <v>156</v>
      </c>
      <c r="G143" s="231"/>
      <c r="H143" s="231"/>
      <c r="I143" s="234"/>
      <c r="J143" s="245">
        <f>BK143</f>
        <v>0</v>
      </c>
      <c r="K143" s="231"/>
      <c r="L143" s="236"/>
      <c r="M143" s="237"/>
      <c r="N143" s="238"/>
      <c r="O143" s="238"/>
      <c r="P143" s="239">
        <f>SUM(P144:P156)</f>
        <v>0</v>
      </c>
      <c r="Q143" s="238"/>
      <c r="R143" s="239">
        <f>SUM(R144:R156)</f>
        <v>0</v>
      </c>
      <c r="S143" s="238"/>
      <c r="T143" s="240">
        <f>SUM(T144:T156)</f>
        <v>0</v>
      </c>
      <c r="AR143" s="241" t="s">
        <v>88</v>
      </c>
      <c r="AT143" s="242" t="s">
        <v>79</v>
      </c>
      <c r="AU143" s="242" t="s">
        <v>88</v>
      </c>
      <c r="AY143" s="241" t="s">
        <v>154</v>
      </c>
      <c r="BK143" s="243">
        <f>SUM(BK144:BK156)</f>
        <v>0</v>
      </c>
    </row>
    <row r="144" s="1" customFormat="1" ht="24" customHeight="1">
      <c r="B144" s="39"/>
      <c r="C144" s="246" t="s">
        <v>88</v>
      </c>
      <c r="D144" s="246" t="s">
        <v>157</v>
      </c>
      <c r="E144" s="247" t="s">
        <v>158</v>
      </c>
      <c r="F144" s="248" t="s">
        <v>159</v>
      </c>
      <c r="G144" s="249" t="s">
        <v>160</v>
      </c>
      <c r="H144" s="250">
        <v>7.181</v>
      </c>
      <c r="I144" s="251"/>
      <c r="J144" s="252">
        <f>ROUND(I144*H144,2)</f>
        <v>0</v>
      </c>
      <c r="K144" s="248" t="s">
        <v>161</v>
      </c>
      <c r="L144" s="41"/>
      <c r="M144" s="253" t="s">
        <v>1</v>
      </c>
      <c r="N144" s="254" t="s">
        <v>45</v>
      </c>
      <c r="O144" s="87"/>
      <c r="P144" s="255">
        <f>O144*H144</f>
        <v>0</v>
      </c>
      <c r="Q144" s="255">
        <v>0</v>
      </c>
      <c r="R144" s="255">
        <f>Q144*H144</f>
        <v>0</v>
      </c>
      <c r="S144" s="255">
        <v>0</v>
      </c>
      <c r="T144" s="256">
        <f>S144*H144</f>
        <v>0</v>
      </c>
      <c r="AR144" s="257" t="s">
        <v>162</v>
      </c>
      <c r="AT144" s="257" t="s">
        <v>157</v>
      </c>
      <c r="AU144" s="257" t="s">
        <v>90</v>
      </c>
      <c r="AY144" s="16" t="s">
        <v>154</v>
      </c>
      <c r="BE144" s="139">
        <f>IF(N144="základní",J144,0)</f>
        <v>0</v>
      </c>
      <c r="BF144" s="139">
        <f>IF(N144="snížená",J144,0)</f>
        <v>0</v>
      </c>
      <c r="BG144" s="139">
        <f>IF(N144="zákl. přenesená",J144,0)</f>
        <v>0</v>
      </c>
      <c r="BH144" s="139">
        <f>IF(N144="sníž. přenesená",J144,0)</f>
        <v>0</v>
      </c>
      <c r="BI144" s="139">
        <f>IF(N144="nulová",J144,0)</f>
        <v>0</v>
      </c>
      <c r="BJ144" s="16" t="s">
        <v>88</v>
      </c>
      <c r="BK144" s="139">
        <f>ROUND(I144*H144,2)</f>
        <v>0</v>
      </c>
      <c r="BL144" s="16" t="s">
        <v>162</v>
      </c>
      <c r="BM144" s="257" t="s">
        <v>163</v>
      </c>
    </row>
    <row r="145" s="1" customFormat="1">
      <c r="B145" s="39"/>
      <c r="C145" s="40"/>
      <c r="D145" s="258" t="s">
        <v>164</v>
      </c>
      <c r="E145" s="40"/>
      <c r="F145" s="259" t="s">
        <v>165</v>
      </c>
      <c r="G145" s="40"/>
      <c r="H145" s="40"/>
      <c r="I145" s="155"/>
      <c r="J145" s="40"/>
      <c r="K145" s="40"/>
      <c r="L145" s="41"/>
      <c r="M145" s="260"/>
      <c r="N145" s="87"/>
      <c r="O145" s="87"/>
      <c r="P145" s="87"/>
      <c r="Q145" s="87"/>
      <c r="R145" s="87"/>
      <c r="S145" s="87"/>
      <c r="T145" s="88"/>
      <c r="AT145" s="16" t="s">
        <v>164</v>
      </c>
      <c r="AU145" s="16" t="s">
        <v>90</v>
      </c>
    </row>
    <row r="146" s="1" customFormat="1">
      <c r="B146" s="39"/>
      <c r="C146" s="40"/>
      <c r="D146" s="258" t="s">
        <v>166</v>
      </c>
      <c r="E146" s="40"/>
      <c r="F146" s="261" t="s">
        <v>167</v>
      </c>
      <c r="G146" s="40"/>
      <c r="H146" s="40"/>
      <c r="I146" s="155"/>
      <c r="J146" s="40"/>
      <c r="K146" s="40"/>
      <c r="L146" s="41"/>
      <c r="M146" s="260"/>
      <c r="N146" s="87"/>
      <c r="O146" s="87"/>
      <c r="P146" s="87"/>
      <c r="Q146" s="87"/>
      <c r="R146" s="87"/>
      <c r="S146" s="87"/>
      <c r="T146" s="88"/>
      <c r="AT146" s="16" t="s">
        <v>166</v>
      </c>
      <c r="AU146" s="16" t="s">
        <v>90</v>
      </c>
    </row>
    <row r="147" s="1" customFormat="1" ht="24" customHeight="1">
      <c r="B147" s="39"/>
      <c r="C147" s="246" t="s">
        <v>90</v>
      </c>
      <c r="D147" s="246" t="s">
        <v>157</v>
      </c>
      <c r="E147" s="247" t="s">
        <v>168</v>
      </c>
      <c r="F147" s="248" t="s">
        <v>169</v>
      </c>
      <c r="G147" s="249" t="s">
        <v>160</v>
      </c>
      <c r="H147" s="250">
        <v>71.810000000000002</v>
      </c>
      <c r="I147" s="251"/>
      <c r="J147" s="252">
        <f>ROUND(I147*H147,2)</f>
        <v>0</v>
      </c>
      <c r="K147" s="248" t="s">
        <v>161</v>
      </c>
      <c r="L147" s="41"/>
      <c r="M147" s="253" t="s">
        <v>1</v>
      </c>
      <c r="N147" s="254" t="s">
        <v>45</v>
      </c>
      <c r="O147" s="87"/>
      <c r="P147" s="255">
        <f>O147*H147</f>
        <v>0</v>
      </c>
      <c r="Q147" s="255">
        <v>0</v>
      </c>
      <c r="R147" s="255">
        <f>Q147*H147</f>
        <v>0</v>
      </c>
      <c r="S147" s="255">
        <v>0</v>
      </c>
      <c r="T147" s="256">
        <f>S147*H147</f>
        <v>0</v>
      </c>
      <c r="AR147" s="257" t="s">
        <v>162</v>
      </c>
      <c r="AT147" s="257" t="s">
        <v>157</v>
      </c>
      <c r="AU147" s="257" t="s">
        <v>90</v>
      </c>
      <c r="AY147" s="16" t="s">
        <v>154</v>
      </c>
      <c r="BE147" s="139">
        <f>IF(N147="základní",J147,0)</f>
        <v>0</v>
      </c>
      <c r="BF147" s="139">
        <f>IF(N147="snížená",J147,0)</f>
        <v>0</v>
      </c>
      <c r="BG147" s="139">
        <f>IF(N147="zákl. přenesená",J147,0)</f>
        <v>0</v>
      </c>
      <c r="BH147" s="139">
        <f>IF(N147="sníž. přenesená",J147,0)</f>
        <v>0</v>
      </c>
      <c r="BI147" s="139">
        <f>IF(N147="nulová",J147,0)</f>
        <v>0</v>
      </c>
      <c r="BJ147" s="16" t="s">
        <v>88</v>
      </c>
      <c r="BK147" s="139">
        <f>ROUND(I147*H147,2)</f>
        <v>0</v>
      </c>
      <c r="BL147" s="16" t="s">
        <v>162</v>
      </c>
      <c r="BM147" s="257" t="s">
        <v>170</v>
      </c>
    </row>
    <row r="148" s="1" customFormat="1">
      <c r="B148" s="39"/>
      <c r="C148" s="40"/>
      <c r="D148" s="258" t="s">
        <v>164</v>
      </c>
      <c r="E148" s="40"/>
      <c r="F148" s="259" t="s">
        <v>171</v>
      </c>
      <c r="G148" s="40"/>
      <c r="H148" s="40"/>
      <c r="I148" s="155"/>
      <c r="J148" s="40"/>
      <c r="K148" s="40"/>
      <c r="L148" s="41"/>
      <c r="M148" s="260"/>
      <c r="N148" s="87"/>
      <c r="O148" s="87"/>
      <c r="P148" s="87"/>
      <c r="Q148" s="87"/>
      <c r="R148" s="87"/>
      <c r="S148" s="87"/>
      <c r="T148" s="88"/>
      <c r="AT148" s="16" t="s">
        <v>164</v>
      </c>
      <c r="AU148" s="16" t="s">
        <v>90</v>
      </c>
    </row>
    <row r="149" s="1" customFormat="1">
      <c r="B149" s="39"/>
      <c r="C149" s="40"/>
      <c r="D149" s="258" t="s">
        <v>166</v>
      </c>
      <c r="E149" s="40"/>
      <c r="F149" s="261" t="s">
        <v>167</v>
      </c>
      <c r="G149" s="40"/>
      <c r="H149" s="40"/>
      <c r="I149" s="155"/>
      <c r="J149" s="40"/>
      <c r="K149" s="40"/>
      <c r="L149" s="41"/>
      <c r="M149" s="260"/>
      <c r="N149" s="87"/>
      <c r="O149" s="87"/>
      <c r="P149" s="87"/>
      <c r="Q149" s="87"/>
      <c r="R149" s="87"/>
      <c r="S149" s="87"/>
      <c r="T149" s="88"/>
      <c r="AT149" s="16" t="s">
        <v>166</v>
      </c>
      <c r="AU149" s="16" t="s">
        <v>90</v>
      </c>
    </row>
    <row r="150" s="12" customFormat="1">
      <c r="B150" s="262"/>
      <c r="C150" s="263"/>
      <c r="D150" s="258" t="s">
        <v>172</v>
      </c>
      <c r="E150" s="263"/>
      <c r="F150" s="264" t="s">
        <v>173</v>
      </c>
      <c r="G150" s="263"/>
      <c r="H150" s="265">
        <v>71.810000000000002</v>
      </c>
      <c r="I150" s="266"/>
      <c r="J150" s="263"/>
      <c r="K150" s="263"/>
      <c r="L150" s="267"/>
      <c r="M150" s="268"/>
      <c r="N150" s="269"/>
      <c r="O150" s="269"/>
      <c r="P150" s="269"/>
      <c r="Q150" s="269"/>
      <c r="R150" s="269"/>
      <c r="S150" s="269"/>
      <c r="T150" s="270"/>
      <c r="AT150" s="271" t="s">
        <v>172</v>
      </c>
      <c r="AU150" s="271" t="s">
        <v>90</v>
      </c>
      <c r="AV150" s="12" t="s">
        <v>90</v>
      </c>
      <c r="AW150" s="12" t="s">
        <v>4</v>
      </c>
      <c r="AX150" s="12" t="s">
        <v>88</v>
      </c>
      <c r="AY150" s="271" t="s">
        <v>154</v>
      </c>
    </row>
    <row r="151" s="1" customFormat="1" ht="16.5" customHeight="1">
      <c r="B151" s="39"/>
      <c r="C151" s="246" t="s">
        <v>174</v>
      </c>
      <c r="D151" s="246" t="s">
        <v>157</v>
      </c>
      <c r="E151" s="247" t="s">
        <v>175</v>
      </c>
      <c r="F151" s="248" t="s">
        <v>176</v>
      </c>
      <c r="G151" s="249" t="s">
        <v>160</v>
      </c>
      <c r="H151" s="250">
        <v>7.181</v>
      </c>
      <c r="I151" s="251"/>
      <c r="J151" s="252">
        <f>ROUND(I151*H151,2)</f>
        <v>0</v>
      </c>
      <c r="K151" s="248" t="s">
        <v>161</v>
      </c>
      <c r="L151" s="41"/>
      <c r="M151" s="253" t="s">
        <v>1</v>
      </c>
      <c r="N151" s="254" t="s">
        <v>45</v>
      </c>
      <c r="O151" s="87"/>
      <c r="P151" s="255">
        <f>O151*H151</f>
        <v>0</v>
      </c>
      <c r="Q151" s="255">
        <v>0</v>
      </c>
      <c r="R151" s="255">
        <f>Q151*H151</f>
        <v>0</v>
      </c>
      <c r="S151" s="255">
        <v>0</v>
      </c>
      <c r="T151" s="256">
        <f>S151*H151</f>
        <v>0</v>
      </c>
      <c r="AR151" s="257" t="s">
        <v>162</v>
      </c>
      <c r="AT151" s="257" t="s">
        <v>157</v>
      </c>
      <c r="AU151" s="257" t="s">
        <v>90</v>
      </c>
      <c r="AY151" s="16" t="s">
        <v>154</v>
      </c>
      <c r="BE151" s="139">
        <f>IF(N151="základní",J151,0)</f>
        <v>0</v>
      </c>
      <c r="BF151" s="139">
        <f>IF(N151="snížená",J151,0)</f>
        <v>0</v>
      </c>
      <c r="BG151" s="139">
        <f>IF(N151="zákl. přenesená",J151,0)</f>
        <v>0</v>
      </c>
      <c r="BH151" s="139">
        <f>IF(N151="sníž. přenesená",J151,0)</f>
        <v>0</v>
      </c>
      <c r="BI151" s="139">
        <f>IF(N151="nulová",J151,0)</f>
        <v>0</v>
      </c>
      <c r="BJ151" s="16" t="s">
        <v>88</v>
      </c>
      <c r="BK151" s="139">
        <f>ROUND(I151*H151,2)</f>
        <v>0</v>
      </c>
      <c r="BL151" s="16" t="s">
        <v>162</v>
      </c>
      <c r="BM151" s="257" t="s">
        <v>177</v>
      </c>
    </row>
    <row r="152" s="1" customFormat="1">
      <c r="B152" s="39"/>
      <c r="C152" s="40"/>
      <c r="D152" s="258" t="s">
        <v>164</v>
      </c>
      <c r="E152" s="40"/>
      <c r="F152" s="259" t="s">
        <v>178</v>
      </c>
      <c r="G152" s="40"/>
      <c r="H152" s="40"/>
      <c r="I152" s="155"/>
      <c r="J152" s="40"/>
      <c r="K152" s="40"/>
      <c r="L152" s="41"/>
      <c r="M152" s="260"/>
      <c r="N152" s="87"/>
      <c r="O152" s="87"/>
      <c r="P152" s="87"/>
      <c r="Q152" s="87"/>
      <c r="R152" s="87"/>
      <c r="S152" s="87"/>
      <c r="T152" s="88"/>
      <c r="AT152" s="16" t="s">
        <v>164</v>
      </c>
      <c r="AU152" s="16" t="s">
        <v>90</v>
      </c>
    </row>
    <row r="153" s="1" customFormat="1">
      <c r="B153" s="39"/>
      <c r="C153" s="40"/>
      <c r="D153" s="258" t="s">
        <v>166</v>
      </c>
      <c r="E153" s="40"/>
      <c r="F153" s="261" t="s">
        <v>179</v>
      </c>
      <c r="G153" s="40"/>
      <c r="H153" s="40"/>
      <c r="I153" s="155"/>
      <c r="J153" s="40"/>
      <c r="K153" s="40"/>
      <c r="L153" s="41"/>
      <c r="M153" s="260"/>
      <c r="N153" s="87"/>
      <c r="O153" s="87"/>
      <c r="P153" s="87"/>
      <c r="Q153" s="87"/>
      <c r="R153" s="87"/>
      <c r="S153" s="87"/>
      <c r="T153" s="88"/>
      <c r="AT153" s="16" t="s">
        <v>166</v>
      </c>
      <c r="AU153" s="16" t="s">
        <v>90</v>
      </c>
    </row>
    <row r="154" s="1" customFormat="1" ht="24" customHeight="1">
      <c r="B154" s="39"/>
      <c r="C154" s="246" t="s">
        <v>162</v>
      </c>
      <c r="D154" s="246" t="s">
        <v>157</v>
      </c>
      <c r="E154" s="247" t="s">
        <v>180</v>
      </c>
      <c r="F154" s="248" t="s">
        <v>181</v>
      </c>
      <c r="G154" s="249" t="s">
        <v>160</v>
      </c>
      <c r="H154" s="250">
        <v>2.0950000000000002</v>
      </c>
      <c r="I154" s="251"/>
      <c r="J154" s="252">
        <f>ROUND(I154*H154,2)</f>
        <v>0</v>
      </c>
      <c r="K154" s="248" t="s">
        <v>161</v>
      </c>
      <c r="L154" s="41"/>
      <c r="M154" s="253" t="s">
        <v>1</v>
      </c>
      <c r="N154" s="254" t="s">
        <v>45</v>
      </c>
      <c r="O154" s="87"/>
      <c r="P154" s="255">
        <f>O154*H154</f>
        <v>0</v>
      </c>
      <c r="Q154" s="255">
        <v>0</v>
      </c>
      <c r="R154" s="255">
        <f>Q154*H154</f>
        <v>0</v>
      </c>
      <c r="S154" s="255">
        <v>0</v>
      </c>
      <c r="T154" s="256">
        <f>S154*H154</f>
        <v>0</v>
      </c>
      <c r="AR154" s="257" t="s">
        <v>162</v>
      </c>
      <c r="AT154" s="257" t="s">
        <v>157</v>
      </c>
      <c r="AU154" s="257" t="s">
        <v>90</v>
      </c>
      <c r="AY154" s="16" t="s">
        <v>154</v>
      </c>
      <c r="BE154" s="139">
        <f>IF(N154="základní",J154,0)</f>
        <v>0</v>
      </c>
      <c r="BF154" s="139">
        <f>IF(N154="snížená",J154,0)</f>
        <v>0</v>
      </c>
      <c r="BG154" s="139">
        <f>IF(N154="zákl. přenesená",J154,0)</f>
        <v>0</v>
      </c>
      <c r="BH154" s="139">
        <f>IF(N154="sníž. přenesená",J154,0)</f>
        <v>0</v>
      </c>
      <c r="BI154" s="139">
        <f>IF(N154="nulová",J154,0)</f>
        <v>0</v>
      </c>
      <c r="BJ154" s="16" t="s">
        <v>88</v>
      </c>
      <c r="BK154" s="139">
        <f>ROUND(I154*H154,2)</f>
        <v>0</v>
      </c>
      <c r="BL154" s="16" t="s">
        <v>162</v>
      </c>
      <c r="BM154" s="257" t="s">
        <v>182</v>
      </c>
    </row>
    <row r="155" s="1" customFormat="1">
      <c r="B155" s="39"/>
      <c r="C155" s="40"/>
      <c r="D155" s="258" t="s">
        <v>164</v>
      </c>
      <c r="E155" s="40"/>
      <c r="F155" s="259" t="s">
        <v>183</v>
      </c>
      <c r="G155" s="40"/>
      <c r="H155" s="40"/>
      <c r="I155" s="155"/>
      <c r="J155" s="40"/>
      <c r="K155" s="40"/>
      <c r="L155" s="41"/>
      <c r="M155" s="260"/>
      <c r="N155" s="87"/>
      <c r="O155" s="87"/>
      <c r="P155" s="87"/>
      <c r="Q155" s="87"/>
      <c r="R155" s="87"/>
      <c r="S155" s="87"/>
      <c r="T155" s="88"/>
      <c r="AT155" s="16" t="s">
        <v>164</v>
      </c>
      <c r="AU155" s="16" t="s">
        <v>90</v>
      </c>
    </row>
    <row r="156" s="1" customFormat="1">
      <c r="B156" s="39"/>
      <c r="C156" s="40"/>
      <c r="D156" s="258" t="s">
        <v>166</v>
      </c>
      <c r="E156" s="40"/>
      <c r="F156" s="261" t="s">
        <v>184</v>
      </c>
      <c r="G156" s="40"/>
      <c r="H156" s="40"/>
      <c r="I156" s="155"/>
      <c r="J156" s="40"/>
      <c r="K156" s="40"/>
      <c r="L156" s="41"/>
      <c r="M156" s="260"/>
      <c r="N156" s="87"/>
      <c r="O156" s="87"/>
      <c r="P156" s="87"/>
      <c r="Q156" s="87"/>
      <c r="R156" s="87"/>
      <c r="S156" s="87"/>
      <c r="T156" s="88"/>
      <c r="AT156" s="16" t="s">
        <v>166</v>
      </c>
      <c r="AU156" s="16" t="s">
        <v>90</v>
      </c>
    </row>
    <row r="157" s="11" customFormat="1" ht="22.8" customHeight="1">
      <c r="B157" s="230"/>
      <c r="C157" s="231"/>
      <c r="D157" s="232" t="s">
        <v>79</v>
      </c>
      <c r="E157" s="244" t="s">
        <v>185</v>
      </c>
      <c r="F157" s="244" t="s">
        <v>186</v>
      </c>
      <c r="G157" s="231"/>
      <c r="H157" s="231"/>
      <c r="I157" s="234"/>
      <c r="J157" s="245">
        <f>BK157</f>
        <v>0</v>
      </c>
      <c r="K157" s="231"/>
      <c r="L157" s="236"/>
      <c r="M157" s="237"/>
      <c r="N157" s="238"/>
      <c r="O157" s="238"/>
      <c r="P157" s="239">
        <f>SUM(P158:P334)</f>
        <v>0</v>
      </c>
      <c r="Q157" s="238"/>
      <c r="R157" s="239">
        <f>SUM(R158:R334)</f>
        <v>0</v>
      </c>
      <c r="S157" s="238"/>
      <c r="T157" s="240">
        <f>SUM(T158:T334)</f>
        <v>0</v>
      </c>
      <c r="AR157" s="241" t="s">
        <v>88</v>
      </c>
      <c r="AT157" s="242" t="s">
        <v>79</v>
      </c>
      <c r="AU157" s="242" t="s">
        <v>88</v>
      </c>
      <c r="AY157" s="241" t="s">
        <v>154</v>
      </c>
      <c r="BK157" s="243">
        <f>SUM(BK158:BK334)</f>
        <v>0</v>
      </c>
    </row>
    <row r="158" s="1" customFormat="1" ht="16.5" customHeight="1">
      <c r="B158" s="39"/>
      <c r="C158" s="272" t="s">
        <v>187</v>
      </c>
      <c r="D158" s="272" t="s">
        <v>188</v>
      </c>
      <c r="E158" s="273" t="s">
        <v>189</v>
      </c>
      <c r="F158" s="274" t="s">
        <v>190</v>
      </c>
      <c r="G158" s="275" t="s">
        <v>191</v>
      </c>
      <c r="H158" s="276">
        <v>24</v>
      </c>
      <c r="I158" s="277"/>
      <c r="J158" s="278">
        <f>ROUND(I158*H158,2)</f>
        <v>0</v>
      </c>
      <c r="K158" s="274" t="s">
        <v>1</v>
      </c>
      <c r="L158" s="279"/>
      <c r="M158" s="280" t="s">
        <v>1</v>
      </c>
      <c r="N158" s="281" t="s">
        <v>45</v>
      </c>
      <c r="O158" s="87"/>
      <c r="P158" s="255">
        <f>O158*H158</f>
        <v>0</v>
      </c>
      <c r="Q158" s="255">
        <v>0</v>
      </c>
      <c r="R158" s="255">
        <f>Q158*H158</f>
        <v>0</v>
      </c>
      <c r="S158" s="255">
        <v>0</v>
      </c>
      <c r="T158" s="256">
        <f>S158*H158</f>
        <v>0</v>
      </c>
      <c r="AR158" s="257" t="s">
        <v>192</v>
      </c>
      <c r="AT158" s="257" t="s">
        <v>188</v>
      </c>
      <c r="AU158" s="257" t="s">
        <v>90</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162</v>
      </c>
      <c r="BM158" s="257" t="s">
        <v>193</v>
      </c>
    </row>
    <row r="159" s="1" customFormat="1">
      <c r="B159" s="39"/>
      <c r="C159" s="40"/>
      <c r="D159" s="258" t="s">
        <v>164</v>
      </c>
      <c r="E159" s="40"/>
      <c r="F159" s="259" t="s">
        <v>190</v>
      </c>
      <c r="G159" s="40"/>
      <c r="H159" s="40"/>
      <c r="I159" s="155"/>
      <c r="J159" s="40"/>
      <c r="K159" s="40"/>
      <c r="L159" s="41"/>
      <c r="M159" s="260"/>
      <c r="N159" s="87"/>
      <c r="O159" s="87"/>
      <c r="P159" s="87"/>
      <c r="Q159" s="87"/>
      <c r="R159" s="87"/>
      <c r="S159" s="87"/>
      <c r="T159" s="88"/>
      <c r="AT159" s="16" t="s">
        <v>164</v>
      </c>
      <c r="AU159" s="16" t="s">
        <v>90</v>
      </c>
    </row>
    <row r="160" s="1" customFormat="1" ht="16.5" customHeight="1">
      <c r="B160" s="39"/>
      <c r="C160" s="272" t="s">
        <v>194</v>
      </c>
      <c r="D160" s="272" t="s">
        <v>188</v>
      </c>
      <c r="E160" s="273" t="s">
        <v>195</v>
      </c>
      <c r="F160" s="274" t="s">
        <v>196</v>
      </c>
      <c r="G160" s="275" t="s">
        <v>191</v>
      </c>
      <c r="H160" s="276">
        <v>24</v>
      </c>
      <c r="I160" s="277"/>
      <c r="J160" s="278">
        <f>ROUND(I160*H160,2)</f>
        <v>0</v>
      </c>
      <c r="K160" s="274" t="s">
        <v>1</v>
      </c>
      <c r="L160" s="279"/>
      <c r="M160" s="280" t="s">
        <v>1</v>
      </c>
      <c r="N160" s="281" t="s">
        <v>45</v>
      </c>
      <c r="O160" s="87"/>
      <c r="P160" s="255">
        <f>O160*H160</f>
        <v>0</v>
      </c>
      <c r="Q160" s="255">
        <v>0</v>
      </c>
      <c r="R160" s="255">
        <f>Q160*H160</f>
        <v>0</v>
      </c>
      <c r="S160" s="255">
        <v>0</v>
      </c>
      <c r="T160" s="256">
        <f>S160*H160</f>
        <v>0</v>
      </c>
      <c r="AR160" s="257" t="s">
        <v>192</v>
      </c>
      <c r="AT160" s="257" t="s">
        <v>188</v>
      </c>
      <c r="AU160" s="257" t="s">
        <v>90</v>
      </c>
      <c r="AY160" s="16" t="s">
        <v>154</v>
      </c>
      <c r="BE160" s="139">
        <f>IF(N160="základní",J160,0)</f>
        <v>0</v>
      </c>
      <c r="BF160" s="139">
        <f>IF(N160="snížená",J160,0)</f>
        <v>0</v>
      </c>
      <c r="BG160" s="139">
        <f>IF(N160="zákl. přenesená",J160,0)</f>
        <v>0</v>
      </c>
      <c r="BH160" s="139">
        <f>IF(N160="sníž. přenesená",J160,0)</f>
        <v>0</v>
      </c>
      <c r="BI160" s="139">
        <f>IF(N160="nulová",J160,0)</f>
        <v>0</v>
      </c>
      <c r="BJ160" s="16" t="s">
        <v>88</v>
      </c>
      <c r="BK160" s="139">
        <f>ROUND(I160*H160,2)</f>
        <v>0</v>
      </c>
      <c r="BL160" s="16" t="s">
        <v>162</v>
      </c>
      <c r="BM160" s="257" t="s">
        <v>197</v>
      </c>
    </row>
    <row r="161" s="1" customFormat="1">
      <c r="B161" s="39"/>
      <c r="C161" s="40"/>
      <c r="D161" s="258" t="s">
        <v>164</v>
      </c>
      <c r="E161" s="40"/>
      <c r="F161" s="259" t="s">
        <v>196</v>
      </c>
      <c r="G161" s="40"/>
      <c r="H161" s="40"/>
      <c r="I161" s="155"/>
      <c r="J161" s="40"/>
      <c r="K161" s="40"/>
      <c r="L161" s="41"/>
      <c r="M161" s="260"/>
      <c r="N161" s="87"/>
      <c r="O161" s="87"/>
      <c r="P161" s="87"/>
      <c r="Q161" s="87"/>
      <c r="R161" s="87"/>
      <c r="S161" s="87"/>
      <c r="T161" s="88"/>
      <c r="AT161" s="16" t="s">
        <v>164</v>
      </c>
      <c r="AU161" s="16" t="s">
        <v>90</v>
      </c>
    </row>
    <row r="162" s="1" customFormat="1" ht="16.5" customHeight="1">
      <c r="B162" s="39"/>
      <c r="C162" s="272" t="s">
        <v>198</v>
      </c>
      <c r="D162" s="272" t="s">
        <v>188</v>
      </c>
      <c r="E162" s="273" t="s">
        <v>199</v>
      </c>
      <c r="F162" s="274" t="s">
        <v>200</v>
      </c>
      <c r="G162" s="275" t="s">
        <v>191</v>
      </c>
      <c r="H162" s="276">
        <v>36</v>
      </c>
      <c r="I162" s="277"/>
      <c r="J162" s="278">
        <f>ROUND(I162*H162,2)</f>
        <v>0</v>
      </c>
      <c r="K162" s="274" t="s">
        <v>1</v>
      </c>
      <c r="L162" s="279"/>
      <c r="M162" s="280" t="s">
        <v>1</v>
      </c>
      <c r="N162" s="281" t="s">
        <v>45</v>
      </c>
      <c r="O162" s="87"/>
      <c r="P162" s="255">
        <f>O162*H162</f>
        <v>0</v>
      </c>
      <c r="Q162" s="255">
        <v>0</v>
      </c>
      <c r="R162" s="255">
        <f>Q162*H162</f>
        <v>0</v>
      </c>
      <c r="S162" s="255">
        <v>0</v>
      </c>
      <c r="T162" s="256">
        <f>S162*H162</f>
        <v>0</v>
      </c>
      <c r="AR162" s="257" t="s">
        <v>192</v>
      </c>
      <c r="AT162" s="257" t="s">
        <v>188</v>
      </c>
      <c r="AU162" s="257" t="s">
        <v>90</v>
      </c>
      <c r="AY162" s="16" t="s">
        <v>154</v>
      </c>
      <c r="BE162" s="139">
        <f>IF(N162="základní",J162,0)</f>
        <v>0</v>
      </c>
      <c r="BF162" s="139">
        <f>IF(N162="snížená",J162,0)</f>
        <v>0</v>
      </c>
      <c r="BG162" s="139">
        <f>IF(N162="zákl. přenesená",J162,0)</f>
        <v>0</v>
      </c>
      <c r="BH162" s="139">
        <f>IF(N162="sníž. přenesená",J162,0)</f>
        <v>0</v>
      </c>
      <c r="BI162" s="139">
        <f>IF(N162="nulová",J162,0)</f>
        <v>0</v>
      </c>
      <c r="BJ162" s="16" t="s">
        <v>88</v>
      </c>
      <c r="BK162" s="139">
        <f>ROUND(I162*H162,2)</f>
        <v>0</v>
      </c>
      <c r="BL162" s="16" t="s">
        <v>162</v>
      </c>
      <c r="BM162" s="257" t="s">
        <v>201</v>
      </c>
    </row>
    <row r="163" s="1" customFormat="1">
      <c r="B163" s="39"/>
      <c r="C163" s="40"/>
      <c r="D163" s="258" t="s">
        <v>164</v>
      </c>
      <c r="E163" s="40"/>
      <c r="F163" s="259" t="s">
        <v>200</v>
      </c>
      <c r="G163" s="40"/>
      <c r="H163" s="40"/>
      <c r="I163" s="155"/>
      <c r="J163" s="40"/>
      <c r="K163" s="40"/>
      <c r="L163" s="41"/>
      <c r="M163" s="260"/>
      <c r="N163" s="87"/>
      <c r="O163" s="87"/>
      <c r="P163" s="87"/>
      <c r="Q163" s="87"/>
      <c r="R163" s="87"/>
      <c r="S163" s="87"/>
      <c r="T163" s="88"/>
      <c r="AT163" s="16" t="s">
        <v>164</v>
      </c>
      <c r="AU163" s="16" t="s">
        <v>90</v>
      </c>
    </row>
    <row r="164" s="1" customFormat="1" ht="16.5" customHeight="1">
      <c r="B164" s="39"/>
      <c r="C164" s="272" t="s">
        <v>192</v>
      </c>
      <c r="D164" s="272" t="s">
        <v>188</v>
      </c>
      <c r="E164" s="273" t="s">
        <v>202</v>
      </c>
      <c r="F164" s="274" t="s">
        <v>203</v>
      </c>
      <c r="G164" s="275" t="s">
        <v>191</v>
      </c>
      <c r="H164" s="276">
        <v>36</v>
      </c>
      <c r="I164" s="277"/>
      <c r="J164" s="278">
        <f>ROUND(I164*H164,2)</f>
        <v>0</v>
      </c>
      <c r="K164" s="274" t="s">
        <v>1</v>
      </c>
      <c r="L164" s="279"/>
      <c r="M164" s="280" t="s">
        <v>1</v>
      </c>
      <c r="N164" s="281" t="s">
        <v>45</v>
      </c>
      <c r="O164" s="87"/>
      <c r="P164" s="255">
        <f>O164*H164</f>
        <v>0</v>
      </c>
      <c r="Q164" s="255">
        <v>0</v>
      </c>
      <c r="R164" s="255">
        <f>Q164*H164</f>
        <v>0</v>
      </c>
      <c r="S164" s="255">
        <v>0</v>
      </c>
      <c r="T164" s="256">
        <f>S164*H164</f>
        <v>0</v>
      </c>
      <c r="AR164" s="257" t="s">
        <v>192</v>
      </c>
      <c r="AT164" s="257" t="s">
        <v>188</v>
      </c>
      <c r="AU164" s="257" t="s">
        <v>90</v>
      </c>
      <c r="AY164" s="16" t="s">
        <v>154</v>
      </c>
      <c r="BE164" s="139">
        <f>IF(N164="základní",J164,0)</f>
        <v>0</v>
      </c>
      <c r="BF164" s="139">
        <f>IF(N164="snížená",J164,0)</f>
        <v>0</v>
      </c>
      <c r="BG164" s="139">
        <f>IF(N164="zákl. přenesená",J164,0)</f>
        <v>0</v>
      </c>
      <c r="BH164" s="139">
        <f>IF(N164="sníž. přenesená",J164,0)</f>
        <v>0</v>
      </c>
      <c r="BI164" s="139">
        <f>IF(N164="nulová",J164,0)</f>
        <v>0</v>
      </c>
      <c r="BJ164" s="16" t="s">
        <v>88</v>
      </c>
      <c r="BK164" s="139">
        <f>ROUND(I164*H164,2)</f>
        <v>0</v>
      </c>
      <c r="BL164" s="16" t="s">
        <v>162</v>
      </c>
      <c r="BM164" s="257" t="s">
        <v>204</v>
      </c>
    </row>
    <row r="165" s="1" customFormat="1">
      <c r="B165" s="39"/>
      <c r="C165" s="40"/>
      <c r="D165" s="258" t="s">
        <v>164</v>
      </c>
      <c r="E165" s="40"/>
      <c r="F165" s="259" t="s">
        <v>203</v>
      </c>
      <c r="G165" s="40"/>
      <c r="H165" s="40"/>
      <c r="I165" s="155"/>
      <c r="J165" s="40"/>
      <c r="K165" s="40"/>
      <c r="L165" s="41"/>
      <c r="M165" s="260"/>
      <c r="N165" s="87"/>
      <c r="O165" s="87"/>
      <c r="P165" s="87"/>
      <c r="Q165" s="87"/>
      <c r="R165" s="87"/>
      <c r="S165" s="87"/>
      <c r="T165" s="88"/>
      <c r="AT165" s="16" t="s">
        <v>164</v>
      </c>
      <c r="AU165" s="16" t="s">
        <v>90</v>
      </c>
    </row>
    <row r="166" s="1" customFormat="1" ht="16.5" customHeight="1">
      <c r="B166" s="39"/>
      <c r="C166" s="272" t="s">
        <v>205</v>
      </c>
      <c r="D166" s="272" t="s">
        <v>188</v>
      </c>
      <c r="E166" s="273" t="s">
        <v>206</v>
      </c>
      <c r="F166" s="274" t="s">
        <v>207</v>
      </c>
      <c r="G166" s="275" t="s">
        <v>191</v>
      </c>
      <c r="H166" s="276">
        <v>24</v>
      </c>
      <c r="I166" s="277"/>
      <c r="J166" s="278">
        <f>ROUND(I166*H166,2)</f>
        <v>0</v>
      </c>
      <c r="K166" s="274" t="s">
        <v>1</v>
      </c>
      <c r="L166" s="279"/>
      <c r="M166" s="280" t="s">
        <v>1</v>
      </c>
      <c r="N166" s="281" t="s">
        <v>45</v>
      </c>
      <c r="O166" s="87"/>
      <c r="P166" s="255">
        <f>O166*H166</f>
        <v>0</v>
      </c>
      <c r="Q166" s="255">
        <v>0</v>
      </c>
      <c r="R166" s="255">
        <f>Q166*H166</f>
        <v>0</v>
      </c>
      <c r="S166" s="255">
        <v>0</v>
      </c>
      <c r="T166" s="256">
        <f>S166*H166</f>
        <v>0</v>
      </c>
      <c r="AR166" s="257" t="s">
        <v>192</v>
      </c>
      <c r="AT166" s="257" t="s">
        <v>188</v>
      </c>
      <c r="AU166" s="257" t="s">
        <v>90</v>
      </c>
      <c r="AY166" s="16" t="s">
        <v>154</v>
      </c>
      <c r="BE166" s="139">
        <f>IF(N166="základní",J166,0)</f>
        <v>0</v>
      </c>
      <c r="BF166" s="139">
        <f>IF(N166="snížená",J166,0)</f>
        <v>0</v>
      </c>
      <c r="BG166" s="139">
        <f>IF(N166="zákl. přenesená",J166,0)</f>
        <v>0</v>
      </c>
      <c r="BH166" s="139">
        <f>IF(N166="sníž. přenesená",J166,0)</f>
        <v>0</v>
      </c>
      <c r="BI166" s="139">
        <f>IF(N166="nulová",J166,0)</f>
        <v>0</v>
      </c>
      <c r="BJ166" s="16" t="s">
        <v>88</v>
      </c>
      <c r="BK166" s="139">
        <f>ROUND(I166*H166,2)</f>
        <v>0</v>
      </c>
      <c r="BL166" s="16" t="s">
        <v>162</v>
      </c>
      <c r="BM166" s="257" t="s">
        <v>208</v>
      </c>
    </row>
    <row r="167" s="1" customFormat="1">
      <c r="B167" s="39"/>
      <c r="C167" s="40"/>
      <c r="D167" s="258" t="s">
        <v>164</v>
      </c>
      <c r="E167" s="40"/>
      <c r="F167" s="259" t="s">
        <v>207</v>
      </c>
      <c r="G167" s="40"/>
      <c r="H167" s="40"/>
      <c r="I167" s="155"/>
      <c r="J167" s="40"/>
      <c r="K167" s="40"/>
      <c r="L167" s="41"/>
      <c r="M167" s="260"/>
      <c r="N167" s="87"/>
      <c r="O167" s="87"/>
      <c r="P167" s="87"/>
      <c r="Q167" s="87"/>
      <c r="R167" s="87"/>
      <c r="S167" s="87"/>
      <c r="T167" s="88"/>
      <c r="AT167" s="16" t="s">
        <v>164</v>
      </c>
      <c r="AU167" s="16" t="s">
        <v>90</v>
      </c>
    </row>
    <row r="168" s="1" customFormat="1" ht="16.5" customHeight="1">
      <c r="B168" s="39"/>
      <c r="C168" s="272" t="s">
        <v>209</v>
      </c>
      <c r="D168" s="272" t="s">
        <v>188</v>
      </c>
      <c r="E168" s="273" t="s">
        <v>210</v>
      </c>
      <c r="F168" s="274" t="s">
        <v>211</v>
      </c>
      <c r="G168" s="275" t="s">
        <v>191</v>
      </c>
      <c r="H168" s="276">
        <v>24</v>
      </c>
      <c r="I168" s="277"/>
      <c r="J168" s="278">
        <f>ROUND(I168*H168,2)</f>
        <v>0</v>
      </c>
      <c r="K168" s="274" t="s">
        <v>1</v>
      </c>
      <c r="L168" s="279"/>
      <c r="M168" s="280" t="s">
        <v>1</v>
      </c>
      <c r="N168" s="281" t="s">
        <v>45</v>
      </c>
      <c r="O168" s="87"/>
      <c r="P168" s="255">
        <f>O168*H168</f>
        <v>0</v>
      </c>
      <c r="Q168" s="255">
        <v>0</v>
      </c>
      <c r="R168" s="255">
        <f>Q168*H168</f>
        <v>0</v>
      </c>
      <c r="S168" s="255">
        <v>0</v>
      </c>
      <c r="T168" s="256">
        <f>S168*H168</f>
        <v>0</v>
      </c>
      <c r="AR168" s="257" t="s">
        <v>192</v>
      </c>
      <c r="AT168" s="257" t="s">
        <v>188</v>
      </c>
      <c r="AU168" s="257" t="s">
        <v>90</v>
      </c>
      <c r="AY168" s="16" t="s">
        <v>154</v>
      </c>
      <c r="BE168" s="139">
        <f>IF(N168="základní",J168,0)</f>
        <v>0</v>
      </c>
      <c r="BF168" s="139">
        <f>IF(N168="snížená",J168,0)</f>
        <v>0</v>
      </c>
      <c r="BG168" s="139">
        <f>IF(N168="zákl. přenesená",J168,0)</f>
        <v>0</v>
      </c>
      <c r="BH168" s="139">
        <f>IF(N168="sníž. přenesená",J168,0)</f>
        <v>0</v>
      </c>
      <c r="BI168" s="139">
        <f>IF(N168="nulová",J168,0)</f>
        <v>0</v>
      </c>
      <c r="BJ168" s="16" t="s">
        <v>88</v>
      </c>
      <c r="BK168" s="139">
        <f>ROUND(I168*H168,2)</f>
        <v>0</v>
      </c>
      <c r="BL168" s="16" t="s">
        <v>162</v>
      </c>
      <c r="BM168" s="257" t="s">
        <v>212</v>
      </c>
    </row>
    <row r="169" s="1" customFormat="1">
      <c r="B169" s="39"/>
      <c r="C169" s="40"/>
      <c r="D169" s="258" t="s">
        <v>164</v>
      </c>
      <c r="E169" s="40"/>
      <c r="F169" s="259" t="s">
        <v>211</v>
      </c>
      <c r="G169" s="40"/>
      <c r="H169" s="40"/>
      <c r="I169" s="155"/>
      <c r="J169" s="40"/>
      <c r="K169" s="40"/>
      <c r="L169" s="41"/>
      <c r="M169" s="260"/>
      <c r="N169" s="87"/>
      <c r="O169" s="87"/>
      <c r="P169" s="87"/>
      <c r="Q169" s="87"/>
      <c r="R169" s="87"/>
      <c r="S169" s="87"/>
      <c r="T169" s="88"/>
      <c r="AT169" s="16" t="s">
        <v>164</v>
      </c>
      <c r="AU169" s="16" t="s">
        <v>90</v>
      </c>
    </row>
    <row r="170" s="1" customFormat="1" ht="16.5" customHeight="1">
      <c r="B170" s="39"/>
      <c r="C170" s="272" t="s">
        <v>213</v>
      </c>
      <c r="D170" s="272" t="s">
        <v>188</v>
      </c>
      <c r="E170" s="273" t="s">
        <v>214</v>
      </c>
      <c r="F170" s="274" t="s">
        <v>215</v>
      </c>
      <c r="G170" s="275" t="s">
        <v>191</v>
      </c>
      <c r="H170" s="276">
        <v>96</v>
      </c>
      <c r="I170" s="277"/>
      <c r="J170" s="278">
        <f>ROUND(I170*H170,2)</f>
        <v>0</v>
      </c>
      <c r="K170" s="274" t="s">
        <v>1</v>
      </c>
      <c r="L170" s="279"/>
      <c r="M170" s="280" t="s">
        <v>1</v>
      </c>
      <c r="N170" s="281" t="s">
        <v>45</v>
      </c>
      <c r="O170" s="87"/>
      <c r="P170" s="255">
        <f>O170*H170</f>
        <v>0</v>
      </c>
      <c r="Q170" s="255">
        <v>0</v>
      </c>
      <c r="R170" s="255">
        <f>Q170*H170</f>
        <v>0</v>
      </c>
      <c r="S170" s="255">
        <v>0</v>
      </c>
      <c r="T170" s="256">
        <f>S170*H170</f>
        <v>0</v>
      </c>
      <c r="AR170" s="257" t="s">
        <v>192</v>
      </c>
      <c r="AT170" s="257" t="s">
        <v>188</v>
      </c>
      <c r="AU170" s="257" t="s">
        <v>90</v>
      </c>
      <c r="AY170" s="16" t="s">
        <v>154</v>
      </c>
      <c r="BE170" s="139">
        <f>IF(N170="základní",J170,0)</f>
        <v>0</v>
      </c>
      <c r="BF170" s="139">
        <f>IF(N170="snížená",J170,0)</f>
        <v>0</v>
      </c>
      <c r="BG170" s="139">
        <f>IF(N170="zákl. přenesená",J170,0)</f>
        <v>0</v>
      </c>
      <c r="BH170" s="139">
        <f>IF(N170="sníž. přenesená",J170,0)</f>
        <v>0</v>
      </c>
      <c r="BI170" s="139">
        <f>IF(N170="nulová",J170,0)</f>
        <v>0</v>
      </c>
      <c r="BJ170" s="16" t="s">
        <v>88</v>
      </c>
      <c r="BK170" s="139">
        <f>ROUND(I170*H170,2)</f>
        <v>0</v>
      </c>
      <c r="BL170" s="16" t="s">
        <v>162</v>
      </c>
      <c r="BM170" s="257" t="s">
        <v>216</v>
      </c>
    </row>
    <row r="171" s="1" customFormat="1">
      <c r="B171" s="39"/>
      <c r="C171" s="40"/>
      <c r="D171" s="258" t="s">
        <v>164</v>
      </c>
      <c r="E171" s="40"/>
      <c r="F171" s="259" t="s">
        <v>217</v>
      </c>
      <c r="G171" s="40"/>
      <c r="H171" s="40"/>
      <c r="I171" s="155"/>
      <c r="J171" s="40"/>
      <c r="K171" s="40"/>
      <c r="L171" s="41"/>
      <c r="M171" s="260"/>
      <c r="N171" s="87"/>
      <c r="O171" s="87"/>
      <c r="P171" s="87"/>
      <c r="Q171" s="87"/>
      <c r="R171" s="87"/>
      <c r="S171" s="87"/>
      <c r="T171" s="88"/>
      <c r="AT171" s="16" t="s">
        <v>164</v>
      </c>
      <c r="AU171" s="16" t="s">
        <v>90</v>
      </c>
    </row>
    <row r="172" s="1" customFormat="1" ht="16.5" customHeight="1">
      <c r="B172" s="39"/>
      <c r="C172" s="272" t="s">
        <v>218</v>
      </c>
      <c r="D172" s="272" t="s">
        <v>188</v>
      </c>
      <c r="E172" s="273" t="s">
        <v>219</v>
      </c>
      <c r="F172" s="274" t="s">
        <v>220</v>
      </c>
      <c r="G172" s="275" t="s">
        <v>191</v>
      </c>
      <c r="H172" s="276">
        <v>96</v>
      </c>
      <c r="I172" s="277"/>
      <c r="J172" s="278">
        <f>ROUND(I172*H172,2)</f>
        <v>0</v>
      </c>
      <c r="K172" s="274" t="s">
        <v>1</v>
      </c>
      <c r="L172" s="279"/>
      <c r="M172" s="280" t="s">
        <v>1</v>
      </c>
      <c r="N172" s="281" t="s">
        <v>45</v>
      </c>
      <c r="O172" s="87"/>
      <c r="P172" s="255">
        <f>O172*H172</f>
        <v>0</v>
      </c>
      <c r="Q172" s="255">
        <v>0</v>
      </c>
      <c r="R172" s="255">
        <f>Q172*H172</f>
        <v>0</v>
      </c>
      <c r="S172" s="255">
        <v>0</v>
      </c>
      <c r="T172" s="256">
        <f>S172*H172</f>
        <v>0</v>
      </c>
      <c r="AR172" s="257" t="s">
        <v>192</v>
      </c>
      <c r="AT172" s="257" t="s">
        <v>188</v>
      </c>
      <c r="AU172" s="257" t="s">
        <v>90</v>
      </c>
      <c r="AY172" s="16" t="s">
        <v>154</v>
      </c>
      <c r="BE172" s="139">
        <f>IF(N172="základní",J172,0)</f>
        <v>0</v>
      </c>
      <c r="BF172" s="139">
        <f>IF(N172="snížená",J172,0)</f>
        <v>0</v>
      </c>
      <c r="BG172" s="139">
        <f>IF(N172="zákl. přenesená",J172,0)</f>
        <v>0</v>
      </c>
      <c r="BH172" s="139">
        <f>IF(N172="sníž. přenesená",J172,0)</f>
        <v>0</v>
      </c>
      <c r="BI172" s="139">
        <f>IF(N172="nulová",J172,0)</f>
        <v>0</v>
      </c>
      <c r="BJ172" s="16" t="s">
        <v>88</v>
      </c>
      <c r="BK172" s="139">
        <f>ROUND(I172*H172,2)</f>
        <v>0</v>
      </c>
      <c r="BL172" s="16" t="s">
        <v>162</v>
      </c>
      <c r="BM172" s="257" t="s">
        <v>221</v>
      </c>
    </row>
    <row r="173" s="1" customFormat="1">
      <c r="B173" s="39"/>
      <c r="C173" s="40"/>
      <c r="D173" s="258" t="s">
        <v>164</v>
      </c>
      <c r="E173" s="40"/>
      <c r="F173" s="259" t="s">
        <v>220</v>
      </c>
      <c r="G173" s="40"/>
      <c r="H173" s="40"/>
      <c r="I173" s="155"/>
      <c r="J173" s="40"/>
      <c r="K173" s="40"/>
      <c r="L173" s="41"/>
      <c r="M173" s="260"/>
      <c r="N173" s="87"/>
      <c r="O173" s="87"/>
      <c r="P173" s="87"/>
      <c r="Q173" s="87"/>
      <c r="R173" s="87"/>
      <c r="S173" s="87"/>
      <c r="T173" s="88"/>
      <c r="AT173" s="16" t="s">
        <v>164</v>
      </c>
      <c r="AU173" s="16" t="s">
        <v>90</v>
      </c>
    </row>
    <row r="174" s="1" customFormat="1" ht="16.5" customHeight="1">
      <c r="B174" s="39"/>
      <c r="C174" s="272" t="s">
        <v>222</v>
      </c>
      <c r="D174" s="272" t="s">
        <v>188</v>
      </c>
      <c r="E174" s="273" t="s">
        <v>223</v>
      </c>
      <c r="F174" s="274" t="s">
        <v>224</v>
      </c>
      <c r="G174" s="275" t="s">
        <v>225</v>
      </c>
      <c r="H174" s="276">
        <v>4</v>
      </c>
      <c r="I174" s="277"/>
      <c r="J174" s="278">
        <f>ROUND(I174*H174,2)</f>
        <v>0</v>
      </c>
      <c r="K174" s="274" t="s">
        <v>1</v>
      </c>
      <c r="L174" s="279"/>
      <c r="M174" s="280" t="s">
        <v>1</v>
      </c>
      <c r="N174" s="281" t="s">
        <v>45</v>
      </c>
      <c r="O174" s="87"/>
      <c r="P174" s="255">
        <f>O174*H174</f>
        <v>0</v>
      </c>
      <c r="Q174" s="255">
        <v>0</v>
      </c>
      <c r="R174" s="255">
        <f>Q174*H174</f>
        <v>0</v>
      </c>
      <c r="S174" s="255">
        <v>0</v>
      </c>
      <c r="T174" s="256">
        <f>S174*H174</f>
        <v>0</v>
      </c>
      <c r="AR174" s="257" t="s">
        <v>192</v>
      </c>
      <c r="AT174" s="257" t="s">
        <v>188</v>
      </c>
      <c r="AU174" s="257" t="s">
        <v>90</v>
      </c>
      <c r="AY174" s="16" t="s">
        <v>154</v>
      </c>
      <c r="BE174" s="139">
        <f>IF(N174="základní",J174,0)</f>
        <v>0</v>
      </c>
      <c r="BF174" s="139">
        <f>IF(N174="snížená",J174,0)</f>
        <v>0</v>
      </c>
      <c r="BG174" s="139">
        <f>IF(N174="zákl. přenesená",J174,0)</f>
        <v>0</v>
      </c>
      <c r="BH174" s="139">
        <f>IF(N174="sníž. přenesená",J174,0)</f>
        <v>0</v>
      </c>
      <c r="BI174" s="139">
        <f>IF(N174="nulová",J174,0)</f>
        <v>0</v>
      </c>
      <c r="BJ174" s="16" t="s">
        <v>88</v>
      </c>
      <c r="BK174" s="139">
        <f>ROUND(I174*H174,2)</f>
        <v>0</v>
      </c>
      <c r="BL174" s="16" t="s">
        <v>162</v>
      </c>
      <c r="BM174" s="257" t="s">
        <v>226</v>
      </c>
    </row>
    <row r="175" s="1" customFormat="1">
      <c r="B175" s="39"/>
      <c r="C175" s="40"/>
      <c r="D175" s="258" t="s">
        <v>164</v>
      </c>
      <c r="E175" s="40"/>
      <c r="F175" s="259" t="s">
        <v>224</v>
      </c>
      <c r="G175" s="40"/>
      <c r="H175" s="40"/>
      <c r="I175" s="155"/>
      <c r="J175" s="40"/>
      <c r="K175" s="40"/>
      <c r="L175" s="41"/>
      <c r="M175" s="260"/>
      <c r="N175" s="87"/>
      <c r="O175" s="87"/>
      <c r="P175" s="87"/>
      <c r="Q175" s="87"/>
      <c r="R175" s="87"/>
      <c r="S175" s="87"/>
      <c r="T175" s="88"/>
      <c r="AT175" s="16" t="s">
        <v>164</v>
      </c>
      <c r="AU175" s="16" t="s">
        <v>90</v>
      </c>
    </row>
    <row r="176" s="12" customFormat="1">
      <c r="B176" s="262"/>
      <c r="C176" s="263"/>
      <c r="D176" s="258" t="s">
        <v>172</v>
      </c>
      <c r="E176" s="282" t="s">
        <v>1</v>
      </c>
      <c r="F176" s="264" t="s">
        <v>227</v>
      </c>
      <c r="G176" s="263"/>
      <c r="H176" s="265">
        <v>3</v>
      </c>
      <c r="I176" s="266"/>
      <c r="J176" s="263"/>
      <c r="K176" s="263"/>
      <c r="L176" s="267"/>
      <c r="M176" s="268"/>
      <c r="N176" s="269"/>
      <c r="O176" s="269"/>
      <c r="P176" s="269"/>
      <c r="Q176" s="269"/>
      <c r="R176" s="269"/>
      <c r="S176" s="269"/>
      <c r="T176" s="270"/>
      <c r="AT176" s="271" t="s">
        <v>172</v>
      </c>
      <c r="AU176" s="271" t="s">
        <v>90</v>
      </c>
      <c r="AV176" s="12" t="s">
        <v>90</v>
      </c>
      <c r="AW176" s="12" t="s">
        <v>34</v>
      </c>
      <c r="AX176" s="12" t="s">
        <v>80</v>
      </c>
      <c r="AY176" s="271" t="s">
        <v>154</v>
      </c>
    </row>
    <row r="177" s="12" customFormat="1">
      <c r="B177" s="262"/>
      <c r="C177" s="263"/>
      <c r="D177" s="258" t="s">
        <v>172</v>
      </c>
      <c r="E177" s="282" t="s">
        <v>1</v>
      </c>
      <c r="F177" s="264" t="s">
        <v>228</v>
      </c>
      <c r="G177" s="263"/>
      <c r="H177" s="265">
        <v>1</v>
      </c>
      <c r="I177" s="266"/>
      <c r="J177" s="263"/>
      <c r="K177" s="263"/>
      <c r="L177" s="267"/>
      <c r="M177" s="268"/>
      <c r="N177" s="269"/>
      <c r="O177" s="269"/>
      <c r="P177" s="269"/>
      <c r="Q177" s="269"/>
      <c r="R177" s="269"/>
      <c r="S177" s="269"/>
      <c r="T177" s="270"/>
      <c r="AT177" s="271" t="s">
        <v>172</v>
      </c>
      <c r="AU177" s="271" t="s">
        <v>90</v>
      </c>
      <c r="AV177" s="12" t="s">
        <v>90</v>
      </c>
      <c r="AW177" s="12" t="s">
        <v>34</v>
      </c>
      <c r="AX177" s="12" t="s">
        <v>80</v>
      </c>
      <c r="AY177" s="271" t="s">
        <v>154</v>
      </c>
    </row>
    <row r="178" s="13" customFormat="1">
      <c r="B178" s="283"/>
      <c r="C178" s="284"/>
      <c r="D178" s="258" t="s">
        <v>172</v>
      </c>
      <c r="E178" s="285" t="s">
        <v>1</v>
      </c>
      <c r="F178" s="286" t="s">
        <v>229</v>
      </c>
      <c r="G178" s="284"/>
      <c r="H178" s="287">
        <v>4</v>
      </c>
      <c r="I178" s="288"/>
      <c r="J178" s="284"/>
      <c r="K178" s="284"/>
      <c r="L178" s="289"/>
      <c r="M178" s="290"/>
      <c r="N178" s="291"/>
      <c r="O178" s="291"/>
      <c r="P178" s="291"/>
      <c r="Q178" s="291"/>
      <c r="R178" s="291"/>
      <c r="S178" s="291"/>
      <c r="T178" s="292"/>
      <c r="AT178" s="293" t="s">
        <v>172</v>
      </c>
      <c r="AU178" s="293" t="s">
        <v>90</v>
      </c>
      <c r="AV178" s="13" t="s">
        <v>162</v>
      </c>
      <c r="AW178" s="13" t="s">
        <v>34</v>
      </c>
      <c r="AX178" s="13" t="s">
        <v>88</v>
      </c>
      <c r="AY178" s="293" t="s">
        <v>154</v>
      </c>
    </row>
    <row r="179" s="1" customFormat="1" ht="16.5" customHeight="1">
      <c r="B179" s="39"/>
      <c r="C179" s="272" t="s">
        <v>230</v>
      </c>
      <c r="D179" s="272" t="s">
        <v>188</v>
      </c>
      <c r="E179" s="273" t="s">
        <v>231</v>
      </c>
      <c r="F179" s="274" t="s">
        <v>232</v>
      </c>
      <c r="G179" s="275" t="s">
        <v>225</v>
      </c>
      <c r="H179" s="276">
        <v>4</v>
      </c>
      <c r="I179" s="277"/>
      <c r="J179" s="278">
        <f>ROUND(I179*H179,2)</f>
        <v>0</v>
      </c>
      <c r="K179" s="274" t="s">
        <v>1</v>
      </c>
      <c r="L179" s="279"/>
      <c r="M179" s="280" t="s">
        <v>1</v>
      </c>
      <c r="N179" s="281" t="s">
        <v>45</v>
      </c>
      <c r="O179" s="87"/>
      <c r="P179" s="255">
        <f>O179*H179</f>
        <v>0</v>
      </c>
      <c r="Q179" s="255">
        <v>0</v>
      </c>
      <c r="R179" s="255">
        <f>Q179*H179</f>
        <v>0</v>
      </c>
      <c r="S179" s="255">
        <v>0</v>
      </c>
      <c r="T179" s="256">
        <f>S179*H179</f>
        <v>0</v>
      </c>
      <c r="AR179" s="257" t="s">
        <v>192</v>
      </c>
      <c r="AT179" s="257" t="s">
        <v>188</v>
      </c>
      <c r="AU179" s="257" t="s">
        <v>90</v>
      </c>
      <c r="AY179" s="16" t="s">
        <v>154</v>
      </c>
      <c r="BE179" s="139">
        <f>IF(N179="základní",J179,0)</f>
        <v>0</v>
      </c>
      <c r="BF179" s="139">
        <f>IF(N179="snížená",J179,0)</f>
        <v>0</v>
      </c>
      <c r="BG179" s="139">
        <f>IF(N179="zákl. přenesená",J179,0)</f>
        <v>0</v>
      </c>
      <c r="BH179" s="139">
        <f>IF(N179="sníž. přenesená",J179,0)</f>
        <v>0</v>
      </c>
      <c r="BI179" s="139">
        <f>IF(N179="nulová",J179,0)</f>
        <v>0</v>
      </c>
      <c r="BJ179" s="16" t="s">
        <v>88</v>
      </c>
      <c r="BK179" s="139">
        <f>ROUND(I179*H179,2)</f>
        <v>0</v>
      </c>
      <c r="BL179" s="16" t="s">
        <v>162</v>
      </c>
      <c r="BM179" s="257" t="s">
        <v>233</v>
      </c>
    </row>
    <row r="180" s="1" customFormat="1">
      <c r="B180" s="39"/>
      <c r="C180" s="40"/>
      <c r="D180" s="258" t="s">
        <v>164</v>
      </c>
      <c r="E180" s="40"/>
      <c r="F180" s="259" t="s">
        <v>232</v>
      </c>
      <c r="G180" s="40"/>
      <c r="H180" s="40"/>
      <c r="I180" s="155"/>
      <c r="J180" s="40"/>
      <c r="K180" s="40"/>
      <c r="L180" s="41"/>
      <c r="M180" s="260"/>
      <c r="N180" s="87"/>
      <c r="O180" s="87"/>
      <c r="P180" s="87"/>
      <c r="Q180" s="87"/>
      <c r="R180" s="87"/>
      <c r="S180" s="87"/>
      <c r="T180" s="88"/>
      <c r="AT180" s="16" t="s">
        <v>164</v>
      </c>
      <c r="AU180" s="16" t="s">
        <v>90</v>
      </c>
    </row>
    <row r="181" s="12" customFormat="1">
      <c r="B181" s="262"/>
      <c r="C181" s="263"/>
      <c r="D181" s="258" t="s">
        <v>172</v>
      </c>
      <c r="E181" s="282" t="s">
        <v>1</v>
      </c>
      <c r="F181" s="264" t="s">
        <v>227</v>
      </c>
      <c r="G181" s="263"/>
      <c r="H181" s="265">
        <v>3</v>
      </c>
      <c r="I181" s="266"/>
      <c r="J181" s="263"/>
      <c r="K181" s="263"/>
      <c r="L181" s="267"/>
      <c r="M181" s="268"/>
      <c r="N181" s="269"/>
      <c r="O181" s="269"/>
      <c r="P181" s="269"/>
      <c r="Q181" s="269"/>
      <c r="R181" s="269"/>
      <c r="S181" s="269"/>
      <c r="T181" s="270"/>
      <c r="AT181" s="271" t="s">
        <v>172</v>
      </c>
      <c r="AU181" s="271" t="s">
        <v>90</v>
      </c>
      <c r="AV181" s="12" t="s">
        <v>90</v>
      </c>
      <c r="AW181" s="12" t="s">
        <v>34</v>
      </c>
      <c r="AX181" s="12" t="s">
        <v>80</v>
      </c>
      <c r="AY181" s="271" t="s">
        <v>154</v>
      </c>
    </row>
    <row r="182" s="12" customFormat="1">
      <c r="B182" s="262"/>
      <c r="C182" s="263"/>
      <c r="D182" s="258" t="s">
        <v>172</v>
      </c>
      <c r="E182" s="282" t="s">
        <v>1</v>
      </c>
      <c r="F182" s="264" t="s">
        <v>228</v>
      </c>
      <c r="G182" s="263"/>
      <c r="H182" s="265">
        <v>1</v>
      </c>
      <c r="I182" s="266"/>
      <c r="J182" s="263"/>
      <c r="K182" s="263"/>
      <c r="L182" s="267"/>
      <c r="M182" s="268"/>
      <c r="N182" s="269"/>
      <c r="O182" s="269"/>
      <c r="P182" s="269"/>
      <c r="Q182" s="269"/>
      <c r="R182" s="269"/>
      <c r="S182" s="269"/>
      <c r="T182" s="270"/>
      <c r="AT182" s="271" t="s">
        <v>172</v>
      </c>
      <c r="AU182" s="271" t="s">
        <v>90</v>
      </c>
      <c r="AV182" s="12" t="s">
        <v>90</v>
      </c>
      <c r="AW182" s="12" t="s">
        <v>34</v>
      </c>
      <c r="AX182" s="12" t="s">
        <v>80</v>
      </c>
      <c r="AY182" s="271" t="s">
        <v>154</v>
      </c>
    </row>
    <row r="183" s="13" customFormat="1">
      <c r="B183" s="283"/>
      <c r="C183" s="284"/>
      <c r="D183" s="258" t="s">
        <v>172</v>
      </c>
      <c r="E183" s="285" t="s">
        <v>1</v>
      </c>
      <c r="F183" s="286" t="s">
        <v>229</v>
      </c>
      <c r="G183" s="284"/>
      <c r="H183" s="287">
        <v>4</v>
      </c>
      <c r="I183" s="288"/>
      <c r="J183" s="284"/>
      <c r="K183" s="284"/>
      <c r="L183" s="289"/>
      <c r="M183" s="290"/>
      <c r="N183" s="291"/>
      <c r="O183" s="291"/>
      <c r="P183" s="291"/>
      <c r="Q183" s="291"/>
      <c r="R183" s="291"/>
      <c r="S183" s="291"/>
      <c r="T183" s="292"/>
      <c r="AT183" s="293" t="s">
        <v>172</v>
      </c>
      <c r="AU183" s="293" t="s">
        <v>90</v>
      </c>
      <c r="AV183" s="13" t="s">
        <v>162</v>
      </c>
      <c r="AW183" s="13" t="s">
        <v>34</v>
      </c>
      <c r="AX183" s="13" t="s">
        <v>88</v>
      </c>
      <c r="AY183" s="293" t="s">
        <v>154</v>
      </c>
    </row>
    <row r="184" s="1" customFormat="1" ht="16.5" customHeight="1">
      <c r="B184" s="39"/>
      <c r="C184" s="272" t="s">
        <v>8</v>
      </c>
      <c r="D184" s="272" t="s">
        <v>188</v>
      </c>
      <c r="E184" s="273" t="s">
        <v>234</v>
      </c>
      <c r="F184" s="274" t="s">
        <v>235</v>
      </c>
      <c r="G184" s="275" t="s">
        <v>225</v>
      </c>
      <c r="H184" s="276">
        <v>1</v>
      </c>
      <c r="I184" s="277"/>
      <c r="J184" s="278">
        <f>ROUND(I184*H184,2)</f>
        <v>0</v>
      </c>
      <c r="K184" s="274" t="s">
        <v>1</v>
      </c>
      <c r="L184" s="279"/>
      <c r="M184" s="280" t="s">
        <v>1</v>
      </c>
      <c r="N184" s="281" t="s">
        <v>45</v>
      </c>
      <c r="O184" s="87"/>
      <c r="P184" s="255">
        <f>O184*H184</f>
        <v>0</v>
      </c>
      <c r="Q184" s="255">
        <v>0</v>
      </c>
      <c r="R184" s="255">
        <f>Q184*H184</f>
        <v>0</v>
      </c>
      <c r="S184" s="255">
        <v>0</v>
      </c>
      <c r="T184" s="256">
        <f>S184*H184</f>
        <v>0</v>
      </c>
      <c r="AR184" s="257" t="s">
        <v>192</v>
      </c>
      <c r="AT184" s="257" t="s">
        <v>188</v>
      </c>
      <c r="AU184" s="257" t="s">
        <v>90</v>
      </c>
      <c r="AY184" s="16" t="s">
        <v>154</v>
      </c>
      <c r="BE184" s="139">
        <f>IF(N184="základní",J184,0)</f>
        <v>0</v>
      </c>
      <c r="BF184" s="139">
        <f>IF(N184="snížená",J184,0)</f>
        <v>0</v>
      </c>
      <c r="BG184" s="139">
        <f>IF(N184="zákl. přenesená",J184,0)</f>
        <v>0</v>
      </c>
      <c r="BH184" s="139">
        <f>IF(N184="sníž. přenesená",J184,0)</f>
        <v>0</v>
      </c>
      <c r="BI184" s="139">
        <f>IF(N184="nulová",J184,0)</f>
        <v>0</v>
      </c>
      <c r="BJ184" s="16" t="s">
        <v>88</v>
      </c>
      <c r="BK184" s="139">
        <f>ROUND(I184*H184,2)</f>
        <v>0</v>
      </c>
      <c r="BL184" s="16" t="s">
        <v>162</v>
      </c>
      <c r="BM184" s="257" t="s">
        <v>236</v>
      </c>
    </row>
    <row r="185" s="1" customFormat="1">
      <c r="B185" s="39"/>
      <c r="C185" s="40"/>
      <c r="D185" s="258" t="s">
        <v>164</v>
      </c>
      <c r="E185" s="40"/>
      <c r="F185" s="259" t="s">
        <v>235</v>
      </c>
      <c r="G185" s="40"/>
      <c r="H185" s="40"/>
      <c r="I185" s="155"/>
      <c r="J185" s="40"/>
      <c r="K185" s="40"/>
      <c r="L185" s="41"/>
      <c r="M185" s="260"/>
      <c r="N185" s="87"/>
      <c r="O185" s="87"/>
      <c r="P185" s="87"/>
      <c r="Q185" s="87"/>
      <c r="R185" s="87"/>
      <c r="S185" s="87"/>
      <c r="T185" s="88"/>
      <c r="AT185" s="16" t="s">
        <v>164</v>
      </c>
      <c r="AU185" s="16" t="s">
        <v>90</v>
      </c>
    </row>
    <row r="186" s="12" customFormat="1">
      <c r="B186" s="262"/>
      <c r="C186" s="263"/>
      <c r="D186" s="258" t="s">
        <v>172</v>
      </c>
      <c r="E186" s="282" t="s">
        <v>1</v>
      </c>
      <c r="F186" s="264" t="s">
        <v>237</v>
      </c>
      <c r="G186" s="263"/>
      <c r="H186" s="265">
        <v>1</v>
      </c>
      <c r="I186" s="266"/>
      <c r="J186" s="263"/>
      <c r="K186" s="263"/>
      <c r="L186" s="267"/>
      <c r="M186" s="268"/>
      <c r="N186" s="269"/>
      <c r="O186" s="269"/>
      <c r="P186" s="269"/>
      <c r="Q186" s="269"/>
      <c r="R186" s="269"/>
      <c r="S186" s="269"/>
      <c r="T186" s="270"/>
      <c r="AT186" s="271" t="s">
        <v>172</v>
      </c>
      <c r="AU186" s="271" t="s">
        <v>90</v>
      </c>
      <c r="AV186" s="12" t="s">
        <v>90</v>
      </c>
      <c r="AW186" s="12" t="s">
        <v>34</v>
      </c>
      <c r="AX186" s="12" t="s">
        <v>88</v>
      </c>
      <c r="AY186" s="271" t="s">
        <v>154</v>
      </c>
    </row>
    <row r="187" s="1" customFormat="1" ht="16.5" customHeight="1">
      <c r="B187" s="39"/>
      <c r="C187" s="272" t="s">
        <v>238</v>
      </c>
      <c r="D187" s="272" t="s">
        <v>188</v>
      </c>
      <c r="E187" s="273" t="s">
        <v>239</v>
      </c>
      <c r="F187" s="274" t="s">
        <v>240</v>
      </c>
      <c r="G187" s="275" t="s">
        <v>225</v>
      </c>
      <c r="H187" s="276">
        <v>1</v>
      </c>
      <c r="I187" s="277"/>
      <c r="J187" s="278">
        <f>ROUND(I187*H187,2)</f>
        <v>0</v>
      </c>
      <c r="K187" s="274" t="s">
        <v>1</v>
      </c>
      <c r="L187" s="279"/>
      <c r="M187" s="280" t="s">
        <v>1</v>
      </c>
      <c r="N187" s="281" t="s">
        <v>45</v>
      </c>
      <c r="O187" s="87"/>
      <c r="P187" s="255">
        <f>O187*H187</f>
        <v>0</v>
      </c>
      <c r="Q187" s="255">
        <v>0</v>
      </c>
      <c r="R187" s="255">
        <f>Q187*H187</f>
        <v>0</v>
      </c>
      <c r="S187" s="255">
        <v>0</v>
      </c>
      <c r="T187" s="256">
        <f>S187*H187</f>
        <v>0</v>
      </c>
      <c r="AR187" s="257" t="s">
        <v>192</v>
      </c>
      <c r="AT187" s="257" t="s">
        <v>188</v>
      </c>
      <c r="AU187" s="257" t="s">
        <v>90</v>
      </c>
      <c r="AY187" s="16" t="s">
        <v>154</v>
      </c>
      <c r="BE187" s="139">
        <f>IF(N187="základní",J187,0)</f>
        <v>0</v>
      </c>
      <c r="BF187" s="139">
        <f>IF(N187="snížená",J187,0)</f>
        <v>0</v>
      </c>
      <c r="BG187" s="139">
        <f>IF(N187="zákl. přenesená",J187,0)</f>
        <v>0</v>
      </c>
      <c r="BH187" s="139">
        <f>IF(N187="sníž. přenesená",J187,0)</f>
        <v>0</v>
      </c>
      <c r="BI187" s="139">
        <f>IF(N187="nulová",J187,0)</f>
        <v>0</v>
      </c>
      <c r="BJ187" s="16" t="s">
        <v>88</v>
      </c>
      <c r="BK187" s="139">
        <f>ROUND(I187*H187,2)</f>
        <v>0</v>
      </c>
      <c r="BL187" s="16" t="s">
        <v>162</v>
      </c>
      <c r="BM187" s="257" t="s">
        <v>241</v>
      </c>
    </row>
    <row r="188" s="1" customFormat="1">
      <c r="B188" s="39"/>
      <c r="C188" s="40"/>
      <c r="D188" s="258" t="s">
        <v>164</v>
      </c>
      <c r="E188" s="40"/>
      <c r="F188" s="259" t="s">
        <v>240</v>
      </c>
      <c r="G188" s="40"/>
      <c r="H188" s="40"/>
      <c r="I188" s="155"/>
      <c r="J188" s="40"/>
      <c r="K188" s="40"/>
      <c r="L188" s="41"/>
      <c r="M188" s="260"/>
      <c r="N188" s="87"/>
      <c r="O188" s="87"/>
      <c r="P188" s="87"/>
      <c r="Q188" s="87"/>
      <c r="R188" s="87"/>
      <c r="S188" s="87"/>
      <c r="T188" s="88"/>
      <c r="AT188" s="16" t="s">
        <v>164</v>
      </c>
      <c r="AU188" s="16" t="s">
        <v>90</v>
      </c>
    </row>
    <row r="189" s="12" customFormat="1">
      <c r="B189" s="262"/>
      <c r="C189" s="263"/>
      <c r="D189" s="258" t="s">
        <v>172</v>
      </c>
      <c r="E189" s="282" t="s">
        <v>1</v>
      </c>
      <c r="F189" s="264" t="s">
        <v>237</v>
      </c>
      <c r="G189" s="263"/>
      <c r="H189" s="265">
        <v>1</v>
      </c>
      <c r="I189" s="266"/>
      <c r="J189" s="263"/>
      <c r="K189" s="263"/>
      <c r="L189" s="267"/>
      <c r="M189" s="268"/>
      <c r="N189" s="269"/>
      <c r="O189" s="269"/>
      <c r="P189" s="269"/>
      <c r="Q189" s="269"/>
      <c r="R189" s="269"/>
      <c r="S189" s="269"/>
      <c r="T189" s="270"/>
      <c r="AT189" s="271" t="s">
        <v>172</v>
      </c>
      <c r="AU189" s="271" t="s">
        <v>90</v>
      </c>
      <c r="AV189" s="12" t="s">
        <v>90</v>
      </c>
      <c r="AW189" s="12" t="s">
        <v>34</v>
      </c>
      <c r="AX189" s="12" t="s">
        <v>88</v>
      </c>
      <c r="AY189" s="271" t="s">
        <v>154</v>
      </c>
    </row>
    <row r="190" s="1" customFormat="1" ht="16.5" customHeight="1">
      <c r="B190" s="39"/>
      <c r="C190" s="272" t="s">
        <v>242</v>
      </c>
      <c r="D190" s="272" t="s">
        <v>188</v>
      </c>
      <c r="E190" s="273" t="s">
        <v>243</v>
      </c>
      <c r="F190" s="274" t="s">
        <v>244</v>
      </c>
      <c r="G190" s="275" t="s">
        <v>225</v>
      </c>
      <c r="H190" s="276">
        <v>1</v>
      </c>
      <c r="I190" s="277"/>
      <c r="J190" s="278">
        <f>ROUND(I190*H190,2)</f>
        <v>0</v>
      </c>
      <c r="K190" s="274" t="s">
        <v>1</v>
      </c>
      <c r="L190" s="279"/>
      <c r="M190" s="280" t="s">
        <v>1</v>
      </c>
      <c r="N190" s="281" t="s">
        <v>45</v>
      </c>
      <c r="O190" s="87"/>
      <c r="P190" s="255">
        <f>O190*H190</f>
        <v>0</v>
      </c>
      <c r="Q190" s="255">
        <v>0</v>
      </c>
      <c r="R190" s="255">
        <f>Q190*H190</f>
        <v>0</v>
      </c>
      <c r="S190" s="255">
        <v>0</v>
      </c>
      <c r="T190" s="256">
        <f>S190*H190</f>
        <v>0</v>
      </c>
      <c r="AR190" s="257" t="s">
        <v>192</v>
      </c>
      <c r="AT190" s="257" t="s">
        <v>188</v>
      </c>
      <c r="AU190" s="257" t="s">
        <v>90</v>
      </c>
      <c r="AY190" s="16" t="s">
        <v>154</v>
      </c>
      <c r="BE190" s="139">
        <f>IF(N190="základní",J190,0)</f>
        <v>0</v>
      </c>
      <c r="BF190" s="139">
        <f>IF(N190="snížená",J190,0)</f>
        <v>0</v>
      </c>
      <c r="BG190" s="139">
        <f>IF(N190="zákl. přenesená",J190,0)</f>
        <v>0</v>
      </c>
      <c r="BH190" s="139">
        <f>IF(N190="sníž. přenesená",J190,0)</f>
        <v>0</v>
      </c>
      <c r="BI190" s="139">
        <f>IF(N190="nulová",J190,0)</f>
        <v>0</v>
      </c>
      <c r="BJ190" s="16" t="s">
        <v>88</v>
      </c>
      <c r="BK190" s="139">
        <f>ROUND(I190*H190,2)</f>
        <v>0</v>
      </c>
      <c r="BL190" s="16" t="s">
        <v>162</v>
      </c>
      <c r="BM190" s="257" t="s">
        <v>245</v>
      </c>
    </row>
    <row r="191" s="1" customFormat="1">
      <c r="B191" s="39"/>
      <c r="C191" s="40"/>
      <c r="D191" s="258" t="s">
        <v>164</v>
      </c>
      <c r="E191" s="40"/>
      <c r="F191" s="259" t="s">
        <v>244</v>
      </c>
      <c r="G191" s="40"/>
      <c r="H191" s="40"/>
      <c r="I191" s="155"/>
      <c r="J191" s="40"/>
      <c r="K191" s="40"/>
      <c r="L191" s="41"/>
      <c r="M191" s="260"/>
      <c r="N191" s="87"/>
      <c r="O191" s="87"/>
      <c r="P191" s="87"/>
      <c r="Q191" s="87"/>
      <c r="R191" s="87"/>
      <c r="S191" s="87"/>
      <c r="T191" s="88"/>
      <c r="AT191" s="16" t="s">
        <v>164</v>
      </c>
      <c r="AU191" s="16" t="s">
        <v>90</v>
      </c>
    </row>
    <row r="192" s="12" customFormat="1">
      <c r="B192" s="262"/>
      <c r="C192" s="263"/>
      <c r="D192" s="258" t="s">
        <v>172</v>
      </c>
      <c r="E192" s="282" t="s">
        <v>1</v>
      </c>
      <c r="F192" s="264" t="s">
        <v>246</v>
      </c>
      <c r="G192" s="263"/>
      <c r="H192" s="265">
        <v>1</v>
      </c>
      <c r="I192" s="266"/>
      <c r="J192" s="263"/>
      <c r="K192" s="263"/>
      <c r="L192" s="267"/>
      <c r="M192" s="268"/>
      <c r="N192" s="269"/>
      <c r="O192" s="269"/>
      <c r="P192" s="269"/>
      <c r="Q192" s="269"/>
      <c r="R192" s="269"/>
      <c r="S192" s="269"/>
      <c r="T192" s="270"/>
      <c r="AT192" s="271" t="s">
        <v>172</v>
      </c>
      <c r="AU192" s="271" t="s">
        <v>90</v>
      </c>
      <c r="AV192" s="12" t="s">
        <v>90</v>
      </c>
      <c r="AW192" s="12" t="s">
        <v>34</v>
      </c>
      <c r="AX192" s="12" t="s">
        <v>88</v>
      </c>
      <c r="AY192" s="271" t="s">
        <v>154</v>
      </c>
    </row>
    <row r="193" s="1" customFormat="1" ht="16.5" customHeight="1">
      <c r="B193" s="39"/>
      <c r="C193" s="272" t="s">
        <v>247</v>
      </c>
      <c r="D193" s="272" t="s">
        <v>188</v>
      </c>
      <c r="E193" s="273" t="s">
        <v>248</v>
      </c>
      <c r="F193" s="274" t="s">
        <v>249</v>
      </c>
      <c r="G193" s="275" t="s">
        <v>225</v>
      </c>
      <c r="H193" s="276">
        <v>1</v>
      </c>
      <c r="I193" s="277"/>
      <c r="J193" s="278">
        <f>ROUND(I193*H193,2)</f>
        <v>0</v>
      </c>
      <c r="K193" s="274" t="s">
        <v>1</v>
      </c>
      <c r="L193" s="279"/>
      <c r="M193" s="280" t="s">
        <v>1</v>
      </c>
      <c r="N193" s="281" t="s">
        <v>45</v>
      </c>
      <c r="O193" s="87"/>
      <c r="P193" s="255">
        <f>O193*H193</f>
        <v>0</v>
      </c>
      <c r="Q193" s="255">
        <v>0</v>
      </c>
      <c r="R193" s="255">
        <f>Q193*H193</f>
        <v>0</v>
      </c>
      <c r="S193" s="255">
        <v>0</v>
      </c>
      <c r="T193" s="256">
        <f>S193*H193</f>
        <v>0</v>
      </c>
      <c r="AR193" s="257" t="s">
        <v>192</v>
      </c>
      <c r="AT193" s="257" t="s">
        <v>188</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162</v>
      </c>
      <c r="BM193" s="257" t="s">
        <v>250</v>
      </c>
    </row>
    <row r="194" s="1" customFormat="1">
      <c r="B194" s="39"/>
      <c r="C194" s="40"/>
      <c r="D194" s="258" t="s">
        <v>164</v>
      </c>
      <c r="E194" s="40"/>
      <c r="F194" s="259" t="s">
        <v>249</v>
      </c>
      <c r="G194" s="40"/>
      <c r="H194" s="40"/>
      <c r="I194" s="155"/>
      <c r="J194" s="40"/>
      <c r="K194" s="40"/>
      <c r="L194" s="41"/>
      <c r="M194" s="260"/>
      <c r="N194" s="87"/>
      <c r="O194" s="87"/>
      <c r="P194" s="87"/>
      <c r="Q194" s="87"/>
      <c r="R194" s="87"/>
      <c r="S194" s="87"/>
      <c r="T194" s="88"/>
      <c r="AT194" s="16" t="s">
        <v>164</v>
      </c>
      <c r="AU194" s="16" t="s">
        <v>90</v>
      </c>
    </row>
    <row r="195" s="12" customFormat="1">
      <c r="B195" s="262"/>
      <c r="C195" s="263"/>
      <c r="D195" s="258" t="s">
        <v>172</v>
      </c>
      <c r="E195" s="282" t="s">
        <v>1</v>
      </c>
      <c r="F195" s="264" t="s">
        <v>246</v>
      </c>
      <c r="G195" s="263"/>
      <c r="H195" s="265">
        <v>1</v>
      </c>
      <c r="I195" s="266"/>
      <c r="J195" s="263"/>
      <c r="K195" s="263"/>
      <c r="L195" s="267"/>
      <c r="M195" s="268"/>
      <c r="N195" s="269"/>
      <c r="O195" s="269"/>
      <c r="P195" s="269"/>
      <c r="Q195" s="269"/>
      <c r="R195" s="269"/>
      <c r="S195" s="269"/>
      <c r="T195" s="270"/>
      <c r="AT195" s="271" t="s">
        <v>172</v>
      </c>
      <c r="AU195" s="271" t="s">
        <v>90</v>
      </c>
      <c r="AV195" s="12" t="s">
        <v>90</v>
      </c>
      <c r="AW195" s="12" t="s">
        <v>34</v>
      </c>
      <c r="AX195" s="12" t="s">
        <v>88</v>
      </c>
      <c r="AY195" s="271" t="s">
        <v>154</v>
      </c>
    </row>
    <row r="196" s="1" customFormat="1" ht="16.5" customHeight="1">
      <c r="B196" s="39"/>
      <c r="C196" s="272" t="s">
        <v>251</v>
      </c>
      <c r="D196" s="272" t="s">
        <v>188</v>
      </c>
      <c r="E196" s="273" t="s">
        <v>252</v>
      </c>
      <c r="F196" s="274" t="s">
        <v>253</v>
      </c>
      <c r="G196" s="275" t="s">
        <v>225</v>
      </c>
      <c r="H196" s="276">
        <v>6</v>
      </c>
      <c r="I196" s="277"/>
      <c r="J196" s="278">
        <f>ROUND(I196*H196,2)</f>
        <v>0</v>
      </c>
      <c r="K196" s="274" t="s">
        <v>1</v>
      </c>
      <c r="L196" s="279"/>
      <c r="M196" s="280" t="s">
        <v>1</v>
      </c>
      <c r="N196" s="281" t="s">
        <v>45</v>
      </c>
      <c r="O196" s="87"/>
      <c r="P196" s="255">
        <f>O196*H196</f>
        <v>0</v>
      </c>
      <c r="Q196" s="255">
        <v>0</v>
      </c>
      <c r="R196" s="255">
        <f>Q196*H196</f>
        <v>0</v>
      </c>
      <c r="S196" s="255">
        <v>0</v>
      </c>
      <c r="T196" s="256">
        <f>S196*H196</f>
        <v>0</v>
      </c>
      <c r="AR196" s="257" t="s">
        <v>192</v>
      </c>
      <c r="AT196" s="257" t="s">
        <v>188</v>
      </c>
      <c r="AU196" s="257" t="s">
        <v>90</v>
      </c>
      <c r="AY196" s="16" t="s">
        <v>154</v>
      </c>
      <c r="BE196" s="139">
        <f>IF(N196="základní",J196,0)</f>
        <v>0</v>
      </c>
      <c r="BF196" s="139">
        <f>IF(N196="snížená",J196,0)</f>
        <v>0</v>
      </c>
      <c r="BG196" s="139">
        <f>IF(N196="zákl. přenesená",J196,0)</f>
        <v>0</v>
      </c>
      <c r="BH196" s="139">
        <f>IF(N196="sníž. přenesená",J196,0)</f>
        <v>0</v>
      </c>
      <c r="BI196" s="139">
        <f>IF(N196="nulová",J196,0)</f>
        <v>0</v>
      </c>
      <c r="BJ196" s="16" t="s">
        <v>88</v>
      </c>
      <c r="BK196" s="139">
        <f>ROUND(I196*H196,2)</f>
        <v>0</v>
      </c>
      <c r="BL196" s="16" t="s">
        <v>162</v>
      </c>
      <c r="BM196" s="257" t="s">
        <v>254</v>
      </c>
    </row>
    <row r="197" s="1" customFormat="1">
      <c r="B197" s="39"/>
      <c r="C197" s="40"/>
      <c r="D197" s="258" t="s">
        <v>164</v>
      </c>
      <c r="E197" s="40"/>
      <c r="F197" s="259" t="s">
        <v>253</v>
      </c>
      <c r="G197" s="40"/>
      <c r="H197" s="40"/>
      <c r="I197" s="155"/>
      <c r="J197" s="40"/>
      <c r="K197" s="40"/>
      <c r="L197" s="41"/>
      <c r="M197" s="260"/>
      <c r="N197" s="87"/>
      <c r="O197" s="87"/>
      <c r="P197" s="87"/>
      <c r="Q197" s="87"/>
      <c r="R197" s="87"/>
      <c r="S197" s="87"/>
      <c r="T197" s="88"/>
      <c r="AT197" s="16" t="s">
        <v>164</v>
      </c>
      <c r="AU197" s="16" t="s">
        <v>90</v>
      </c>
    </row>
    <row r="198" s="12" customFormat="1">
      <c r="B198" s="262"/>
      <c r="C198" s="263"/>
      <c r="D198" s="258" t="s">
        <v>172</v>
      </c>
      <c r="E198" s="282" t="s">
        <v>1</v>
      </c>
      <c r="F198" s="264" t="s">
        <v>255</v>
      </c>
      <c r="G198" s="263"/>
      <c r="H198" s="265">
        <v>6</v>
      </c>
      <c r="I198" s="266"/>
      <c r="J198" s="263"/>
      <c r="K198" s="263"/>
      <c r="L198" s="267"/>
      <c r="M198" s="268"/>
      <c r="N198" s="269"/>
      <c r="O198" s="269"/>
      <c r="P198" s="269"/>
      <c r="Q198" s="269"/>
      <c r="R198" s="269"/>
      <c r="S198" s="269"/>
      <c r="T198" s="270"/>
      <c r="AT198" s="271" t="s">
        <v>172</v>
      </c>
      <c r="AU198" s="271" t="s">
        <v>90</v>
      </c>
      <c r="AV198" s="12" t="s">
        <v>90</v>
      </c>
      <c r="AW198" s="12" t="s">
        <v>34</v>
      </c>
      <c r="AX198" s="12" t="s">
        <v>88</v>
      </c>
      <c r="AY198" s="271" t="s">
        <v>154</v>
      </c>
    </row>
    <row r="199" s="1" customFormat="1" ht="16.5" customHeight="1">
      <c r="B199" s="39"/>
      <c r="C199" s="272" t="s">
        <v>256</v>
      </c>
      <c r="D199" s="272" t="s">
        <v>188</v>
      </c>
      <c r="E199" s="273" t="s">
        <v>257</v>
      </c>
      <c r="F199" s="274" t="s">
        <v>258</v>
      </c>
      <c r="G199" s="275" t="s">
        <v>225</v>
      </c>
      <c r="H199" s="276">
        <v>5</v>
      </c>
      <c r="I199" s="277"/>
      <c r="J199" s="278">
        <f>ROUND(I199*H199,2)</f>
        <v>0</v>
      </c>
      <c r="K199" s="274" t="s">
        <v>1</v>
      </c>
      <c r="L199" s="279"/>
      <c r="M199" s="280" t="s">
        <v>1</v>
      </c>
      <c r="N199" s="281" t="s">
        <v>45</v>
      </c>
      <c r="O199" s="87"/>
      <c r="P199" s="255">
        <f>O199*H199</f>
        <v>0</v>
      </c>
      <c r="Q199" s="255">
        <v>0</v>
      </c>
      <c r="R199" s="255">
        <f>Q199*H199</f>
        <v>0</v>
      </c>
      <c r="S199" s="255">
        <v>0</v>
      </c>
      <c r="T199" s="256">
        <f>S199*H199</f>
        <v>0</v>
      </c>
      <c r="AR199" s="257" t="s">
        <v>192</v>
      </c>
      <c r="AT199" s="257" t="s">
        <v>188</v>
      </c>
      <c r="AU199" s="257" t="s">
        <v>90</v>
      </c>
      <c r="AY199" s="16" t="s">
        <v>154</v>
      </c>
      <c r="BE199" s="139">
        <f>IF(N199="základní",J199,0)</f>
        <v>0</v>
      </c>
      <c r="BF199" s="139">
        <f>IF(N199="snížená",J199,0)</f>
        <v>0</v>
      </c>
      <c r="BG199" s="139">
        <f>IF(N199="zákl. přenesená",J199,0)</f>
        <v>0</v>
      </c>
      <c r="BH199" s="139">
        <f>IF(N199="sníž. přenesená",J199,0)</f>
        <v>0</v>
      </c>
      <c r="BI199" s="139">
        <f>IF(N199="nulová",J199,0)</f>
        <v>0</v>
      </c>
      <c r="BJ199" s="16" t="s">
        <v>88</v>
      </c>
      <c r="BK199" s="139">
        <f>ROUND(I199*H199,2)</f>
        <v>0</v>
      </c>
      <c r="BL199" s="16" t="s">
        <v>162</v>
      </c>
      <c r="BM199" s="257" t="s">
        <v>259</v>
      </c>
    </row>
    <row r="200" s="1" customFormat="1">
      <c r="B200" s="39"/>
      <c r="C200" s="40"/>
      <c r="D200" s="258" t="s">
        <v>164</v>
      </c>
      <c r="E200" s="40"/>
      <c r="F200" s="259" t="s">
        <v>258</v>
      </c>
      <c r="G200" s="40"/>
      <c r="H200" s="40"/>
      <c r="I200" s="155"/>
      <c r="J200" s="40"/>
      <c r="K200" s="40"/>
      <c r="L200" s="41"/>
      <c r="M200" s="260"/>
      <c r="N200" s="87"/>
      <c r="O200" s="87"/>
      <c r="P200" s="87"/>
      <c r="Q200" s="87"/>
      <c r="R200" s="87"/>
      <c r="S200" s="87"/>
      <c r="T200" s="88"/>
      <c r="AT200" s="16" t="s">
        <v>164</v>
      </c>
      <c r="AU200" s="16" t="s">
        <v>90</v>
      </c>
    </row>
    <row r="201" s="12" customFormat="1">
      <c r="B201" s="262"/>
      <c r="C201" s="263"/>
      <c r="D201" s="258" t="s">
        <v>172</v>
      </c>
      <c r="E201" s="282" t="s">
        <v>1</v>
      </c>
      <c r="F201" s="264" t="s">
        <v>260</v>
      </c>
      <c r="G201" s="263"/>
      <c r="H201" s="265">
        <v>5</v>
      </c>
      <c r="I201" s="266"/>
      <c r="J201" s="263"/>
      <c r="K201" s="263"/>
      <c r="L201" s="267"/>
      <c r="M201" s="268"/>
      <c r="N201" s="269"/>
      <c r="O201" s="269"/>
      <c r="P201" s="269"/>
      <c r="Q201" s="269"/>
      <c r="R201" s="269"/>
      <c r="S201" s="269"/>
      <c r="T201" s="270"/>
      <c r="AT201" s="271" t="s">
        <v>172</v>
      </c>
      <c r="AU201" s="271" t="s">
        <v>90</v>
      </c>
      <c r="AV201" s="12" t="s">
        <v>90</v>
      </c>
      <c r="AW201" s="12" t="s">
        <v>34</v>
      </c>
      <c r="AX201" s="12" t="s">
        <v>88</v>
      </c>
      <c r="AY201" s="271" t="s">
        <v>154</v>
      </c>
    </row>
    <row r="202" s="1" customFormat="1" ht="16.5" customHeight="1">
      <c r="B202" s="39"/>
      <c r="C202" s="272" t="s">
        <v>7</v>
      </c>
      <c r="D202" s="272" t="s">
        <v>188</v>
      </c>
      <c r="E202" s="273" t="s">
        <v>261</v>
      </c>
      <c r="F202" s="274" t="s">
        <v>262</v>
      </c>
      <c r="G202" s="275" t="s">
        <v>225</v>
      </c>
      <c r="H202" s="276">
        <v>1</v>
      </c>
      <c r="I202" s="277"/>
      <c r="J202" s="278">
        <f>ROUND(I202*H202,2)</f>
        <v>0</v>
      </c>
      <c r="K202" s="274" t="s">
        <v>1</v>
      </c>
      <c r="L202" s="279"/>
      <c r="M202" s="280" t="s">
        <v>1</v>
      </c>
      <c r="N202" s="281" t="s">
        <v>45</v>
      </c>
      <c r="O202" s="87"/>
      <c r="P202" s="255">
        <f>O202*H202</f>
        <v>0</v>
      </c>
      <c r="Q202" s="255">
        <v>0</v>
      </c>
      <c r="R202" s="255">
        <f>Q202*H202</f>
        <v>0</v>
      </c>
      <c r="S202" s="255">
        <v>0</v>
      </c>
      <c r="T202" s="256">
        <f>S202*H202</f>
        <v>0</v>
      </c>
      <c r="AR202" s="257" t="s">
        <v>192</v>
      </c>
      <c r="AT202" s="257" t="s">
        <v>188</v>
      </c>
      <c r="AU202" s="257" t="s">
        <v>90</v>
      </c>
      <c r="AY202" s="16" t="s">
        <v>154</v>
      </c>
      <c r="BE202" s="139">
        <f>IF(N202="základní",J202,0)</f>
        <v>0</v>
      </c>
      <c r="BF202" s="139">
        <f>IF(N202="snížená",J202,0)</f>
        <v>0</v>
      </c>
      <c r="BG202" s="139">
        <f>IF(N202="zákl. přenesená",J202,0)</f>
        <v>0</v>
      </c>
      <c r="BH202" s="139">
        <f>IF(N202="sníž. přenesená",J202,0)</f>
        <v>0</v>
      </c>
      <c r="BI202" s="139">
        <f>IF(N202="nulová",J202,0)</f>
        <v>0</v>
      </c>
      <c r="BJ202" s="16" t="s">
        <v>88</v>
      </c>
      <c r="BK202" s="139">
        <f>ROUND(I202*H202,2)</f>
        <v>0</v>
      </c>
      <c r="BL202" s="16" t="s">
        <v>162</v>
      </c>
      <c r="BM202" s="257" t="s">
        <v>263</v>
      </c>
    </row>
    <row r="203" s="1" customFormat="1">
      <c r="B203" s="39"/>
      <c r="C203" s="40"/>
      <c r="D203" s="258" t="s">
        <v>164</v>
      </c>
      <c r="E203" s="40"/>
      <c r="F203" s="259" t="s">
        <v>262</v>
      </c>
      <c r="G203" s="40"/>
      <c r="H203" s="40"/>
      <c r="I203" s="155"/>
      <c r="J203" s="40"/>
      <c r="K203" s="40"/>
      <c r="L203" s="41"/>
      <c r="M203" s="260"/>
      <c r="N203" s="87"/>
      <c r="O203" s="87"/>
      <c r="P203" s="87"/>
      <c r="Q203" s="87"/>
      <c r="R203" s="87"/>
      <c r="S203" s="87"/>
      <c r="T203" s="88"/>
      <c r="AT203" s="16" t="s">
        <v>164</v>
      </c>
      <c r="AU203" s="16" t="s">
        <v>90</v>
      </c>
    </row>
    <row r="204" s="12" customFormat="1">
      <c r="B204" s="262"/>
      <c r="C204" s="263"/>
      <c r="D204" s="258" t="s">
        <v>172</v>
      </c>
      <c r="E204" s="282" t="s">
        <v>1</v>
      </c>
      <c r="F204" s="264" t="s">
        <v>264</v>
      </c>
      <c r="G204" s="263"/>
      <c r="H204" s="265">
        <v>1</v>
      </c>
      <c r="I204" s="266"/>
      <c r="J204" s="263"/>
      <c r="K204" s="263"/>
      <c r="L204" s="267"/>
      <c r="M204" s="268"/>
      <c r="N204" s="269"/>
      <c r="O204" s="269"/>
      <c r="P204" s="269"/>
      <c r="Q204" s="269"/>
      <c r="R204" s="269"/>
      <c r="S204" s="269"/>
      <c r="T204" s="270"/>
      <c r="AT204" s="271" t="s">
        <v>172</v>
      </c>
      <c r="AU204" s="271" t="s">
        <v>90</v>
      </c>
      <c r="AV204" s="12" t="s">
        <v>90</v>
      </c>
      <c r="AW204" s="12" t="s">
        <v>34</v>
      </c>
      <c r="AX204" s="12" t="s">
        <v>88</v>
      </c>
      <c r="AY204" s="271" t="s">
        <v>154</v>
      </c>
    </row>
    <row r="205" s="1" customFormat="1" ht="16.5" customHeight="1">
      <c r="B205" s="39"/>
      <c r="C205" s="272" t="s">
        <v>265</v>
      </c>
      <c r="D205" s="272" t="s">
        <v>188</v>
      </c>
      <c r="E205" s="273" t="s">
        <v>266</v>
      </c>
      <c r="F205" s="274" t="s">
        <v>267</v>
      </c>
      <c r="G205" s="275" t="s">
        <v>225</v>
      </c>
      <c r="H205" s="276">
        <v>1</v>
      </c>
      <c r="I205" s="277"/>
      <c r="J205" s="278">
        <f>ROUND(I205*H205,2)</f>
        <v>0</v>
      </c>
      <c r="K205" s="274" t="s">
        <v>1</v>
      </c>
      <c r="L205" s="279"/>
      <c r="M205" s="280" t="s">
        <v>1</v>
      </c>
      <c r="N205" s="281" t="s">
        <v>45</v>
      </c>
      <c r="O205" s="87"/>
      <c r="P205" s="255">
        <f>O205*H205</f>
        <v>0</v>
      </c>
      <c r="Q205" s="255">
        <v>0</v>
      </c>
      <c r="R205" s="255">
        <f>Q205*H205</f>
        <v>0</v>
      </c>
      <c r="S205" s="255">
        <v>0</v>
      </c>
      <c r="T205" s="256">
        <f>S205*H205</f>
        <v>0</v>
      </c>
      <c r="AR205" s="257" t="s">
        <v>192</v>
      </c>
      <c r="AT205" s="257" t="s">
        <v>188</v>
      </c>
      <c r="AU205" s="257" t="s">
        <v>90</v>
      </c>
      <c r="AY205" s="16" t="s">
        <v>154</v>
      </c>
      <c r="BE205" s="139">
        <f>IF(N205="základní",J205,0)</f>
        <v>0</v>
      </c>
      <c r="BF205" s="139">
        <f>IF(N205="snížená",J205,0)</f>
        <v>0</v>
      </c>
      <c r="BG205" s="139">
        <f>IF(N205="zákl. přenesená",J205,0)</f>
        <v>0</v>
      </c>
      <c r="BH205" s="139">
        <f>IF(N205="sníž. přenesená",J205,0)</f>
        <v>0</v>
      </c>
      <c r="BI205" s="139">
        <f>IF(N205="nulová",J205,0)</f>
        <v>0</v>
      </c>
      <c r="BJ205" s="16" t="s">
        <v>88</v>
      </c>
      <c r="BK205" s="139">
        <f>ROUND(I205*H205,2)</f>
        <v>0</v>
      </c>
      <c r="BL205" s="16" t="s">
        <v>162</v>
      </c>
      <c r="BM205" s="257" t="s">
        <v>268</v>
      </c>
    </row>
    <row r="206" s="1" customFormat="1">
      <c r="B206" s="39"/>
      <c r="C206" s="40"/>
      <c r="D206" s="258" t="s">
        <v>164</v>
      </c>
      <c r="E206" s="40"/>
      <c r="F206" s="259" t="s">
        <v>269</v>
      </c>
      <c r="G206" s="40"/>
      <c r="H206" s="40"/>
      <c r="I206" s="155"/>
      <c r="J206" s="40"/>
      <c r="K206" s="40"/>
      <c r="L206" s="41"/>
      <c r="M206" s="260"/>
      <c r="N206" s="87"/>
      <c r="O206" s="87"/>
      <c r="P206" s="87"/>
      <c r="Q206" s="87"/>
      <c r="R206" s="87"/>
      <c r="S206" s="87"/>
      <c r="T206" s="88"/>
      <c r="AT206" s="16" t="s">
        <v>164</v>
      </c>
      <c r="AU206" s="16" t="s">
        <v>90</v>
      </c>
    </row>
    <row r="207" s="12" customFormat="1">
      <c r="B207" s="262"/>
      <c r="C207" s="263"/>
      <c r="D207" s="258" t="s">
        <v>172</v>
      </c>
      <c r="E207" s="282" t="s">
        <v>1</v>
      </c>
      <c r="F207" s="264" t="s">
        <v>270</v>
      </c>
      <c r="G207" s="263"/>
      <c r="H207" s="265">
        <v>1</v>
      </c>
      <c r="I207" s="266"/>
      <c r="J207" s="263"/>
      <c r="K207" s="263"/>
      <c r="L207" s="267"/>
      <c r="M207" s="268"/>
      <c r="N207" s="269"/>
      <c r="O207" s="269"/>
      <c r="P207" s="269"/>
      <c r="Q207" s="269"/>
      <c r="R207" s="269"/>
      <c r="S207" s="269"/>
      <c r="T207" s="270"/>
      <c r="AT207" s="271" t="s">
        <v>172</v>
      </c>
      <c r="AU207" s="271" t="s">
        <v>90</v>
      </c>
      <c r="AV207" s="12" t="s">
        <v>90</v>
      </c>
      <c r="AW207" s="12" t="s">
        <v>34</v>
      </c>
      <c r="AX207" s="12" t="s">
        <v>88</v>
      </c>
      <c r="AY207" s="271" t="s">
        <v>154</v>
      </c>
    </row>
    <row r="208" s="1" customFormat="1" ht="16.5" customHeight="1">
      <c r="B208" s="39"/>
      <c r="C208" s="272" t="s">
        <v>271</v>
      </c>
      <c r="D208" s="272" t="s">
        <v>188</v>
      </c>
      <c r="E208" s="273" t="s">
        <v>272</v>
      </c>
      <c r="F208" s="274" t="s">
        <v>273</v>
      </c>
      <c r="G208" s="275" t="s">
        <v>225</v>
      </c>
      <c r="H208" s="276">
        <v>1</v>
      </c>
      <c r="I208" s="277"/>
      <c r="J208" s="278">
        <f>ROUND(I208*H208,2)</f>
        <v>0</v>
      </c>
      <c r="K208" s="274" t="s">
        <v>1</v>
      </c>
      <c r="L208" s="279"/>
      <c r="M208" s="280" t="s">
        <v>1</v>
      </c>
      <c r="N208" s="281" t="s">
        <v>45</v>
      </c>
      <c r="O208" s="87"/>
      <c r="P208" s="255">
        <f>O208*H208</f>
        <v>0</v>
      </c>
      <c r="Q208" s="255">
        <v>0</v>
      </c>
      <c r="R208" s="255">
        <f>Q208*H208</f>
        <v>0</v>
      </c>
      <c r="S208" s="255">
        <v>0</v>
      </c>
      <c r="T208" s="256">
        <f>S208*H208</f>
        <v>0</v>
      </c>
      <c r="AR208" s="257" t="s">
        <v>192</v>
      </c>
      <c r="AT208" s="257" t="s">
        <v>188</v>
      </c>
      <c r="AU208" s="257" t="s">
        <v>90</v>
      </c>
      <c r="AY208" s="16" t="s">
        <v>154</v>
      </c>
      <c r="BE208" s="139">
        <f>IF(N208="základní",J208,0)</f>
        <v>0</v>
      </c>
      <c r="BF208" s="139">
        <f>IF(N208="snížená",J208,0)</f>
        <v>0</v>
      </c>
      <c r="BG208" s="139">
        <f>IF(N208="zákl. přenesená",J208,0)</f>
        <v>0</v>
      </c>
      <c r="BH208" s="139">
        <f>IF(N208="sníž. přenesená",J208,0)</f>
        <v>0</v>
      </c>
      <c r="BI208" s="139">
        <f>IF(N208="nulová",J208,0)</f>
        <v>0</v>
      </c>
      <c r="BJ208" s="16" t="s">
        <v>88</v>
      </c>
      <c r="BK208" s="139">
        <f>ROUND(I208*H208,2)</f>
        <v>0</v>
      </c>
      <c r="BL208" s="16" t="s">
        <v>162</v>
      </c>
      <c r="BM208" s="257" t="s">
        <v>274</v>
      </c>
    </row>
    <row r="209" s="1" customFormat="1">
      <c r="B209" s="39"/>
      <c r="C209" s="40"/>
      <c r="D209" s="258" t="s">
        <v>164</v>
      </c>
      <c r="E209" s="40"/>
      <c r="F209" s="259" t="s">
        <v>275</v>
      </c>
      <c r="G209" s="40"/>
      <c r="H209" s="40"/>
      <c r="I209" s="155"/>
      <c r="J209" s="40"/>
      <c r="K209" s="40"/>
      <c r="L209" s="41"/>
      <c r="M209" s="260"/>
      <c r="N209" s="87"/>
      <c r="O209" s="87"/>
      <c r="P209" s="87"/>
      <c r="Q209" s="87"/>
      <c r="R209" s="87"/>
      <c r="S209" s="87"/>
      <c r="T209" s="88"/>
      <c r="AT209" s="16" t="s">
        <v>164</v>
      </c>
      <c r="AU209" s="16" t="s">
        <v>90</v>
      </c>
    </row>
    <row r="210" s="12" customFormat="1">
      <c r="B210" s="262"/>
      <c r="C210" s="263"/>
      <c r="D210" s="258" t="s">
        <v>172</v>
      </c>
      <c r="E210" s="282" t="s">
        <v>1</v>
      </c>
      <c r="F210" s="264" t="s">
        <v>270</v>
      </c>
      <c r="G210" s="263"/>
      <c r="H210" s="265">
        <v>1</v>
      </c>
      <c r="I210" s="266"/>
      <c r="J210" s="263"/>
      <c r="K210" s="263"/>
      <c r="L210" s="267"/>
      <c r="M210" s="268"/>
      <c r="N210" s="269"/>
      <c r="O210" s="269"/>
      <c r="P210" s="269"/>
      <c r="Q210" s="269"/>
      <c r="R210" s="269"/>
      <c r="S210" s="269"/>
      <c r="T210" s="270"/>
      <c r="AT210" s="271" t="s">
        <v>172</v>
      </c>
      <c r="AU210" s="271" t="s">
        <v>90</v>
      </c>
      <c r="AV210" s="12" t="s">
        <v>90</v>
      </c>
      <c r="AW210" s="12" t="s">
        <v>34</v>
      </c>
      <c r="AX210" s="12" t="s">
        <v>88</v>
      </c>
      <c r="AY210" s="271" t="s">
        <v>154</v>
      </c>
    </row>
    <row r="211" s="1" customFormat="1" ht="16.5" customHeight="1">
      <c r="B211" s="39"/>
      <c r="C211" s="272" t="s">
        <v>276</v>
      </c>
      <c r="D211" s="272" t="s">
        <v>188</v>
      </c>
      <c r="E211" s="273" t="s">
        <v>277</v>
      </c>
      <c r="F211" s="274" t="s">
        <v>278</v>
      </c>
      <c r="G211" s="275" t="s">
        <v>225</v>
      </c>
      <c r="H211" s="276">
        <v>1</v>
      </c>
      <c r="I211" s="277"/>
      <c r="J211" s="278">
        <f>ROUND(I211*H211,2)</f>
        <v>0</v>
      </c>
      <c r="K211" s="274" t="s">
        <v>1</v>
      </c>
      <c r="L211" s="279"/>
      <c r="M211" s="280" t="s">
        <v>1</v>
      </c>
      <c r="N211" s="281" t="s">
        <v>45</v>
      </c>
      <c r="O211" s="87"/>
      <c r="P211" s="255">
        <f>O211*H211</f>
        <v>0</v>
      </c>
      <c r="Q211" s="255">
        <v>0</v>
      </c>
      <c r="R211" s="255">
        <f>Q211*H211</f>
        <v>0</v>
      </c>
      <c r="S211" s="255">
        <v>0</v>
      </c>
      <c r="T211" s="256">
        <f>S211*H211</f>
        <v>0</v>
      </c>
      <c r="AR211" s="257" t="s">
        <v>192</v>
      </c>
      <c r="AT211" s="257" t="s">
        <v>188</v>
      </c>
      <c r="AU211" s="257" t="s">
        <v>90</v>
      </c>
      <c r="AY211" s="16" t="s">
        <v>154</v>
      </c>
      <c r="BE211" s="139">
        <f>IF(N211="základní",J211,0)</f>
        <v>0</v>
      </c>
      <c r="BF211" s="139">
        <f>IF(N211="snížená",J211,0)</f>
        <v>0</v>
      </c>
      <c r="BG211" s="139">
        <f>IF(N211="zákl. přenesená",J211,0)</f>
        <v>0</v>
      </c>
      <c r="BH211" s="139">
        <f>IF(N211="sníž. přenesená",J211,0)</f>
        <v>0</v>
      </c>
      <c r="BI211" s="139">
        <f>IF(N211="nulová",J211,0)</f>
        <v>0</v>
      </c>
      <c r="BJ211" s="16" t="s">
        <v>88</v>
      </c>
      <c r="BK211" s="139">
        <f>ROUND(I211*H211,2)</f>
        <v>0</v>
      </c>
      <c r="BL211" s="16" t="s">
        <v>162</v>
      </c>
      <c r="BM211" s="257" t="s">
        <v>279</v>
      </c>
    </row>
    <row r="212" s="1" customFormat="1">
      <c r="B212" s="39"/>
      <c r="C212" s="40"/>
      <c r="D212" s="258" t="s">
        <v>164</v>
      </c>
      <c r="E212" s="40"/>
      <c r="F212" s="259" t="s">
        <v>278</v>
      </c>
      <c r="G212" s="40"/>
      <c r="H212" s="40"/>
      <c r="I212" s="155"/>
      <c r="J212" s="40"/>
      <c r="K212" s="40"/>
      <c r="L212" s="41"/>
      <c r="M212" s="260"/>
      <c r="N212" s="87"/>
      <c r="O212" s="87"/>
      <c r="P212" s="87"/>
      <c r="Q212" s="87"/>
      <c r="R212" s="87"/>
      <c r="S212" s="87"/>
      <c r="T212" s="88"/>
      <c r="AT212" s="16" t="s">
        <v>164</v>
      </c>
      <c r="AU212" s="16" t="s">
        <v>90</v>
      </c>
    </row>
    <row r="213" s="12" customFormat="1">
      <c r="B213" s="262"/>
      <c r="C213" s="263"/>
      <c r="D213" s="258" t="s">
        <v>172</v>
      </c>
      <c r="E213" s="282" t="s">
        <v>1</v>
      </c>
      <c r="F213" s="264" t="s">
        <v>280</v>
      </c>
      <c r="G213" s="263"/>
      <c r="H213" s="265">
        <v>1</v>
      </c>
      <c r="I213" s="266"/>
      <c r="J213" s="263"/>
      <c r="K213" s="263"/>
      <c r="L213" s="267"/>
      <c r="M213" s="268"/>
      <c r="N213" s="269"/>
      <c r="O213" s="269"/>
      <c r="P213" s="269"/>
      <c r="Q213" s="269"/>
      <c r="R213" s="269"/>
      <c r="S213" s="269"/>
      <c r="T213" s="270"/>
      <c r="AT213" s="271" t="s">
        <v>172</v>
      </c>
      <c r="AU213" s="271" t="s">
        <v>90</v>
      </c>
      <c r="AV213" s="12" t="s">
        <v>90</v>
      </c>
      <c r="AW213" s="12" t="s">
        <v>34</v>
      </c>
      <c r="AX213" s="12" t="s">
        <v>88</v>
      </c>
      <c r="AY213" s="271" t="s">
        <v>154</v>
      </c>
    </row>
    <row r="214" s="1" customFormat="1" ht="16.5" customHeight="1">
      <c r="B214" s="39"/>
      <c r="C214" s="272" t="s">
        <v>281</v>
      </c>
      <c r="D214" s="272" t="s">
        <v>188</v>
      </c>
      <c r="E214" s="273" t="s">
        <v>282</v>
      </c>
      <c r="F214" s="274" t="s">
        <v>283</v>
      </c>
      <c r="G214" s="275" t="s">
        <v>225</v>
      </c>
      <c r="H214" s="276">
        <v>1</v>
      </c>
      <c r="I214" s="277"/>
      <c r="J214" s="278">
        <f>ROUND(I214*H214,2)</f>
        <v>0</v>
      </c>
      <c r="K214" s="274" t="s">
        <v>1</v>
      </c>
      <c r="L214" s="279"/>
      <c r="M214" s="280" t="s">
        <v>1</v>
      </c>
      <c r="N214" s="281" t="s">
        <v>45</v>
      </c>
      <c r="O214" s="87"/>
      <c r="P214" s="255">
        <f>O214*H214</f>
        <v>0</v>
      </c>
      <c r="Q214" s="255">
        <v>0</v>
      </c>
      <c r="R214" s="255">
        <f>Q214*H214</f>
        <v>0</v>
      </c>
      <c r="S214" s="255">
        <v>0</v>
      </c>
      <c r="T214" s="256">
        <f>S214*H214</f>
        <v>0</v>
      </c>
      <c r="AR214" s="257" t="s">
        <v>192</v>
      </c>
      <c r="AT214" s="257" t="s">
        <v>188</v>
      </c>
      <c r="AU214" s="257" t="s">
        <v>90</v>
      </c>
      <c r="AY214" s="16" t="s">
        <v>154</v>
      </c>
      <c r="BE214" s="139">
        <f>IF(N214="základní",J214,0)</f>
        <v>0</v>
      </c>
      <c r="BF214" s="139">
        <f>IF(N214="snížená",J214,0)</f>
        <v>0</v>
      </c>
      <c r="BG214" s="139">
        <f>IF(N214="zákl. přenesená",J214,0)</f>
        <v>0</v>
      </c>
      <c r="BH214" s="139">
        <f>IF(N214="sníž. přenesená",J214,0)</f>
        <v>0</v>
      </c>
      <c r="BI214" s="139">
        <f>IF(N214="nulová",J214,0)</f>
        <v>0</v>
      </c>
      <c r="BJ214" s="16" t="s">
        <v>88</v>
      </c>
      <c r="BK214" s="139">
        <f>ROUND(I214*H214,2)</f>
        <v>0</v>
      </c>
      <c r="BL214" s="16" t="s">
        <v>162</v>
      </c>
      <c r="BM214" s="257" t="s">
        <v>284</v>
      </c>
    </row>
    <row r="215" s="1" customFormat="1">
      <c r="B215" s="39"/>
      <c r="C215" s="40"/>
      <c r="D215" s="258" t="s">
        <v>164</v>
      </c>
      <c r="E215" s="40"/>
      <c r="F215" s="259" t="s">
        <v>283</v>
      </c>
      <c r="G215" s="40"/>
      <c r="H215" s="40"/>
      <c r="I215" s="155"/>
      <c r="J215" s="40"/>
      <c r="K215" s="40"/>
      <c r="L215" s="41"/>
      <c r="M215" s="260"/>
      <c r="N215" s="87"/>
      <c r="O215" s="87"/>
      <c r="P215" s="87"/>
      <c r="Q215" s="87"/>
      <c r="R215" s="87"/>
      <c r="S215" s="87"/>
      <c r="T215" s="88"/>
      <c r="AT215" s="16" t="s">
        <v>164</v>
      </c>
      <c r="AU215" s="16" t="s">
        <v>90</v>
      </c>
    </row>
    <row r="216" s="12" customFormat="1">
      <c r="B216" s="262"/>
      <c r="C216" s="263"/>
      <c r="D216" s="258" t="s">
        <v>172</v>
      </c>
      <c r="E216" s="282" t="s">
        <v>1</v>
      </c>
      <c r="F216" s="264" t="s">
        <v>280</v>
      </c>
      <c r="G216" s="263"/>
      <c r="H216" s="265">
        <v>1</v>
      </c>
      <c r="I216" s="266"/>
      <c r="J216" s="263"/>
      <c r="K216" s="263"/>
      <c r="L216" s="267"/>
      <c r="M216" s="268"/>
      <c r="N216" s="269"/>
      <c r="O216" s="269"/>
      <c r="P216" s="269"/>
      <c r="Q216" s="269"/>
      <c r="R216" s="269"/>
      <c r="S216" s="269"/>
      <c r="T216" s="270"/>
      <c r="AT216" s="271" t="s">
        <v>172</v>
      </c>
      <c r="AU216" s="271" t="s">
        <v>90</v>
      </c>
      <c r="AV216" s="12" t="s">
        <v>90</v>
      </c>
      <c r="AW216" s="12" t="s">
        <v>34</v>
      </c>
      <c r="AX216" s="12" t="s">
        <v>88</v>
      </c>
      <c r="AY216" s="271" t="s">
        <v>154</v>
      </c>
    </row>
    <row r="217" s="1" customFormat="1" ht="16.5" customHeight="1">
      <c r="B217" s="39"/>
      <c r="C217" s="272" t="s">
        <v>285</v>
      </c>
      <c r="D217" s="272" t="s">
        <v>188</v>
      </c>
      <c r="E217" s="273" t="s">
        <v>286</v>
      </c>
      <c r="F217" s="274" t="s">
        <v>287</v>
      </c>
      <c r="G217" s="275" t="s">
        <v>225</v>
      </c>
      <c r="H217" s="276">
        <v>1</v>
      </c>
      <c r="I217" s="277"/>
      <c r="J217" s="278">
        <f>ROUND(I217*H217,2)</f>
        <v>0</v>
      </c>
      <c r="K217" s="274" t="s">
        <v>1</v>
      </c>
      <c r="L217" s="279"/>
      <c r="M217" s="280" t="s">
        <v>1</v>
      </c>
      <c r="N217" s="281" t="s">
        <v>45</v>
      </c>
      <c r="O217" s="87"/>
      <c r="P217" s="255">
        <f>O217*H217</f>
        <v>0</v>
      </c>
      <c r="Q217" s="255">
        <v>0</v>
      </c>
      <c r="R217" s="255">
        <f>Q217*H217</f>
        <v>0</v>
      </c>
      <c r="S217" s="255">
        <v>0</v>
      </c>
      <c r="T217" s="256">
        <f>S217*H217</f>
        <v>0</v>
      </c>
      <c r="AR217" s="257" t="s">
        <v>192</v>
      </c>
      <c r="AT217" s="257" t="s">
        <v>188</v>
      </c>
      <c r="AU217" s="257" t="s">
        <v>90</v>
      </c>
      <c r="AY217" s="16" t="s">
        <v>154</v>
      </c>
      <c r="BE217" s="139">
        <f>IF(N217="základní",J217,0)</f>
        <v>0</v>
      </c>
      <c r="BF217" s="139">
        <f>IF(N217="snížená",J217,0)</f>
        <v>0</v>
      </c>
      <c r="BG217" s="139">
        <f>IF(N217="zákl. přenesená",J217,0)</f>
        <v>0</v>
      </c>
      <c r="BH217" s="139">
        <f>IF(N217="sníž. přenesená",J217,0)</f>
        <v>0</v>
      </c>
      <c r="BI217" s="139">
        <f>IF(N217="nulová",J217,0)</f>
        <v>0</v>
      </c>
      <c r="BJ217" s="16" t="s">
        <v>88</v>
      </c>
      <c r="BK217" s="139">
        <f>ROUND(I217*H217,2)</f>
        <v>0</v>
      </c>
      <c r="BL217" s="16" t="s">
        <v>162</v>
      </c>
      <c r="BM217" s="257" t="s">
        <v>288</v>
      </c>
    </row>
    <row r="218" s="1" customFormat="1">
      <c r="B218" s="39"/>
      <c r="C218" s="40"/>
      <c r="D218" s="258" t="s">
        <v>164</v>
      </c>
      <c r="E218" s="40"/>
      <c r="F218" s="259" t="s">
        <v>287</v>
      </c>
      <c r="G218" s="40"/>
      <c r="H218" s="40"/>
      <c r="I218" s="155"/>
      <c r="J218" s="40"/>
      <c r="K218" s="40"/>
      <c r="L218" s="41"/>
      <c r="M218" s="260"/>
      <c r="N218" s="87"/>
      <c r="O218" s="87"/>
      <c r="P218" s="87"/>
      <c r="Q218" s="87"/>
      <c r="R218" s="87"/>
      <c r="S218" s="87"/>
      <c r="T218" s="88"/>
      <c r="AT218" s="16" t="s">
        <v>164</v>
      </c>
      <c r="AU218" s="16" t="s">
        <v>90</v>
      </c>
    </row>
    <row r="219" s="12" customFormat="1">
      <c r="B219" s="262"/>
      <c r="C219" s="263"/>
      <c r="D219" s="258" t="s">
        <v>172</v>
      </c>
      <c r="E219" s="282" t="s">
        <v>1</v>
      </c>
      <c r="F219" s="264" t="s">
        <v>289</v>
      </c>
      <c r="G219" s="263"/>
      <c r="H219" s="265">
        <v>1</v>
      </c>
      <c r="I219" s="266"/>
      <c r="J219" s="263"/>
      <c r="K219" s="263"/>
      <c r="L219" s="267"/>
      <c r="M219" s="268"/>
      <c r="N219" s="269"/>
      <c r="O219" s="269"/>
      <c r="P219" s="269"/>
      <c r="Q219" s="269"/>
      <c r="R219" s="269"/>
      <c r="S219" s="269"/>
      <c r="T219" s="270"/>
      <c r="AT219" s="271" t="s">
        <v>172</v>
      </c>
      <c r="AU219" s="271" t="s">
        <v>90</v>
      </c>
      <c r="AV219" s="12" t="s">
        <v>90</v>
      </c>
      <c r="AW219" s="12" t="s">
        <v>34</v>
      </c>
      <c r="AX219" s="12" t="s">
        <v>88</v>
      </c>
      <c r="AY219" s="271" t="s">
        <v>154</v>
      </c>
    </row>
    <row r="220" s="1" customFormat="1" ht="16.5" customHeight="1">
      <c r="B220" s="39"/>
      <c r="C220" s="272" t="s">
        <v>290</v>
      </c>
      <c r="D220" s="272" t="s">
        <v>188</v>
      </c>
      <c r="E220" s="273" t="s">
        <v>291</v>
      </c>
      <c r="F220" s="274" t="s">
        <v>292</v>
      </c>
      <c r="G220" s="275" t="s">
        <v>225</v>
      </c>
      <c r="H220" s="276">
        <v>1</v>
      </c>
      <c r="I220" s="277"/>
      <c r="J220" s="278">
        <f>ROUND(I220*H220,2)</f>
        <v>0</v>
      </c>
      <c r="K220" s="274" t="s">
        <v>1</v>
      </c>
      <c r="L220" s="279"/>
      <c r="M220" s="280" t="s">
        <v>1</v>
      </c>
      <c r="N220" s="281" t="s">
        <v>45</v>
      </c>
      <c r="O220" s="87"/>
      <c r="P220" s="255">
        <f>O220*H220</f>
        <v>0</v>
      </c>
      <c r="Q220" s="255">
        <v>0</v>
      </c>
      <c r="R220" s="255">
        <f>Q220*H220</f>
        <v>0</v>
      </c>
      <c r="S220" s="255">
        <v>0</v>
      </c>
      <c r="T220" s="256">
        <f>S220*H220</f>
        <v>0</v>
      </c>
      <c r="AR220" s="257" t="s">
        <v>192</v>
      </c>
      <c r="AT220" s="257" t="s">
        <v>188</v>
      </c>
      <c r="AU220" s="257" t="s">
        <v>90</v>
      </c>
      <c r="AY220" s="16" t="s">
        <v>154</v>
      </c>
      <c r="BE220" s="139">
        <f>IF(N220="základní",J220,0)</f>
        <v>0</v>
      </c>
      <c r="BF220" s="139">
        <f>IF(N220="snížená",J220,0)</f>
        <v>0</v>
      </c>
      <c r="BG220" s="139">
        <f>IF(N220="zákl. přenesená",J220,0)</f>
        <v>0</v>
      </c>
      <c r="BH220" s="139">
        <f>IF(N220="sníž. přenesená",J220,0)</f>
        <v>0</v>
      </c>
      <c r="BI220" s="139">
        <f>IF(N220="nulová",J220,0)</f>
        <v>0</v>
      </c>
      <c r="BJ220" s="16" t="s">
        <v>88</v>
      </c>
      <c r="BK220" s="139">
        <f>ROUND(I220*H220,2)</f>
        <v>0</v>
      </c>
      <c r="BL220" s="16" t="s">
        <v>162</v>
      </c>
      <c r="BM220" s="257" t="s">
        <v>293</v>
      </c>
    </row>
    <row r="221" s="1" customFormat="1">
      <c r="B221" s="39"/>
      <c r="C221" s="40"/>
      <c r="D221" s="258" t="s">
        <v>164</v>
      </c>
      <c r="E221" s="40"/>
      <c r="F221" s="259" t="s">
        <v>292</v>
      </c>
      <c r="G221" s="40"/>
      <c r="H221" s="40"/>
      <c r="I221" s="155"/>
      <c r="J221" s="40"/>
      <c r="K221" s="40"/>
      <c r="L221" s="41"/>
      <c r="M221" s="260"/>
      <c r="N221" s="87"/>
      <c r="O221" s="87"/>
      <c r="P221" s="87"/>
      <c r="Q221" s="87"/>
      <c r="R221" s="87"/>
      <c r="S221" s="87"/>
      <c r="T221" s="88"/>
      <c r="AT221" s="16" t="s">
        <v>164</v>
      </c>
      <c r="AU221" s="16" t="s">
        <v>90</v>
      </c>
    </row>
    <row r="222" s="12" customFormat="1">
      <c r="B222" s="262"/>
      <c r="C222" s="263"/>
      <c r="D222" s="258" t="s">
        <v>172</v>
      </c>
      <c r="E222" s="282" t="s">
        <v>1</v>
      </c>
      <c r="F222" s="264" t="s">
        <v>289</v>
      </c>
      <c r="G222" s="263"/>
      <c r="H222" s="265">
        <v>1</v>
      </c>
      <c r="I222" s="266"/>
      <c r="J222" s="263"/>
      <c r="K222" s="263"/>
      <c r="L222" s="267"/>
      <c r="M222" s="268"/>
      <c r="N222" s="269"/>
      <c r="O222" s="269"/>
      <c r="P222" s="269"/>
      <c r="Q222" s="269"/>
      <c r="R222" s="269"/>
      <c r="S222" s="269"/>
      <c r="T222" s="270"/>
      <c r="AT222" s="271" t="s">
        <v>172</v>
      </c>
      <c r="AU222" s="271" t="s">
        <v>90</v>
      </c>
      <c r="AV222" s="12" t="s">
        <v>90</v>
      </c>
      <c r="AW222" s="12" t="s">
        <v>34</v>
      </c>
      <c r="AX222" s="12" t="s">
        <v>88</v>
      </c>
      <c r="AY222" s="271" t="s">
        <v>154</v>
      </c>
    </row>
    <row r="223" s="1" customFormat="1" ht="24" customHeight="1">
      <c r="B223" s="39"/>
      <c r="C223" s="272" t="s">
        <v>294</v>
      </c>
      <c r="D223" s="272" t="s">
        <v>188</v>
      </c>
      <c r="E223" s="273" t="s">
        <v>295</v>
      </c>
      <c r="F223" s="274" t="s">
        <v>296</v>
      </c>
      <c r="G223" s="275" t="s">
        <v>225</v>
      </c>
      <c r="H223" s="276">
        <v>1</v>
      </c>
      <c r="I223" s="277"/>
      <c r="J223" s="278">
        <f>ROUND(I223*H223,2)</f>
        <v>0</v>
      </c>
      <c r="K223" s="274" t="s">
        <v>1</v>
      </c>
      <c r="L223" s="279"/>
      <c r="M223" s="280" t="s">
        <v>1</v>
      </c>
      <c r="N223" s="281" t="s">
        <v>45</v>
      </c>
      <c r="O223" s="87"/>
      <c r="P223" s="255">
        <f>O223*H223</f>
        <v>0</v>
      </c>
      <c r="Q223" s="255">
        <v>0</v>
      </c>
      <c r="R223" s="255">
        <f>Q223*H223</f>
        <v>0</v>
      </c>
      <c r="S223" s="255">
        <v>0</v>
      </c>
      <c r="T223" s="256">
        <f>S223*H223</f>
        <v>0</v>
      </c>
      <c r="AR223" s="257" t="s">
        <v>192</v>
      </c>
      <c r="AT223" s="257" t="s">
        <v>188</v>
      </c>
      <c r="AU223" s="257" t="s">
        <v>90</v>
      </c>
      <c r="AY223" s="16" t="s">
        <v>154</v>
      </c>
      <c r="BE223" s="139">
        <f>IF(N223="základní",J223,0)</f>
        <v>0</v>
      </c>
      <c r="BF223" s="139">
        <f>IF(N223="snížená",J223,0)</f>
        <v>0</v>
      </c>
      <c r="BG223" s="139">
        <f>IF(N223="zákl. přenesená",J223,0)</f>
        <v>0</v>
      </c>
      <c r="BH223" s="139">
        <f>IF(N223="sníž. přenesená",J223,0)</f>
        <v>0</v>
      </c>
      <c r="BI223" s="139">
        <f>IF(N223="nulová",J223,0)</f>
        <v>0</v>
      </c>
      <c r="BJ223" s="16" t="s">
        <v>88</v>
      </c>
      <c r="BK223" s="139">
        <f>ROUND(I223*H223,2)</f>
        <v>0</v>
      </c>
      <c r="BL223" s="16" t="s">
        <v>162</v>
      </c>
      <c r="BM223" s="257" t="s">
        <v>297</v>
      </c>
    </row>
    <row r="224" s="1" customFormat="1">
      <c r="B224" s="39"/>
      <c r="C224" s="40"/>
      <c r="D224" s="258" t="s">
        <v>164</v>
      </c>
      <c r="E224" s="40"/>
      <c r="F224" s="259" t="s">
        <v>298</v>
      </c>
      <c r="G224" s="40"/>
      <c r="H224" s="40"/>
      <c r="I224" s="155"/>
      <c r="J224" s="40"/>
      <c r="K224" s="40"/>
      <c r="L224" s="41"/>
      <c r="M224" s="260"/>
      <c r="N224" s="87"/>
      <c r="O224" s="87"/>
      <c r="P224" s="87"/>
      <c r="Q224" s="87"/>
      <c r="R224" s="87"/>
      <c r="S224" s="87"/>
      <c r="T224" s="88"/>
      <c r="AT224" s="16" t="s">
        <v>164</v>
      </c>
      <c r="AU224" s="16" t="s">
        <v>90</v>
      </c>
    </row>
    <row r="225" s="12" customFormat="1">
      <c r="B225" s="262"/>
      <c r="C225" s="263"/>
      <c r="D225" s="258" t="s">
        <v>172</v>
      </c>
      <c r="E225" s="282" t="s">
        <v>1</v>
      </c>
      <c r="F225" s="264" t="s">
        <v>299</v>
      </c>
      <c r="G225" s="263"/>
      <c r="H225" s="265">
        <v>1</v>
      </c>
      <c r="I225" s="266"/>
      <c r="J225" s="263"/>
      <c r="K225" s="263"/>
      <c r="L225" s="267"/>
      <c r="M225" s="268"/>
      <c r="N225" s="269"/>
      <c r="O225" s="269"/>
      <c r="P225" s="269"/>
      <c r="Q225" s="269"/>
      <c r="R225" s="269"/>
      <c r="S225" s="269"/>
      <c r="T225" s="270"/>
      <c r="AT225" s="271" t="s">
        <v>172</v>
      </c>
      <c r="AU225" s="271" t="s">
        <v>90</v>
      </c>
      <c r="AV225" s="12" t="s">
        <v>90</v>
      </c>
      <c r="AW225" s="12" t="s">
        <v>34</v>
      </c>
      <c r="AX225" s="12" t="s">
        <v>88</v>
      </c>
      <c r="AY225" s="271" t="s">
        <v>154</v>
      </c>
    </row>
    <row r="226" s="1" customFormat="1" ht="24" customHeight="1">
      <c r="B226" s="39"/>
      <c r="C226" s="272" t="s">
        <v>300</v>
      </c>
      <c r="D226" s="272" t="s">
        <v>188</v>
      </c>
      <c r="E226" s="273" t="s">
        <v>301</v>
      </c>
      <c r="F226" s="274" t="s">
        <v>302</v>
      </c>
      <c r="G226" s="275" t="s">
        <v>225</v>
      </c>
      <c r="H226" s="276">
        <v>1</v>
      </c>
      <c r="I226" s="277"/>
      <c r="J226" s="278">
        <f>ROUND(I226*H226,2)</f>
        <v>0</v>
      </c>
      <c r="K226" s="274" t="s">
        <v>1</v>
      </c>
      <c r="L226" s="279"/>
      <c r="M226" s="280" t="s">
        <v>1</v>
      </c>
      <c r="N226" s="281" t="s">
        <v>45</v>
      </c>
      <c r="O226" s="87"/>
      <c r="P226" s="255">
        <f>O226*H226</f>
        <v>0</v>
      </c>
      <c r="Q226" s="255">
        <v>0</v>
      </c>
      <c r="R226" s="255">
        <f>Q226*H226</f>
        <v>0</v>
      </c>
      <c r="S226" s="255">
        <v>0</v>
      </c>
      <c r="T226" s="256">
        <f>S226*H226</f>
        <v>0</v>
      </c>
      <c r="AR226" s="257" t="s">
        <v>192</v>
      </c>
      <c r="AT226" s="257" t="s">
        <v>188</v>
      </c>
      <c r="AU226" s="257" t="s">
        <v>90</v>
      </c>
      <c r="AY226" s="16" t="s">
        <v>154</v>
      </c>
      <c r="BE226" s="139">
        <f>IF(N226="základní",J226,0)</f>
        <v>0</v>
      </c>
      <c r="BF226" s="139">
        <f>IF(N226="snížená",J226,0)</f>
        <v>0</v>
      </c>
      <c r="BG226" s="139">
        <f>IF(N226="zákl. přenesená",J226,0)</f>
        <v>0</v>
      </c>
      <c r="BH226" s="139">
        <f>IF(N226="sníž. přenesená",J226,0)</f>
        <v>0</v>
      </c>
      <c r="BI226" s="139">
        <f>IF(N226="nulová",J226,0)</f>
        <v>0</v>
      </c>
      <c r="BJ226" s="16" t="s">
        <v>88</v>
      </c>
      <c r="BK226" s="139">
        <f>ROUND(I226*H226,2)</f>
        <v>0</v>
      </c>
      <c r="BL226" s="16" t="s">
        <v>162</v>
      </c>
      <c r="BM226" s="257" t="s">
        <v>303</v>
      </c>
    </row>
    <row r="227" s="1" customFormat="1">
      <c r="B227" s="39"/>
      <c r="C227" s="40"/>
      <c r="D227" s="258" t="s">
        <v>164</v>
      </c>
      <c r="E227" s="40"/>
      <c r="F227" s="259" t="s">
        <v>302</v>
      </c>
      <c r="G227" s="40"/>
      <c r="H227" s="40"/>
      <c r="I227" s="155"/>
      <c r="J227" s="40"/>
      <c r="K227" s="40"/>
      <c r="L227" s="41"/>
      <c r="M227" s="260"/>
      <c r="N227" s="87"/>
      <c r="O227" s="87"/>
      <c r="P227" s="87"/>
      <c r="Q227" s="87"/>
      <c r="R227" s="87"/>
      <c r="S227" s="87"/>
      <c r="T227" s="88"/>
      <c r="AT227" s="16" t="s">
        <v>164</v>
      </c>
      <c r="AU227" s="16" t="s">
        <v>90</v>
      </c>
    </row>
    <row r="228" s="12" customFormat="1">
      <c r="B228" s="262"/>
      <c r="C228" s="263"/>
      <c r="D228" s="258" t="s">
        <v>172</v>
      </c>
      <c r="E228" s="282" t="s">
        <v>1</v>
      </c>
      <c r="F228" s="264" t="s">
        <v>299</v>
      </c>
      <c r="G228" s="263"/>
      <c r="H228" s="265">
        <v>1</v>
      </c>
      <c r="I228" s="266"/>
      <c r="J228" s="263"/>
      <c r="K228" s="263"/>
      <c r="L228" s="267"/>
      <c r="M228" s="268"/>
      <c r="N228" s="269"/>
      <c r="O228" s="269"/>
      <c r="P228" s="269"/>
      <c r="Q228" s="269"/>
      <c r="R228" s="269"/>
      <c r="S228" s="269"/>
      <c r="T228" s="270"/>
      <c r="AT228" s="271" t="s">
        <v>172</v>
      </c>
      <c r="AU228" s="271" t="s">
        <v>90</v>
      </c>
      <c r="AV228" s="12" t="s">
        <v>90</v>
      </c>
      <c r="AW228" s="12" t="s">
        <v>34</v>
      </c>
      <c r="AX228" s="12" t="s">
        <v>88</v>
      </c>
      <c r="AY228" s="271" t="s">
        <v>154</v>
      </c>
    </row>
    <row r="229" s="1" customFormat="1" ht="24" customHeight="1">
      <c r="B229" s="39"/>
      <c r="C229" s="272" t="s">
        <v>304</v>
      </c>
      <c r="D229" s="272" t="s">
        <v>188</v>
      </c>
      <c r="E229" s="273" t="s">
        <v>305</v>
      </c>
      <c r="F229" s="274" t="s">
        <v>306</v>
      </c>
      <c r="G229" s="275" t="s">
        <v>225</v>
      </c>
      <c r="H229" s="276">
        <v>1</v>
      </c>
      <c r="I229" s="277"/>
      <c r="J229" s="278">
        <f>ROUND(I229*H229,2)</f>
        <v>0</v>
      </c>
      <c r="K229" s="274" t="s">
        <v>1</v>
      </c>
      <c r="L229" s="279"/>
      <c r="M229" s="280" t="s">
        <v>1</v>
      </c>
      <c r="N229" s="281" t="s">
        <v>45</v>
      </c>
      <c r="O229" s="87"/>
      <c r="P229" s="255">
        <f>O229*H229</f>
        <v>0</v>
      </c>
      <c r="Q229" s="255">
        <v>0</v>
      </c>
      <c r="R229" s="255">
        <f>Q229*H229</f>
        <v>0</v>
      </c>
      <c r="S229" s="255">
        <v>0</v>
      </c>
      <c r="T229" s="256">
        <f>S229*H229</f>
        <v>0</v>
      </c>
      <c r="AR229" s="257" t="s">
        <v>192</v>
      </c>
      <c r="AT229" s="257" t="s">
        <v>188</v>
      </c>
      <c r="AU229" s="257" t="s">
        <v>90</v>
      </c>
      <c r="AY229" s="16" t="s">
        <v>154</v>
      </c>
      <c r="BE229" s="139">
        <f>IF(N229="základní",J229,0)</f>
        <v>0</v>
      </c>
      <c r="BF229" s="139">
        <f>IF(N229="snížená",J229,0)</f>
        <v>0</v>
      </c>
      <c r="BG229" s="139">
        <f>IF(N229="zákl. přenesená",J229,0)</f>
        <v>0</v>
      </c>
      <c r="BH229" s="139">
        <f>IF(N229="sníž. přenesená",J229,0)</f>
        <v>0</v>
      </c>
      <c r="BI229" s="139">
        <f>IF(N229="nulová",J229,0)</f>
        <v>0</v>
      </c>
      <c r="BJ229" s="16" t="s">
        <v>88</v>
      </c>
      <c r="BK229" s="139">
        <f>ROUND(I229*H229,2)</f>
        <v>0</v>
      </c>
      <c r="BL229" s="16" t="s">
        <v>162</v>
      </c>
      <c r="BM229" s="257" t="s">
        <v>307</v>
      </c>
    </row>
    <row r="230" s="1" customFormat="1">
      <c r="B230" s="39"/>
      <c r="C230" s="40"/>
      <c r="D230" s="258" t="s">
        <v>164</v>
      </c>
      <c r="E230" s="40"/>
      <c r="F230" s="259" t="s">
        <v>306</v>
      </c>
      <c r="G230" s="40"/>
      <c r="H230" s="40"/>
      <c r="I230" s="155"/>
      <c r="J230" s="40"/>
      <c r="K230" s="40"/>
      <c r="L230" s="41"/>
      <c r="M230" s="260"/>
      <c r="N230" s="87"/>
      <c r="O230" s="87"/>
      <c r="P230" s="87"/>
      <c r="Q230" s="87"/>
      <c r="R230" s="87"/>
      <c r="S230" s="87"/>
      <c r="T230" s="88"/>
      <c r="AT230" s="16" t="s">
        <v>164</v>
      </c>
      <c r="AU230" s="16" t="s">
        <v>90</v>
      </c>
    </row>
    <row r="231" s="12" customFormat="1">
      <c r="B231" s="262"/>
      <c r="C231" s="263"/>
      <c r="D231" s="258" t="s">
        <v>172</v>
      </c>
      <c r="E231" s="282" t="s">
        <v>1</v>
      </c>
      <c r="F231" s="264" t="s">
        <v>308</v>
      </c>
      <c r="G231" s="263"/>
      <c r="H231" s="265">
        <v>1</v>
      </c>
      <c r="I231" s="266"/>
      <c r="J231" s="263"/>
      <c r="K231" s="263"/>
      <c r="L231" s="267"/>
      <c r="M231" s="268"/>
      <c r="N231" s="269"/>
      <c r="O231" s="269"/>
      <c r="P231" s="269"/>
      <c r="Q231" s="269"/>
      <c r="R231" s="269"/>
      <c r="S231" s="269"/>
      <c r="T231" s="270"/>
      <c r="AT231" s="271" t="s">
        <v>172</v>
      </c>
      <c r="AU231" s="271" t="s">
        <v>90</v>
      </c>
      <c r="AV231" s="12" t="s">
        <v>90</v>
      </c>
      <c r="AW231" s="12" t="s">
        <v>34</v>
      </c>
      <c r="AX231" s="12" t="s">
        <v>88</v>
      </c>
      <c r="AY231" s="271" t="s">
        <v>154</v>
      </c>
    </row>
    <row r="232" s="1" customFormat="1" ht="24" customHeight="1">
      <c r="B232" s="39"/>
      <c r="C232" s="272" t="s">
        <v>309</v>
      </c>
      <c r="D232" s="272" t="s">
        <v>188</v>
      </c>
      <c r="E232" s="273" t="s">
        <v>310</v>
      </c>
      <c r="F232" s="274" t="s">
        <v>311</v>
      </c>
      <c r="G232" s="275" t="s">
        <v>225</v>
      </c>
      <c r="H232" s="276">
        <v>1</v>
      </c>
      <c r="I232" s="277"/>
      <c r="J232" s="278">
        <f>ROUND(I232*H232,2)</f>
        <v>0</v>
      </c>
      <c r="K232" s="274" t="s">
        <v>1</v>
      </c>
      <c r="L232" s="279"/>
      <c r="M232" s="280" t="s">
        <v>1</v>
      </c>
      <c r="N232" s="281" t="s">
        <v>45</v>
      </c>
      <c r="O232" s="87"/>
      <c r="P232" s="255">
        <f>O232*H232</f>
        <v>0</v>
      </c>
      <c r="Q232" s="255">
        <v>0</v>
      </c>
      <c r="R232" s="255">
        <f>Q232*H232</f>
        <v>0</v>
      </c>
      <c r="S232" s="255">
        <v>0</v>
      </c>
      <c r="T232" s="256">
        <f>S232*H232</f>
        <v>0</v>
      </c>
      <c r="AR232" s="257" t="s">
        <v>192</v>
      </c>
      <c r="AT232" s="257" t="s">
        <v>188</v>
      </c>
      <c r="AU232" s="257" t="s">
        <v>90</v>
      </c>
      <c r="AY232" s="16" t="s">
        <v>154</v>
      </c>
      <c r="BE232" s="139">
        <f>IF(N232="základní",J232,0)</f>
        <v>0</v>
      </c>
      <c r="BF232" s="139">
        <f>IF(N232="snížená",J232,0)</f>
        <v>0</v>
      </c>
      <c r="BG232" s="139">
        <f>IF(N232="zákl. přenesená",J232,0)</f>
        <v>0</v>
      </c>
      <c r="BH232" s="139">
        <f>IF(N232="sníž. přenesená",J232,0)</f>
        <v>0</v>
      </c>
      <c r="BI232" s="139">
        <f>IF(N232="nulová",J232,0)</f>
        <v>0</v>
      </c>
      <c r="BJ232" s="16" t="s">
        <v>88</v>
      </c>
      <c r="BK232" s="139">
        <f>ROUND(I232*H232,2)</f>
        <v>0</v>
      </c>
      <c r="BL232" s="16" t="s">
        <v>162</v>
      </c>
      <c r="BM232" s="257" t="s">
        <v>312</v>
      </c>
    </row>
    <row r="233" s="1" customFormat="1">
      <c r="B233" s="39"/>
      <c r="C233" s="40"/>
      <c r="D233" s="258" t="s">
        <v>164</v>
      </c>
      <c r="E233" s="40"/>
      <c r="F233" s="259" t="s">
        <v>311</v>
      </c>
      <c r="G233" s="40"/>
      <c r="H233" s="40"/>
      <c r="I233" s="155"/>
      <c r="J233" s="40"/>
      <c r="K233" s="40"/>
      <c r="L233" s="41"/>
      <c r="M233" s="260"/>
      <c r="N233" s="87"/>
      <c r="O233" s="87"/>
      <c r="P233" s="87"/>
      <c r="Q233" s="87"/>
      <c r="R233" s="87"/>
      <c r="S233" s="87"/>
      <c r="T233" s="88"/>
      <c r="AT233" s="16" t="s">
        <v>164</v>
      </c>
      <c r="AU233" s="16" t="s">
        <v>90</v>
      </c>
    </row>
    <row r="234" s="12" customFormat="1">
      <c r="B234" s="262"/>
      <c r="C234" s="263"/>
      <c r="D234" s="258" t="s">
        <v>172</v>
      </c>
      <c r="E234" s="282" t="s">
        <v>1</v>
      </c>
      <c r="F234" s="264" t="s">
        <v>308</v>
      </c>
      <c r="G234" s="263"/>
      <c r="H234" s="265">
        <v>1</v>
      </c>
      <c r="I234" s="266"/>
      <c r="J234" s="263"/>
      <c r="K234" s="263"/>
      <c r="L234" s="267"/>
      <c r="M234" s="268"/>
      <c r="N234" s="269"/>
      <c r="O234" s="269"/>
      <c r="P234" s="269"/>
      <c r="Q234" s="269"/>
      <c r="R234" s="269"/>
      <c r="S234" s="269"/>
      <c r="T234" s="270"/>
      <c r="AT234" s="271" t="s">
        <v>172</v>
      </c>
      <c r="AU234" s="271" t="s">
        <v>90</v>
      </c>
      <c r="AV234" s="12" t="s">
        <v>90</v>
      </c>
      <c r="AW234" s="12" t="s">
        <v>34</v>
      </c>
      <c r="AX234" s="12" t="s">
        <v>88</v>
      </c>
      <c r="AY234" s="271" t="s">
        <v>154</v>
      </c>
    </row>
    <row r="235" s="1" customFormat="1" ht="24" customHeight="1">
      <c r="B235" s="39"/>
      <c r="C235" s="272" t="s">
        <v>313</v>
      </c>
      <c r="D235" s="272" t="s">
        <v>188</v>
      </c>
      <c r="E235" s="273" t="s">
        <v>314</v>
      </c>
      <c r="F235" s="274" t="s">
        <v>315</v>
      </c>
      <c r="G235" s="275" t="s">
        <v>225</v>
      </c>
      <c r="H235" s="276">
        <v>1</v>
      </c>
      <c r="I235" s="277"/>
      <c r="J235" s="278">
        <f>ROUND(I235*H235,2)</f>
        <v>0</v>
      </c>
      <c r="K235" s="274" t="s">
        <v>1</v>
      </c>
      <c r="L235" s="279"/>
      <c r="M235" s="280" t="s">
        <v>1</v>
      </c>
      <c r="N235" s="281" t="s">
        <v>45</v>
      </c>
      <c r="O235" s="87"/>
      <c r="P235" s="255">
        <f>O235*H235</f>
        <v>0</v>
      </c>
      <c r="Q235" s="255">
        <v>0</v>
      </c>
      <c r="R235" s="255">
        <f>Q235*H235</f>
        <v>0</v>
      </c>
      <c r="S235" s="255">
        <v>0</v>
      </c>
      <c r="T235" s="256">
        <f>S235*H235</f>
        <v>0</v>
      </c>
      <c r="AR235" s="257" t="s">
        <v>192</v>
      </c>
      <c r="AT235" s="257" t="s">
        <v>188</v>
      </c>
      <c r="AU235" s="257" t="s">
        <v>90</v>
      </c>
      <c r="AY235" s="16" t="s">
        <v>154</v>
      </c>
      <c r="BE235" s="139">
        <f>IF(N235="základní",J235,0)</f>
        <v>0</v>
      </c>
      <c r="BF235" s="139">
        <f>IF(N235="snížená",J235,0)</f>
        <v>0</v>
      </c>
      <c r="BG235" s="139">
        <f>IF(N235="zákl. přenesená",J235,0)</f>
        <v>0</v>
      </c>
      <c r="BH235" s="139">
        <f>IF(N235="sníž. přenesená",J235,0)</f>
        <v>0</v>
      </c>
      <c r="BI235" s="139">
        <f>IF(N235="nulová",J235,0)</f>
        <v>0</v>
      </c>
      <c r="BJ235" s="16" t="s">
        <v>88</v>
      </c>
      <c r="BK235" s="139">
        <f>ROUND(I235*H235,2)</f>
        <v>0</v>
      </c>
      <c r="BL235" s="16" t="s">
        <v>162</v>
      </c>
      <c r="BM235" s="257" t="s">
        <v>316</v>
      </c>
    </row>
    <row r="236" s="1" customFormat="1">
      <c r="B236" s="39"/>
      <c r="C236" s="40"/>
      <c r="D236" s="258" t="s">
        <v>164</v>
      </c>
      <c r="E236" s="40"/>
      <c r="F236" s="259" t="s">
        <v>315</v>
      </c>
      <c r="G236" s="40"/>
      <c r="H236" s="40"/>
      <c r="I236" s="155"/>
      <c r="J236" s="40"/>
      <c r="K236" s="40"/>
      <c r="L236" s="41"/>
      <c r="M236" s="260"/>
      <c r="N236" s="87"/>
      <c r="O236" s="87"/>
      <c r="P236" s="87"/>
      <c r="Q236" s="87"/>
      <c r="R236" s="87"/>
      <c r="S236" s="87"/>
      <c r="T236" s="88"/>
      <c r="AT236" s="16" t="s">
        <v>164</v>
      </c>
      <c r="AU236" s="16" t="s">
        <v>90</v>
      </c>
    </row>
    <row r="237" s="12" customFormat="1">
      <c r="B237" s="262"/>
      <c r="C237" s="263"/>
      <c r="D237" s="258" t="s">
        <v>172</v>
      </c>
      <c r="E237" s="282" t="s">
        <v>1</v>
      </c>
      <c r="F237" s="264" t="s">
        <v>317</v>
      </c>
      <c r="G237" s="263"/>
      <c r="H237" s="265">
        <v>1</v>
      </c>
      <c r="I237" s="266"/>
      <c r="J237" s="263"/>
      <c r="K237" s="263"/>
      <c r="L237" s="267"/>
      <c r="M237" s="268"/>
      <c r="N237" s="269"/>
      <c r="O237" s="269"/>
      <c r="P237" s="269"/>
      <c r="Q237" s="269"/>
      <c r="R237" s="269"/>
      <c r="S237" s="269"/>
      <c r="T237" s="270"/>
      <c r="AT237" s="271" t="s">
        <v>172</v>
      </c>
      <c r="AU237" s="271" t="s">
        <v>90</v>
      </c>
      <c r="AV237" s="12" t="s">
        <v>90</v>
      </c>
      <c r="AW237" s="12" t="s">
        <v>34</v>
      </c>
      <c r="AX237" s="12" t="s">
        <v>88</v>
      </c>
      <c r="AY237" s="271" t="s">
        <v>154</v>
      </c>
    </row>
    <row r="238" s="1" customFormat="1" ht="24" customHeight="1">
      <c r="B238" s="39"/>
      <c r="C238" s="272" t="s">
        <v>318</v>
      </c>
      <c r="D238" s="272" t="s">
        <v>188</v>
      </c>
      <c r="E238" s="273" t="s">
        <v>319</v>
      </c>
      <c r="F238" s="274" t="s">
        <v>320</v>
      </c>
      <c r="G238" s="275" t="s">
        <v>225</v>
      </c>
      <c r="H238" s="276">
        <v>1</v>
      </c>
      <c r="I238" s="277"/>
      <c r="J238" s="278">
        <f>ROUND(I238*H238,2)</f>
        <v>0</v>
      </c>
      <c r="K238" s="274" t="s">
        <v>1</v>
      </c>
      <c r="L238" s="279"/>
      <c r="M238" s="280" t="s">
        <v>1</v>
      </c>
      <c r="N238" s="281" t="s">
        <v>45</v>
      </c>
      <c r="O238" s="87"/>
      <c r="P238" s="255">
        <f>O238*H238</f>
        <v>0</v>
      </c>
      <c r="Q238" s="255">
        <v>0</v>
      </c>
      <c r="R238" s="255">
        <f>Q238*H238</f>
        <v>0</v>
      </c>
      <c r="S238" s="255">
        <v>0</v>
      </c>
      <c r="T238" s="256">
        <f>S238*H238</f>
        <v>0</v>
      </c>
      <c r="AR238" s="257" t="s">
        <v>192</v>
      </c>
      <c r="AT238" s="257" t="s">
        <v>188</v>
      </c>
      <c r="AU238" s="257" t="s">
        <v>90</v>
      </c>
      <c r="AY238" s="16" t="s">
        <v>154</v>
      </c>
      <c r="BE238" s="139">
        <f>IF(N238="základní",J238,0)</f>
        <v>0</v>
      </c>
      <c r="BF238" s="139">
        <f>IF(N238="snížená",J238,0)</f>
        <v>0</v>
      </c>
      <c r="BG238" s="139">
        <f>IF(N238="zákl. přenesená",J238,0)</f>
        <v>0</v>
      </c>
      <c r="BH238" s="139">
        <f>IF(N238="sníž. přenesená",J238,0)</f>
        <v>0</v>
      </c>
      <c r="BI238" s="139">
        <f>IF(N238="nulová",J238,0)</f>
        <v>0</v>
      </c>
      <c r="BJ238" s="16" t="s">
        <v>88</v>
      </c>
      <c r="BK238" s="139">
        <f>ROUND(I238*H238,2)</f>
        <v>0</v>
      </c>
      <c r="BL238" s="16" t="s">
        <v>162</v>
      </c>
      <c r="BM238" s="257" t="s">
        <v>321</v>
      </c>
    </row>
    <row r="239" s="1" customFormat="1">
      <c r="B239" s="39"/>
      <c r="C239" s="40"/>
      <c r="D239" s="258" t="s">
        <v>164</v>
      </c>
      <c r="E239" s="40"/>
      <c r="F239" s="259" t="s">
        <v>320</v>
      </c>
      <c r="G239" s="40"/>
      <c r="H239" s="40"/>
      <c r="I239" s="155"/>
      <c r="J239" s="40"/>
      <c r="K239" s="40"/>
      <c r="L239" s="41"/>
      <c r="M239" s="260"/>
      <c r="N239" s="87"/>
      <c r="O239" s="87"/>
      <c r="P239" s="87"/>
      <c r="Q239" s="87"/>
      <c r="R239" s="87"/>
      <c r="S239" s="87"/>
      <c r="T239" s="88"/>
      <c r="AT239" s="16" t="s">
        <v>164</v>
      </c>
      <c r="AU239" s="16" t="s">
        <v>90</v>
      </c>
    </row>
    <row r="240" s="12" customFormat="1">
      <c r="B240" s="262"/>
      <c r="C240" s="263"/>
      <c r="D240" s="258" t="s">
        <v>172</v>
      </c>
      <c r="E240" s="282" t="s">
        <v>1</v>
      </c>
      <c r="F240" s="264" t="s">
        <v>317</v>
      </c>
      <c r="G240" s="263"/>
      <c r="H240" s="265">
        <v>1</v>
      </c>
      <c r="I240" s="266"/>
      <c r="J240" s="263"/>
      <c r="K240" s="263"/>
      <c r="L240" s="267"/>
      <c r="M240" s="268"/>
      <c r="N240" s="269"/>
      <c r="O240" s="269"/>
      <c r="P240" s="269"/>
      <c r="Q240" s="269"/>
      <c r="R240" s="269"/>
      <c r="S240" s="269"/>
      <c r="T240" s="270"/>
      <c r="AT240" s="271" t="s">
        <v>172</v>
      </c>
      <c r="AU240" s="271" t="s">
        <v>90</v>
      </c>
      <c r="AV240" s="12" t="s">
        <v>90</v>
      </c>
      <c r="AW240" s="12" t="s">
        <v>34</v>
      </c>
      <c r="AX240" s="12" t="s">
        <v>88</v>
      </c>
      <c r="AY240" s="271" t="s">
        <v>154</v>
      </c>
    </row>
    <row r="241" s="1" customFormat="1" ht="16.5" customHeight="1">
      <c r="B241" s="39"/>
      <c r="C241" s="272" t="s">
        <v>322</v>
      </c>
      <c r="D241" s="272" t="s">
        <v>188</v>
      </c>
      <c r="E241" s="273" t="s">
        <v>323</v>
      </c>
      <c r="F241" s="274" t="s">
        <v>324</v>
      </c>
      <c r="G241" s="275" t="s">
        <v>225</v>
      </c>
      <c r="H241" s="276">
        <v>5</v>
      </c>
      <c r="I241" s="277"/>
      <c r="J241" s="278">
        <f>ROUND(I241*H241,2)</f>
        <v>0</v>
      </c>
      <c r="K241" s="274" t="s">
        <v>1</v>
      </c>
      <c r="L241" s="279"/>
      <c r="M241" s="280" t="s">
        <v>1</v>
      </c>
      <c r="N241" s="281" t="s">
        <v>45</v>
      </c>
      <c r="O241" s="87"/>
      <c r="P241" s="255">
        <f>O241*H241</f>
        <v>0</v>
      </c>
      <c r="Q241" s="255">
        <v>0</v>
      </c>
      <c r="R241" s="255">
        <f>Q241*H241</f>
        <v>0</v>
      </c>
      <c r="S241" s="255">
        <v>0</v>
      </c>
      <c r="T241" s="256">
        <f>S241*H241</f>
        <v>0</v>
      </c>
      <c r="AR241" s="257" t="s">
        <v>192</v>
      </c>
      <c r="AT241" s="257" t="s">
        <v>188</v>
      </c>
      <c r="AU241" s="257" t="s">
        <v>90</v>
      </c>
      <c r="AY241" s="16" t="s">
        <v>154</v>
      </c>
      <c r="BE241" s="139">
        <f>IF(N241="základní",J241,0)</f>
        <v>0</v>
      </c>
      <c r="BF241" s="139">
        <f>IF(N241="snížená",J241,0)</f>
        <v>0</v>
      </c>
      <c r="BG241" s="139">
        <f>IF(N241="zákl. přenesená",J241,0)</f>
        <v>0</v>
      </c>
      <c r="BH241" s="139">
        <f>IF(N241="sníž. přenesená",J241,0)</f>
        <v>0</v>
      </c>
      <c r="BI241" s="139">
        <f>IF(N241="nulová",J241,0)</f>
        <v>0</v>
      </c>
      <c r="BJ241" s="16" t="s">
        <v>88</v>
      </c>
      <c r="BK241" s="139">
        <f>ROUND(I241*H241,2)</f>
        <v>0</v>
      </c>
      <c r="BL241" s="16" t="s">
        <v>162</v>
      </c>
      <c r="BM241" s="257" t="s">
        <v>325</v>
      </c>
    </row>
    <row r="242" s="1" customFormat="1">
      <c r="B242" s="39"/>
      <c r="C242" s="40"/>
      <c r="D242" s="258" t="s">
        <v>164</v>
      </c>
      <c r="E242" s="40"/>
      <c r="F242" s="259" t="s">
        <v>324</v>
      </c>
      <c r="G242" s="40"/>
      <c r="H242" s="40"/>
      <c r="I242" s="155"/>
      <c r="J242" s="40"/>
      <c r="K242" s="40"/>
      <c r="L242" s="41"/>
      <c r="M242" s="260"/>
      <c r="N242" s="87"/>
      <c r="O242" s="87"/>
      <c r="P242" s="87"/>
      <c r="Q242" s="87"/>
      <c r="R242" s="87"/>
      <c r="S242" s="87"/>
      <c r="T242" s="88"/>
      <c r="AT242" s="16" t="s">
        <v>164</v>
      </c>
      <c r="AU242" s="16" t="s">
        <v>90</v>
      </c>
    </row>
    <row r="243" s="12" customFormat="1">
      <c r="B243" s="262"/>
      <c r="C243" s="263"/>
      <c r="D243" s="258" t="s">
        <v>172</v>
      </c>
      <c r="E243" s="282" t="s">
        <v>1</v>
      </c>
      <c r="F243" s="264" t="s">
        <v>326</v>
      </c>
      <c r="G243" s="263"/>
      <c r="H243" s="265">
        <v>2</v>
      </c>
      <c r="I243" s="266"/>
      <c r="J243" s="263"/>
      <c r="K243" s="263"/>
      <c r="L243" s="267"/>
      <c r="M243" s="268"/>
      <c r="N243" s="269"/>
      <c r="O243" s="269"/>
      <c r="P243" s="269"/>
      <c r="Q243" s="269"/>
      <c r="R243" s="269"/>
      <c r="S243" s="269"/>
      <c r="T243" s="270"/>
      <c r="AT243" s="271" t="s">
        <v>172</v>
      </c>
      <c r="AU243" s="271" t="s">
        <v>90</v>
      </c>
      <c r="AV243" s="12" t="s">
        <v>90</v>
      </c>
      <c r="AW243" s="12" t="s">
        <v>34</v>
      </c>
      <c r="AX243" s="12" t="s">
        <v>80</v>
      </c>
      <c r="AY243" s="271" t="s">
        <v>154</v>
      </c>
    </row>
    <row r="244" s="12" customFormat="1">
      <c r="B244" s="262"/>
      <c r="C244" s="263"/>
      <c r="D244" s="258" t="s">
        <v>172</v>
      </c>
      <c r="E244" s="282" t="s">
        <v>1</v>
      </c>
      <c r="F244" s="264" t="s">
        <v>327</v>
      </c>
      <c r="G244" s="263"/>
      <c r="H244" s="265">
        <v>1</v>
      </c>
      <c r="I244" s="266"/>
      <c r="J244" s="263"/>
      <c r="K244" s="263"/>
      <c r="L244" s="267"/>
      <c r="M244" s="268"/>
      <c r="N244" s="269"/>
      <c r="O244" s="269"/>
      <c r="P244" s="269"/>
      <c r="Q244" s="269"/>
      <c r="R244" s="269"/>
      <c r="S244" s="269"/>
      <c r="T244" s="270"/>
      <c r="AT244" s="271" t="s">
        <v>172</v>
      </c>
      <c r="AU244" s="271" t="s">
        <v>90</v>
      </c>
      <c r="AV244" s="12" t="s">
        <v>90</v>
      </c>
      <c r="AW244" s="12" t="s">
        <v>34</v>
      </c>
      <c r="AX244" s="12" t="s">
        <v>80</v>
      </c>
      <c r="AY244" s="271" t="s">
        <v>154</v>
      </c>
    </row>
    <row r="245" s="12" customFormat="1">
      <c r="B245" s="262"/>
      <c r="C245" s="263"/>
      <c r="D245" s="258" t="s">
        <v>172</v>
      </c>
      <c r="E245" s="282" t="s">
        <v>1</v>
      </c>
      <c r="F245" s="264" t="s">
        <v>328</v>
      </c>
      <c r="G245" s="263"/>
      <c r="H245" s="265">
        <v>1</v>
      </c>
      <c r="I245" s="266"/>
      <c r="J245" s="263"/>
      <c r="K245" s="263"/>
      <c r="L245" s="267"/>
      <c r="M245" s="268"/>
      <c r="N245" s="269"/>
      <c r="O245" s="269"/>
      <c r="P245" s="269"/>
      <c r="Q245" s="269"/>
      <c r="R245" s="269"/>
      <c r="S245" s="269"/>
      <c r="T245" s="270"/>
      <c r="AT245" s="271" t="s">
        <v>172</v>
      </c>
      <c r="AU245" s="271" t="s">
        <v>90</v>
      </c>
      <c r="AV245" s="12" t="s">
        <v>90</v>
      </c>
      <c r="AW245" s="12" t="s">
        <v>34</v>
      </c>
      <c r="AX245" s="12" t="s">
        <v>80</v>
      </c>
      <c r="AY245" s="271" t="s">
        <v>154</v>
      </c>
    </row>
    <row r="246" s="12" customFormat="1">
      <c r="B246" s="262"/>
      <c r="C246" s="263"/>
      <c r="D246" s="258" t="s">
        <v>172</v>
      </c>
      <c r="E246" s="282" t="s">
        <v>1</v>
      </c>
      <c r="F246" s="264" t="s">
        <v>329</v>
      </c>
      <c r="G246" s="263"/>
      <c r="H246" s="265">
        <v>1</v>
      </c>
      <c r="I246" s="266"/>
      <c r="J246" s="263"/>
      <c r="K246" s="263"/>
      <c r="L246" s="267"/>
      <c r="M246" s="268"/>
      <c r="N246" s="269"/>
      <c r="O246" s="269"/>
      <c r="P246" s="269"/>
      <c r="Q246" s="269"/>
      <c r="R246" s="269"/>
      <c r="S246" s="269"/>
      <c r="T246" s="270"/>
      <c r="AT246" s="271" t="s">
        <v>172</v>
      </c>
      <c r="AU246" s="271" t="s">
        <v>90</v>
      </c>
      <c r="AV246" s="12" t="s">
        <v>90</v>
      </c>
      <c r="AW246" s="12" t="s">
        <v>34</v>
      </c>
      <c r="AX246" s="12" t="s">
        <v>80</v>
      </c>
      <c r="AY246" s="271" t="s">
        <v>154</v>
      </c>
    </row>
    <row r="247" s="13" customFormat="1">
      <c r="B247" s="283"/>
      <c r="C247" s="284"/>
      <c r="D247" s="258" t="s">
        <v>172</v>
      </c>
      <c r="E247" s="285" t="s">
        <v>1</v>
      </c>
      <c r="F247" s="286" t="s">
        <v>229</v>
      </c>
      <c r="G247" s="284"/>
      <c r="H247" s="287">
        <v>5</v>
      </c>
      <c r="I247" s="288"/>
      <c r="J247" s="284"/>
      <c r="K247" s="284"/>
      <c r="L247" s="289"/>
      <c r="M247" s="290"/>
      <c r="N247" s="291"/>
      <c r="O247" s="291"/>
      <c r="P247" s="291"/>
      <c r="Q247" s="291"/>
      <c r="R247" s="291"/>
      <c r="S247" s="291"/>
      <c r="T247" s="292"/>
      <c r="AT247" s="293" t="s">
        <v>172</v>
      </c>
      <c r="AU247" s="293" t="s">
        <v>90</v>
      </c>
      <c r="AV247" s="13" t="s">
        <v>162</v>
      </c>
      <c r="AW247" s="13" t="s">
        <v>34</v>
      </c>
      <c r="AX247" s="13" t="s">
        <v>88</v>
      </c>
      <c r="AY247" s="293" t="s">
        <v>154</v>
      </c>
    </row>
    <row r="248" s="1" customFormat="1" ht="16.5" customHeight="1">
      <c r="B248" s="39"/>
      <c r="C248" s="272" t="s">
        <v>330</v>
      </c>
      <c r="D248" s="272" t="s">
        <v>188</v>
      </c>
      <c r="E248" s="273" t="s">
        <v>331</v>
      </c>
      <c r="F248" s="274" t="s">
        <v>332</v>
      </c>
      <c r="G248" s="275" t="s">
        <v>225</v>
      </c>
      <c r="H248" s="276">
        <v>5</v>
      </c>
      <c r="I248" s="277"/>
      <c r="J248" s="278">
        <f>ROUND(I248*H248,2)</f>
        <v>0</v>
      </c>
      <c r="K248" s="274" t="s">
        <v>1</v>
      </c>
      <c r="L248" s="279"/>
      <c r="M248" s="280" t="s">
        <v>1</v>
      </c>
      <c r="N248" s="281" t="s">
        <v>45</v>
      </c>
      <c r="O248" s="87"/>
      <c r="P248" s="255">
        <f>O248*H248</f>
        <v>0</v>
      </c>
      <c r="Q248" s="255">
        <v>0</v>
      </c>
      <c r="R248" s="255">
        <f>Q248*H248</f>
        <v>0</v>
      </c>
      <c r="S248" s="255">
        <v>0</v>
      </c>
      <c r="T248" s="256">
        <f>S248*H248</f>
        <v>0</v>
      </c>
      <c r="AR248" s="257" t="s">
        <v>192</v>
      </c>
      <c r="AT248" s="257" t="s">
        <v>188</v>
      </c>
      <c r="AU248" s="257" t="s">
        <v>90</v>
      </c>
      <c r="AY248" s="16" t="s">
        <v>154</v>
      </c>
      <c r="BE248" s="139">
        <f>IF(N248="základní",J248,0)</f>
        <v>0</v>
      </c>
      <c r="BF248" s="139">
        <f>IF(N248="snížená",J248,0)</f>
        <v>0</v>
      </c>
      <c r="BG248" s="139">
        <f>IF(N248="zákl. přenesená",J248,0)</f>
        <v>0</v>
      </c>
      <c r="BH248" s="139">
        <f>IF(N248="sníž. přenesená",J248,0)</f>
        <v>0</v>
      </c>
      <c r="BI248" s="139">
        <f>IF(N248="nulová",J248,0)</f>
        <v>0</v>
      </c>
      <c r="BJ248" s="16" t="s">
        <v>88</v>
      </c>
      <c r="BK248" s="139">
        <f>ROUND(I248*H248,2)</f>
        <v>0</v>
      </c>
      <c r="BL248" s="16" t="s">
        <v>162</v>
      </c>
      <c r="BM248" s="257" t="s">
        <v>333</v>
      </c>
    </row>
    <row r="249" s="1" customFormat="1">
      <c r="B249" s="39"/>
      <c r="C249" s="40"/>
      <c r="D249" s="258" t="s">
        <v>164</v>
      </c>
      <c r="E249" s="40"/>
      <c r="F249" s="259" t="s">
        <v>332</v>
      </c>
      <c r="G249" s="40"/>
      <c r="H249" s="40"/>
      <c r="I249" s="155"/>
      <c r="J249" s="40"/>
      <c r="K249" s="40"/>
      <c r="L249" s="41"/>
      <c r="M249" s="260"/>
      <c r="N249" s="87"/>
      <c r="O249" s="87"/>
      <c r="P249" s="87"/>
      <c r="Q249" s="87"/>
      <c r="R249" s="87"/>
      <c r="S249" s="87"/>
      <c r="T249" s="88"/>
      <c r="AT249" s="16" t="s">
        <v>164</v>
      </c>
      <c r="AU249" s="16" t="s">
        <v>90</v>
      </c>
    </row>
    <row r="250" s="12" customFormat="1">
      <c r="B250" s="262"/>
      <c r="C250" s="263"/>
      <c r="D250" s="258" t="s">
        <v>172</v>
      </c>
      <c r="E250" s="282" t="s">
        <v>1</v>
      </c>
      <c r="F250" s="264" t="s">
        <v>326</v>
      </c>
      <c r="G250" s="263"/>
      <c r="H250" s="265">
        <v>2</v>
      </c>
      <c r="I250" s="266"/>
      <c r="J250" s="263"/>
      <c r="K250" s="263"/>
      <c r="L250" s="267"/>
      <c r="M250" s="268"/>
      <c r="N250" s="269"/>
      <c r="O250" s="269"/>
      <c r="P250" s="269"/>
      <c r="Q250" s="269"/>
      <c r="R250" s="269"/>
      <c r="S250" s="269"/>
      <c r="T250" s="270"/>
      <c r="AT250" s="271" t="s">
        <v>172</v>
      </c>
      <c r="AU250" s="271" t="s">
        <v>90</v>
      </c>
      <c r="AV250" s="12" t="s">
        <v>90</v>
      </c>
      <c r="AW250" s="12" t="s">
        <v>34</v>
      </c>
      <c r="AX250" s="12" t="s">
        <v>80</v>
      </c>
      <c r="AY250" s="271" t="s">
        <v>154</v>
      </c>
    </row>
    <row r="251" s="12" customFormat="1">
      <c r="B251" s="262"/>
      <c r="C251" s="263"/>
      <c r="D251" s="258" t="s">
        <v>172</v>
      </c>
      <c r="E251" s="282" t="s">
        <v>1</v>
      </c>
      <c r="F251" s="264" t="s">
        <v>327</v>
      </c>
      <c r="G251" s="263"/>
      <c r="H251" s="265">
        <v>1</v>
      </c>
      <c r="I251" s="266"/>
      <c r="J251" s="263"/>
      <c r="K251" s="263"/>
      <c r="L251" s="267"/>
      <c r="M251" s="268"/>
      <c r="N251" s="269"/>
      <c r="O251" s="269"/>
      <c r="P251" s="269"/>
      <c r="Q251" s="269"/>
      <c r="R251" s="269"/>
      <c r="S251" s="269"/>
      <c r="T251" s="270"/>
      <c r="AT251" s="271" t="s">
        <v>172</v>
      </c>
      <c r="AU251" s="271" t="s">
        <v>90</v>
      </c>
      <c r="AV251" s="12" t="s">
        <v>90</v>
      </c>
      <c r="AW251" s="12" t="s">
        <v>34</v>
      </c>
      <c r="AX251" s="12" t="s">
        <v>80</v>
      </c>
      <c r="AY251" s="271" t="s">
        <v>154</v>
      </c>
    </row>
    <row r="252" s="12" customFormat="1">
      <c r="B252" s="262"/>
      <c r="C252" s="263"/>
      <c r="D252" s="258" t="s">
        <v>172</v>
      </c>
      <c r="E252" s="282" t="s">
        <v>1</v>
      </c>
      <c r="F252" s="264" t="s">
        <v>328</v>
      </c>
      <c r="G252" s="263"/>
      <c r="H252" s="265">
        <v>1</v>
      </c>
      <c r="I252" s="266"/>
      <c r="J252" s="263"/>
      <c r="K252" s="263"/>
      <c r="L252" s="267"/>
      <c r="M252" s="268"/>
      <c r="N252" s="269"/>
      <c r="O252" s="269"/>
      <c r="P252" s="269"/>
      <c r="Q252" s="269"/>
      <c r="R252" s="269"/>
      <c r="S252" s="269"/>
      <c r="T252" s="270"/>
      <c r="AT252" s="271" t="s">
        <v>172</v>
      </c>
      <c r="AU252" s="271" t="s">
        <v>90</v>
      </c>
      <c r="AV252" s="12" t="s">
        <v>90</v>
      </c>
      <c r="AW252" s="12" t="s">
        <v>34</v>
      </c>
      <c r="AX252" s="12" t="s">
        <v>80</v>
      </c>
      <c r="AY252" s="271" t="s">
        <v>154</v>
      </c>
    </row>
    <row r="253" s="12" customFormat="1">
      <c r="B253" s="262"/>
      <c r="C253" s="263"/>
      <c r="D253" s="258" t="s">
        <v>172</v>
      </c>
      <c r="E253" s="282" t="s">
        <v>1</v>
      </c>
      <c r="F253" s="264" t="s">
        <v>329</v>
      </c>
      <c r="G253" s="263"/>
      <c r="H253" s="265">
        <v>1</v>
      </c>
      <c r="I253" s="266"/>
      <c r="J253" s="263"/>
      <c r="K253" s="263"/>
      <c r="L253" s="267"/>
      <c r="M253" s="268"/>
      <c r="N253" s="269"/>
      <c r="O253" s="269"/>
      <c r="P253" s="269"/>
      <c r="Q253" s="269"/>
      <c r="R253" s="269"/>
      <c r="S253" s="269"/>
      <c r="T253" s="270"/>
      <c r="AT253" s="271" t="s">
        <v>172</v>
      </c>
      <c r="AU253" s="271" t="s">
        <v>90</v>
      </c>
      <c r="AV253" s="12" t="s">
        <v>90</v>
      </c>
      <c r="AW253" s="12" t="s">
        <v>34</v>
      </c>
      <c r="AX253" s="12" t="s">
        <v>80</v>
      </c>
      <c r="AY253" s="271" t="s">
        <v>154</v>
      </c>
    </row>
    <row r="254" s="13" customFormat="1">
      <c r="B254" s="283"/>
      <c r="C254" s="284"/>
      <c r="D254" s="258" t="s">
        <v>172</v>
      </c>
      <c r="E254" s="285" t="s">
        <v>1</v>
      </c>
      <c r="F254" s="286" t="s">
        <v>229</v>
      </c>
      <c r="G254" s="284"/>
      <c r="H254" s="287">
        <v>5</v>
      </c>
      <c r="I254" s="288"/>
      <c r="J254" s="284"/>
      <c r="K254" s="284"/>
      <c r="L254" s="289"/>
      <c r="M254" s="290"/>
      <c r="N254" s="291"/>
      <c r="O254" s="291"/>
      <c r="P254" s="291"/>
      <c r="Q254" s="291"/>
      <c r="R254" s="291"/>
      <c r="S254" s="291"/>
      <c r="T254" s="292"/>
      <c r="AT254" s="293" t="s">
        <v>172</v>
      </c>
      <c r="AU254" s="293" t="s">
        <v>90</v>
      </c>
      <c r="AV254" s="13" t="s">
        <v>162</v>
      </c>
      <c r="AW254" s="13" t="s">
        <v>34</v>
      </c>
      <c r="AX254" s="13" t="s">
        <v>88</v>
      </c>
      <c r="AY254" s="293" t="s">
        <v>154</v>
      </c>
    </row>
    <row r="255" s="1" customFormat="1" ht="16.5" customHeight="1">
      <c r="B255" s="39"/>
      <c r="C255" s="272" t="s">
        <v>334</v>
      </c>
      <c r="D255" s="272" t="s">
        <v>188</v>
      </c>
      <c r="E255" s="273" t="s">
        <v>335</v>
      </c>
      <c r="F255" s="274" t="s">
        <v>336</v>
      </c>
      <c r="G255" s="275" t="s">
        <v>225</v>
      </c>
      <c r="H255" s="276">
        <v>1</v>
      </c>
      <c r="I255" s="277"/>
      <c r="J255" s="278">
        <f>ROUND(I255*H255,2)</f>
        <v>0</v>
      </c>
      <c r="K255" s="274" t="s">
        <v>1</v>
      </c>
      <c r="L255" s="279"/>
      <c r="M255" s="280" t="s">
        <v>1</v>
      </c>
      <c r="N255" s="281" t="s">
        <v>45</v>
      </c>
      <c r="O255" s="87"/>
      <c r="P255" s="255">
        <f>O255*H255</f>
        <v>0</v>
      </c>
      <c r="Q255" s="255">
        <v>0</v>
      </c>
      <c r="R255" s="255">
        <f>Q255*H255</f>
        <v>0</v>
      </c>
      <c r="S255" s="255">
        <v>0</v>
      </c>
      <c r="T255" s="256">
        <f>S255*H255</f>
        <v>0</v>
      </c>
      <c r="AR255" s="257" t="s">
        <v>192</v>
      </c>
      <c r="AT255" s="257" t="s">
        <v>188</v>
      </c>
      <c r="AU255" s="257" t="s">
        <v>90</v>
      </c>
      <c r="AY255" s="16" t="s">
        <v>154</v>
      </c>
      <c r="BE255" s="139">
        <f>IF(N255="základní",J255,0)</f>
        <v>0</v>
      </c>
      <c r="BF255" s="139">
        <f>IF(N255="snížená",J255,0)</f>
        <v>0</v>
      </c>
      <c r="BG255" s="139">
        <f>IF(N255="zákl. přenesená",J255,0)</f>
        <v>0</v>
      </c>
      <c r="BH255" s="139">
        <f>IF(N255="sníž. přenesená",J255,0)</f>
        <v>0</v>
      </c>
      <c r="BI255" s="139">
        <f>IF(N255="nulová",J255,0)</f>
        <v>0</v>
      </c>
      <c r="BJ255" s="16" t="s">
        <v>88</v>
      </c>
      <c r="BK255" s="139">
        <f>ROUND(I255*H255,2)</f>
        <v>0</v>
      </c>
      <c r="BL255" s="16" t="s">
        <v>162</v>
      </c>
      <c r="BM255" s="257" t="s">
        <v>337</v>
      </c>
    </row>
    <row r="256" s="1" customFormat="1">
      <c r="B256" s="39"/>
      <c r="C256" s="40"/>
      <c r="D256" s="258" t="s">
        <v>164</v>
      </c>
      <c r="E256" s="40"/>
      <c r="F256" s="259" t="s">
        <v>336</v>
      </c>
      <c r="G256" s="40"/>
      <c r="H256" s="40"/>
      <c r="I256" s="155"/>
      <c r="J256" s="40"/>
      <c r="K256" s="40"/>
      <c r="L256" s="41"/>
      <c r="M256" s="260"/>
      <c r="N256" s="87"/>
      <c r="O256" s="87"/>
      <c r="P256" s="87"/>
      <c r="Q256" s="87"/>
      <c r="R256" s="87"/>
      <c r="S256" s="87"/>
      <c r="T256" s="88"/>
      <c r="AT256" s="16" t="s">
        <v>164</v>
      </c>
      <c r="AU256" s="16" t="s">
        <v>90</v>
      </c>
    </row>
    <row r="257" s="12" customFormat="1">
      <c r="B257" s="262"/>
      <c r="C257" s="263"/>
      <c r="D257" s="258" t="s">
        <v>172</v>
      </c>
      <c r="E257" s="282" t="s">
        <v>1</v>
      </c>
      <c r="F257" s="264" t="s">
        <v>338</v>
      </c>
      <c r="G257" s="263"/>
      <c r="H257" s="265">
        <v>1</v>
      </c>
      <c r="I257" s="266"/>
      <c r="J257" s="263"/>
      <c r="K257" s="263"/>
      <c r="L257" s="267"/>
      <c r="M257" s="268"/>
      <c r="N257" s="269"/>
      <c r="O257" s="269"/>
      <c r="P257" s="269"/>
      <c r="Q257" s="269"/>
      <c r="R257" s="269"/>
      <c r="S257" s="269"/>
      <c r="T257" s="270"/>
      <c r="AT257" s="271" t="s">
        <v>172</v>
      </c>
      <c r="AU257" s="271" t="s">
        <v>90</v>
      </c>
      <c r="AV257" s="12" t="s">
        <v>90</v>
      </c>
      <c r="AW257" s="12" t="s">
        <v>34</v>
      </c>
      <c r="AX257" s="12" t="s">
        <v>88</v>
      </c>
      <c r="AY257" s="271" t="s">
        <v>154</v>
      </c>
    </row>
    <row r="258" s="1" customFormat="1" ht="16.5" customHeight="1">
      <c r="B258" s="39"/>
      <c r="C258" s="272" t="s">
        <v>339</v>
      </c>
      <c r="D258" s="272" t="s">
        <v>188</v>
      </c>
      <c r="E258" s="273" t="s">
        <v>340</v>
      </c>
      <c r="F258" s="274" t="s">
        <v>341</v>
      </c>
      <c r="G258" s="275" t="s">
        <v>225</v>
      </c>
      <c r="H258" s="276">
        <v>1</v>
      </c>
      <c r="I258" s="277"/>
      <c r="J258" s="278">
        <f>ROUND(I258*H258,2)</f>
        <v>0</v>
      </c>
      <c r="K258" s="274" t="s">
        <v>1</v>
      </c>
      <c r="L258" s="279"/>
      <c r="M258" s="280" t="s">
        <v>1</v>
      </c>
      <c r="N258" s="281" t="s">
        <v>45</v>
      </c>
      <c r="O258" s="87"/>
      <c r="P258" s="255">
        <f>O258*H258</f>
        <v>0</v>
      </c>
      <c r="Q258" s="255">
        <v>0</v>
      </c>
      <c r="R258" s="255">
        <f>Q258*H258</f>
        <v>0</v>
      </c>
      <c r="S258" s="255">
        <v>0</v>
      </c>
      <c r="T258" s="256">
        <f>S258*H258</f>
        <v>0</v>
      </c>
      <c r="AR258" s="257" t="s">
        <v>192</v>
      </c>
      <c r="AT258" s="257" t="s">
        <v>188</v>
      </c>
      <c r="AU258" s="257" t="s">
        <v>90</v>
      </c>
      <c r="AY258" s="16" t="s">
        <v>154</v>
      </c>
      <c r="BE258" s="139">
        <f>IF(N258="základní",J258,0)</f>
        <v>0</v>
      </c>
      <c r="BF258" s="139">
        <f>IF(N258="snížená",J258,0)</f>
        <v>0</v>
      </c>
      <c r="BG258" s="139">
        <f>IF(N258="zákl. přenesená",J258,0)</f>
        <v>0</v>
      </c>
      <c r="BH258" s="139">
        <f>IF(N258="sníž. přenesená",J258,0)</f>
        <v>0</v>
      </c>
      <c r="BI258" s="139">
        <f>IF(N258="nulová",J258,0)</f>
        <v>0</v>
      </c>
      <c r="BJ258" s="16" t="s">
        <v>88</v>
      </c>
      <c r="BK258" s="139">
        <f>ROUND(I258*H258,2)</f>
        <v>0</v>
      </c>
      <c r="BL258" s="16" t="s">
        <v>162</v>
      </c>
      <c r="BM258" s="257" t="s">
        <v>342</v>
      </c>
    </row>
    <row r="259" s="1" customFormat="1">
      <c r="B259" s="39"/>
      <c r="C259" s="40"/>
      <c r="D259" s="258" t="s">
        <v>164</v>
      </c>
      <c r="E259" s="40"/>
      <c r="F259" s="259" t="s">
        <v>341</v>
      </c>
      <c r="G259" s="40"/>
      <c r="H259" s="40"/>
      <c r="I259" s="155"/>
      <c r="J259" s="40"/>
      <c r="K259" s="40"/>
      <c r="L259" s="41"/>
      <c r="M259" s="260"/>
      <c r="N259" s="87"/>
      <c r="O259" s="87"/>
      <c r="P259" s="87"/>
      <c r="Q259" s="87"/>
      <c r="R259" s="87"/>
      <c r="S259" s="87"/>
      <c r="T259" s="88"/>
      <c r="AT259" s="16" t="s">
        <v>164</v>
      </c>
      <c r="AU259" s="16" t="s">
        <v>90</v>
      </c>
    </row>
    <row r="260" s="12" customFormat="1">
      <c r="B260" s="262"/>
      <c r="C260" s="263"/>
      <c r="D260" s="258" t="s">
        <v>172</v>
      </c>
      <c r="E260" s="282" t="s">
        <v>1</v>
      </c>
      <c r="F260" s="264" t="s">
        <v>338</v>
      </c>
      <c r="G260" s="263"/>
      <c r="H260" s="265">
        <v>1</v>
      </c>
      <c r="I260" s="266"/>
      <c r="J260" s="263"/>
      <c r="K260" s="263"/>
      <c r="L260" s="267"/>
      <c r="M260" s="268"/>
      <c r="N260" s="269"/>
      <c r="O260" s="269"/>
      <c r="P260" s="269"/>
      <c r="Q260" s="269"/>
      <c r="R260" s="269"/>
      <c r="S260" s="269"/>
      <c r="T260" s="270"/>
      <c r="AT260" s="271" t="s">
        <v>172</v>
      </c>
      <c r="AU260" s="271" t="s">
        <v>90</v>
      </c>
      <c r="AV260" s="12" t="s">
        <v>90</v>
      </c>
      <c r="AW260" s="12" t="s">
        <v>34</v>
      </c>
      <c r="AX260" s="12" t="s">
        <v>88</v>
      </c>
      <c r="AY260" s="271" t="s">
        <v>154</v>
      </c>
    </row>
    <row r="261" s="1" customFormat="1" ht="16.5" customHeight="1">
      <c r="B261" s="39"/>
      <c r="C261" s="272" t="s">
        <v>343</v>
      </c>
      <c r="D261" s="272" t="s">
        <v>188</v>
      </c>
      <c r="E261" s="273" t="s">
        <v>344</v>
      </c>
      <c r="F261" s="274" t="s">
        <v>345</v>
      </c>
      <c r="G261" s="275" t="s">
        <v>225</v>
      </c>
      <c r="H261" s="276">
        <v>1</v>
      </c>
      <c r="I261" s="277"/>
      <c r="J261" s="278">
        <f>ROUND(I261*H261,2)</f>
        <v>0</v>
      </c>
      <c r="K261" s="274" t="s">
        <v>1</v>
      </c>
      <c r="L261" s="279"/>
      <c r="M261" s="280" t="s">
        <v>1</v>
      </c>
      <c r="N261" s="281" t="s">
        <v>45</v>
      </c>
      <c r="O261" s="87"/>
      <c r="P261" s="255">
        <f>O261*H261</f>
        <v>0</v>
      </c>
      <c r="Q261" s="255">
        <v>0</v>
      </c>
      <c r="R261" s="255">
        <f>Q261*H261</f>
        <v>0</v>
      </c>
      <c r="S261" s="255">
        <v>0</v>
      </c>
      <c r="T261" s="256">
        <f>S261*H261</f>
        <v>0</v>
      </c>
      <c r="AR261" s="257" t="s">
        <v>192</v>
      </c>
      <c r="AT261" s="257" t="s">
        <v>188</v>
      </c>
      <c r="AU261" s="257" t="s">
        <v>90</v>
      </c>
      <c r="AY261" s="16" t="s">
        <v>154</v>
      </c>
      <c r="BE261" s="139">
        <f>IF(N261="základní",J261,0)</f>
        <v>0</v>
      </c>
      <c r="BF261" s="139">
        <f>IF(N261="snížená",J261,0)</f>
        <v>0</v>
      </c>
      <c r="BG261" s="139">
        <f>IF(N261="zákl. přenesená",J261,0)</f>
        <v>0</v>
      </c>
      <c r="BH261" s="139">
        <f>IF(N261="sníž. přenesená",J261,0)</f>
        <v>0</v>
      </c>
      <c r="BI261" s="139">
        <f>IF(N261="nulová",J261,0)</f>
        <v>0</v>
      </c>
      <c r="BJ261" s="16" t="s">
        <v>88</v>
      </c>
      <c r="BK261" s="139">
        <f>ROUND(I261*H261,2)</f>
        <v>0</v>
      </c>
      <c r="BL261" s="16" t="s">
        <v>162</v>
      </c>
      <c r="BM261" s="257" t="s">
        <v>346</v>
      </c>
    </row>
    <row r="262" s="1" customFormat="1">
      <c r="B262" s="39"/>
      <c r="C262" s="40"/>
      <c r="D262" s="258" t="s">
        <v>164</v>
      </c>
      <c r="E262" s="40"/>
      <c r="F262" s="259" t="s">
        <v>345</v>
      </c>
      <c r="G262" s="40"/>
      <c r="H262" s="40"/>
      <c r="I262" s="155"/>
      <c r="J262" s="40"/>
      <c r="K262" s="40"/>
      <c r="L262" s="41"/>
      <c r="M262" s="260"/>
      <c r="N262" s="87"/>
      <c r="O262" s="87"/>
      <c r="P262" s="87"/>
      <c r="Q262" s="87"/>
      <c r="R262" s="87"/>
      <c r="S262" s="87"/>
      <c r="T262" s="88"/>
      <c r="AT262" s="16" t="s">
        <v>164</v>
      </c>
      <c r="AU262" s="16" t="s">
        <v>90</v>
      </c>
    </row>
    <row r="263" s="12" customFormat="1">
      <c r="B263" s="262"/>
      <c r="C263" s="263"/>
      <c r="D263" s="258" t="s">
        <v>172</v>
      </c>
      <c r="E263" s="282" t="s">
        <v>1</v>
      </c>
      <c r="F263" s="264" t="s">
        <v>347</v>
      </c>
      <c r="G263" s="263"/>
      <c r="H263" s="265">
        <v>1</v>
      </c>
      <c r="I263" s="266"/>
      <c r="J263" s="263"/>
      <c r="K263" s="263"/>
      <c r="L263" s="267"/>
      <c r="M263" s="268"/>
      <c r="N263" s="269"/>
      <c r="O263" s="269"/>
      <c r="P263" s="269"/>
      <c r="Q263" s="269"/>
      <c r="R263" s="269"/>
      <c r="S263" s="269"/>
      <c r="T263" s="270"/>
      <c r="AT263" s="271" t="s">
        <v>172</v>
      </c>
      <c r="AU263" s="271" t="s">
        <v>90</v>
      </c>
      <c r="AV263" s="12" t="s">
        <v>90</v>
      </c>
      <c r="AW263" s="12" t="s">
        <v>34</v>
      </c>
      <c r="AX263" s="12" t="s">
        <v>88</v>
      </c>
      <c r="AY263" s="271" t="s">
        <v>154</v>
      </c>
    </row>
    <row r="264" s="1" customFormat="1" ht="16.5" customHeight="1">
      <c r="B264" s="39"/>
      <c r="C264" s="272" t="s">
        <v>348</v>
      </c>
      <c r="D264" s="272" t="s">
        <v>188</v>
      </c>
      <c r="E264" s="273" t="s">
        <v>349</v>
      </c>
      <c r="F264" s="274" t="s">
        <v>350</v>
      </c>
      <c r="G264" s="275" t="s">
        <v>225</v>
      </c>
      <c r="H264" s="276">
        <v>1</v>
      </c>
      <c r="I264" s="277"/>
      <c r="J264" s="278">
        <f>ROUND(I264*H264,2)</f>
        <v>0</v>
      </c>
      <c r="K264" s="274" t="s">
        <v>1</v>
      </c>
      <c r="L264" s="279"/>
      <c r="M264" s="280" t="s">
        <v>1</v>
      </c>
      <c r="N264" s="281" t="s">
        <v>45</v>
      </c>
      <c r="O264" s="87"/>
      <c r="P264" s="255">
        <f>O264*H264</f>
        <v>0</v>
      </c>
      <c r="Q264" s="255">
        <v>0</v>
      </c>
      <c r="R264" s="255">
        <f>Q264*H264</f>
        <v>0</v>
      </c>
      <c r="S264" s="255">
        <v>0</v>
      </c>
      <c r="T264" s="256">
        <f>S264*H264</f>
        <v>0</v>
      </c>
      <c r="AR264" s="257" t="s">
        <v>192</v>
      </c>
      <c r="AT264" s="257" t="s">
        <v>188</v>
      </c>
      <c r="AU264" s="257" t="s">
        <v>90</v>
      </c>
      <c r="AY264" s="16" t="s">
        <v>154</v>
      </c>
      <c r="BE264" s="139">
        <f>IF(N264="základní",J264,0)</f>
        <v>0</v>
      </c>
      <c r="BF264" s="139">
        <f>IF(N264="snížená",J264,0)</f>
        <v>0</v>
      </c>
      <c r="BG264" s="139">
        <f>IF(N264="zákl. přenesená",J264,0)</f>
        <v>0</v>
      </c>
      <c r="BH264" s="139">
        <f>IF(N264="sníž. přenesená",J264,0)</f>
        <v>0</v>
      </c>
      <c r="BI264" s="139">
        <f>IF(N264="nulová",J264,0)</f>
        <v>0</v>
      </c>
      <c r="BJ264" s="16" t="s">
        <v>88</v>
      </c>
      <c r="BK264" s="139">
        <f>ROUND(I264*H264,2)</f>
        <v>0</v>
      </c>
      <c r="BL264" s="16" t="s">
        <v>162</v>
      </c>
      <c r="BM264" s="257" t="s">
        <v>351</v>
      </c>
    </row>
    <row r="265" s="1" customFormat="1">
      <c r="B265" s="39"/>
      <c r="C265" s="40"/>
      <c r="D265" s="258" t="s">
        <v>164</v>
      </c>
      <c r="E265" s="40"/>
      <c r="F265" s="259" t="s">
        <v>350</v>
      </c>
      <c r="G265" s="40"/>
      <c r="H265" s="40"/>
      <c r="I265" s="155"/>
      <c r="J265" s="40"/>
      <c r="K265" s="40"/>
      <c r="L265" s="41"/>
      <c r="M265" s="260"/>
      <c r="N265" s="87"/>
      <c r="O265" s="87"/>
      <c r="P265" s="87"/>
      <c r="Q265" s="87"/>
      <c r="R265" s="87"/>
      <c r="S265" s="87"/>
      <c r="T265" s="88"/>
      <c r="AT265" s="16" t="s">
        <v>164</v>
      </c>
      <c r="AU265" s="16" t="s">
        <v>90</v>
      </c>
    </row>
    <row r="266" s="12" customFormat="1">
      <c r="B266" s="262"/>
      <c r="C266" s="263"/>
      <c r="D266" s="258" t="s">
        <v>172</v>
      </c>
      <c r="E266" s="282" t="s">
        <v>1</v>
      </c>
      <c r="F266" s="264" t="s">
        <v>347</v>
      </c>
      <c r="G266" s="263"/>
      <c r="H266" s="265">
        <v>1</v>
      </c>
      <c r="I266" s="266"/>
      <c r="J266" s="263"/>
      <c r="K266" s="263"/>
      <c r="L266" s="267"/>
      <c r="M266" s="268"/>
      <c r="N266" s="269"/>
      <c r="O266" s="269"/>
      <c r="P266" s="269"/>
      <c r="Q266" s="269"/>
      <c r="R266" s="269"/>
      <c r="S266" s="269"/>
      <c r="T266" s="270"/>
      <c r="AT266" s="271" t="s">
        <v>172</v>
      </c>
      <c r="AU266" s="271" t="s">
        <v>90</v>
      </c>
      <c r="AV266" s="12" t="s">
        <v>90</v>
      </c>
      <c r="AW266" s="12" t="s">
        <v>34</v>
      </c>
      <c r="AX266" s="12" t="s">
        <v>88</v>
      </c>
      <c r="AY266" s="271" t="s">
        <v>154</v>
      </c>
    </row>
    <row r="267" s="1" customFormat="1" ht="60" customHeight="1">
      <c r="B267" s="39"/>
      <c r="C267" s="272" t="s">
        <v>352</v>
      </c>
      <c r="D267" s="272" t="s">
        <v>188</v>
      </c>
      <c r="E267" s="273" t="s">
        <v>353</v>
      </c>
      <c r="F267" s="274" t="s">
        <v>354</v>
      </c>
      <c r="G267" s="275" t="s">
        <v>225</v>
      </c>
      <c r="H267" s="276">
        <v>11</v>
      </c>
      <c r="I267" s="277"/>
      <c r="J267" s="278">
        <f>ROUND(I267*H267,2)</f>
        <v>0</v>
      </c>
      <c r="K267" s="274" t="s">
        <v>1</v>
      </c>
      <c r="L267" s="279"/>
      <c r="M267" s="280" t="s">
        <v>1</v>
      </c>
      <c r="N267" s="281" t="s">
        <v>45</v>
      </c>
      <c r="O267" s="87"/>
      <c r="P267" s="255">
        <f>O267*H267</f>
        <v>0</v>
      </c>
      <c r="Q267" s="255">
        <v>0</v>
      </c>
      <c r="R267" s="255">
        <f>Q267*H267</f>
        <v>0</v>
      </c>
      <c r="S267" s="255">
        <v>0</v>
      </c>
      <c r="T267" s="256">
        <f>S267*H267</f>
        <v>0</v>
      </c>
      <c r="AR267" s="257" t="s">
        <v>192</v>
      </c>
      <c r="AT267" s="257" t="s">
        <v>188</v>
      </c>
      <c r="AU267" s="257" t="s">
        <v>90</v>
      </c>
      <c r="AY267" s="16" t="s">
        <v>154</v>
      </c>
      <c r="BE267" s="139">
        <f>IF(N267="základní",J267,0)</f>
        <v>0</v>
      </c>
      <c r="BF267" s="139">
        <f>IF(N267="snížená",J267,0)</f>
        <v>0</v>
      </c>
      <c r="BG267" s="139">
        <f>IF(N267="zákl. přenesená",J267,0)</f>
        <v>0</v>
      </c>
      <c r="BH267" s="139">
        <f>IF(N267="sníž. přenesená",J267,0)</f>
        <v>0</v>
      </c>
      <c r="BI267" s="139">
        <f>IF(N267="nulová",J267,0)</f>
        <v>0</v>
      </c>
      <c r="BJ267" s="16" t="s">
        <v>88</v>
      </c>
      <c r="BK267" s="139">
        <f>ROUND(I267*H267,2)</f>
        <v>0</v>
      </c>
      <c r="BL267" s="16" t="s">
        <v>162</v>
      </c>
      <c r="BM267" s="257" t="s">
        <v>355</v>
      </c>
    </row>
    <row r="268" s="1" customFormat="1">
      <c r="B268" s="39"/>
      <c r="C268" s="40"/>
      <c r="D268" s="258" t="s">
        <v>164</v>
      </c>
      <c r="E268" s="40"/>
      <c r="F268" s="259" t="s">
        <v>356</v>
      </c>
      <c r="G268" s="40"/>
      <c r="H268" s="40"/>
      <c r="I268" s="155"/>
      <c r="J268" s="40"/>
      <c r="K268" s="40"/>
      <c r="L268" s="41"/>
      <c r="M268" s="260"/>
      <c r="N268" s="87"/>
      <c r="O268" s="87"/>
      <c r="P268" s="87"/>
      <c r="Q268" s="87"/>
      <c r="R268" s="87"/>
      <c r="S268" s="87"/>
      <c r="T268" s="88"/>
      <c r="AT268" s="16" t="s">
        <v>164</v>
      </c>
      <c r="AU268" s="16" t="s">
        <v>90</v>
      </c>
    </row>
    <row r="269" s="1" customFormat="1" ht="60" customHeight="1">
      <c r="B269" s="39"/>
      <c r="C269" s="272" t="s">
        <v>357</v>
      </c>
      <c r="D269" s="272" t="s">
        <v>188</v>
      </c>
      <c r="E269" s="273" t="s">
        <v>358</v>
      </c>
      <c r="F269" s="274" t="s">
        <v>359</v>
      </c>
      <c r="G269" s="275" t="s">
        <v>225</v>
      </c>
      <c r="H269" s="276">
        <v>11</v>
      </c>
      <c r="I269" s="277"/>
      <c r="J269" s="278">
        <f>ROUND(I269*H269,2)</f>
        <v>0</v>
      </c>
      <c r="K269" s="274" t="s">
        <v>1</v>
      </c>
      <c r="L269" s="279"/>
      <c r="M269" s="280" t="s">
        <v>1</v>
      </c>
      <c r="N269" s="281" t="s">
        <v>45</v>
      </c>
      <c r="O269" s="87"/>
      <c r="P269" s="255">
        <f>O269*H269</f>
        <v>0</v>
      </c>
      <c r="Q269" s="255">
        <v>0</v>
      </c>
      <c r="R269" s="255">
        <f>Q269*H269</f>
        <v>0</v>
      </c>
      <c r="S269" s="255">
        <v>0</v>
      </c>
      <c r="T269" s="256">
        <f>S269*H269</f>
        <v>0</v>
      </c>
      <c r="AR269" s="257" t="s">
        <v>192</v>
      </c>
      <c r="AT269" s="257" t="s">
        <v>188</v>
      </c>
      <c r="AU269" s="257" t="s">
        <v>90</v>
      </c>
      <c r="AY269" s="16" t="s">
        <v>154</v>
      </c>
      <c r="BE269" s="139">
        <f>IF(N269="základní",J269,0)</f>
        <v>0</v>
      </c>
      <c r="BF269" s="139">
        <f>IF(N269="snížená",J269,0)</f>
        <v>0</v>
      </c>
      <c r="BG269" s="139">
        <f>IF(N269="zákl. přenesená",J269,0)</f>
        <v>0</v>
      </c>
      <c r="BH269" s="139">
        <f>IF(N269="sníž. přenesená",J269,0)</f>
        <v>0</v>
      </c>
      <c r="BI269" s="139">
        <f>IF(N269="nulová",J269,0)</f>
        <v>0</v>
      </c>
      <c r="BJ269" s="16" t="s">
        <v>88</v>
      </c>
      <c r="BK269" s="139">
        <f>ROUND(I269*H269,2)</f>
        <v>0</v>
      </c>
      <c r="BL269" s="16" t="s">
        <v>162</v>
      </c>
      <c r="BM269" s="257" t="s">
        <v>360</v>
      </c>
    </row>
    <row r="270" s="1" customFormat="1">
      <c r="B270" s="39"/>
      <c r="C270" s="40"/>
      <c r="D270" s="258" t="s">
        <v>164</v>
      </c>
      <c r="E270" s="40"/>
      <c r="F270" s="259" t="s">
        <v>361</v>
      </c>
      <c r="G270" s="40"/>
      <c r="H270" s="40"/>
      <c r="I270" s="155"/>
      <c r="J270" s="40"/>
      <c r="K270" s="40"/>
      <c r="L270" s="41"/>
      <c r="M270" s="260"/>
      <c r="N270" s="87"/>
      <c r="O270" s="87"/>
      <c r="P270" s="87"/>
      <c r="Q270" s="87"/>
      <c r="R270" s="87"/>
      <c r="S270" s="87"/>
      <c r="T270" s="88"/>
      <c r="AT270" s="16" t="s">
        <v>164</v>
      </c>
      <c r="AU270" s="16" t="s">
        <v>90</v>
      </c>
    </row>
    <row r="271" s="1" customFormat="1" ht="60" customHeight="1">
      <c r="B271" s="39"/>
      <c r="C271" s="272" t="s">
        <v>362</v>
      </c>
      <c r="D271" s="272" t="s">
        <v>188</v>
      </c>
      <c r="E271" s="273" t="s">
        <v>363</v>
      </c>
      <c r="F271" s="274" t="s">
        <v>364</v>
      </c>
      <c r="G271" s="275" t="s">
        <v>225</v>
      </c>
      <c r="H271" s="276">
        <v>7</v>
      </c>
      <c r="I271" s="277"/>
      <c r="J271" s="278">
        <f>ROUND(I271*H271,2)</f>
        <v>0</v>
      </c>
      <c r="K271" s="274" t="s">
        <v>1</v>
      </c>
      <c r="L271" s="279"/>
      <c r="M271" s="280" t="s">
        <v>1</v>
      </c>
      <c r="N271" s="281" t="s">
        <v>45</v>
      </c>
      <c r="O271" s="87"/>
      <c r="P271" s="255">
        <f>O271*H271</f>
        <v>0</v>
      </c>
      <c r="Q271" s="255">
        <v>0</v>
      </c>
      <c r="R271" s="255">
        <f>Q271*H271</f>
        <v>0</v>
      </c>
      <c r="S271" s="255">
        <v>0</v>
      </c>
      <c r="T271" s="256">
        <f>S271*H271</f>
        <v>0</v>
      </c>
      <c r="AR271" s="257" t="s">
        <v>192</v>
      </c>
      <c r="AT271" s="257" t="s">
        <v>188</v>
      </c>
      <c r="AU271" s="257" t="s">
        <v>90</v>
      </c>
      <c r="AY271" s="16" t="s">
        <v>154</v>
      </c>
      <c r="BE271" s="139">
        <f>IF(N271="základní",J271,0)</f>
        <v>0</v>
      </c>
      <c r="BF271" s="139">
        <f>IF(N271="snížená",J271,0)</f>
        <v>0</v>
      </c>
      <c r="BG271" s="139">
        <f>IF(N271="zákl. přenesená",J271,0)</f>
        <v>0</v>
      </c>
      <c r="BH271" s="139">
        <f>IF(N271="sníž. přenesená",J271,0)</f>
        <v>0</v>
      </c>
      <c r="BI271" s="139">
        <f>IF(N271="nulová",J271,0)</f>
        <v>0</v>
      </c>
      <c r="BJ271" s="16" t="s">
        <v>88</v>
      </c>
      <c r="BK271" s="139">
        <f>ROUND(I271*H271,2)</f>
        <v>0</v>
      </c>
      <c r="BL271" s="16" t="s">
        <v>162</v>
      </c>
      <c r="BM271" s="257" t="s">
        <v>365</v>
      </c>
    </row>
    <row r="272" s="1" customFormat="1">
      <c r="B272" s="39"/>
      <c r="C272" s="40"/>
      <c r="D272" s="258" t="s">
        <v>164</v>
      </c>
      <c r="E272" s="40"/>
      <c r="F272" s="259" t="s">
        <v>366</v>
      </c>
      <c r="G272" s="40"/>
      <c r="H272" s="40"/>
      <c r="I272" s="155"/>
      <c r="J272" s="40"/>
      <c r="K272" s="40"/>
      <c r="L272" s="41"/>
      <c r="M272" s="260"/>
      <c r="N272" s="87"/>
      <c r="O272" s="87"/>
      <c r="P272" s="87"/>
      <c r="Q272" s="87"/>
      <c r="R272" s="87"/>
      <c r="S272" s="87"/>
      <c r="T272" s="88"/>
      <c r="AT272" s="16" t="s">
        <v>164</v>
      </c>
      <c r="AU272" s="16" t="s">
        <v>90</v>
      </c>
    </row>
    <row r="273" s="1" customFormat="1" ht="60" customHeight="1">
      <c r="B273" s="39"/>
      <c r="C273" s="272" t="s">
        <v>367</v>
      </c>
      <c r="D273" s="272" t="s">
        <v>188</v>
      </c>
      <c r="E273" s="273" t="s">
        <v>368</v>
      </c>
      <c r="F273" s="274" t="s">
        <v>369</v>
      </c>
      <c r="G273" s="275" t="s">
        <v>225</v>
      </c>
      <c r="H273" s="276">
        <v>7</v>
      </c>
      <c r="I273" s="277"/>
      <c r="J273" s="278">
        <f>ROUND(I273*H273,2)</f>
        <v>0</v>
      </c>
      <c r="K273" s="274" t="s">
        <v>1</v>
      </c>
      <c r="L273" s="279"/>
      <c r="M273" s="280" t="s">
        <v>1</v>
      </c>
      <c r="N273" s="281" t="s">
        <v>45</v>
      </c>
      <c r="O273" s="87"/>
      <c r="P273" s="255">
        <f>O273*H273</f>
        <v>0</v>
      </c>
      <c r="Q273" s="255">
        <v>0</v>
      </c>
      <c r="R273" s="255">
        <f>Q273*H273</f>
        <v>0</v>
      </c>
      <c r="S273" s="255">
        <v>0</v>
      </c>
      <c r="T273" s="256">
        <f>S273*H273</f>
        <v>0</v>
      </c>
      <c r="AR273" s="257" t="s">
        <v>192</v>
      </c>
      <c r="AT273" s="257" t="s">
        <v>188</v>
      </c>
      <c r="AU273" s="257" t="s">
        <v>90</v>
      </c>
      <c r="AY273" s="16" t="s">
        <v>154</v>
      </c>
      <c r="BE273" s="139">
        <f>IF(N273="základní",J273,0)</f>
        <v>0</v>
      </c>
      <c r="BF273" s="139">
        <f>IF(N273="snížená",J273,0)</f>
        <v>0</v>
      </c>
      <c r="BG273" s="139">
        <f>IF(N273="zákl. přenesená",J273,0)</f>
        <v>0</v>
      </c>
      <c r="BH273" s="139">
        <f>IF(N273="sníž. přenesená",J273,0)</f>
        <v>0</v>
      </c>
      <c r="BI273" s="139">
        <f>IF(N273="nulová",J273,0)</f>
        <v>0</v>
      </c>
      <c r="BJ273" s="16" t="s">
        <v>88</v>
      </c>
      <c r="BK273" s="139">
        <f>ROUND(I273*H273,2)</f>
        <v>0</v>
      </c>
      <c r="BL273" s="16" t="s">
        <v>162</v>
      </c>
      <c r="BM273" s="257" t="s">
        <v>370</v>
      </c>
    </row>
    <row r="274" s="1" customFormat="1">
      <c r="B274" s="39"/>
      <c r="C274" s="40"/>
      <c r="D274" s="258" t="s">
        <v>164</v>
      </c>
      <c r="E274" s="40"/>
      <c r="F274" s="259" t="s">
        <v>371</v>
      </c>
      <c r="G274" s="40"/>
      <c r="H274" s="40"/>
      <c r="I274" s="155"/>
      <c r="J274" s="40"/>
      <c r="K274" s="40"/>
      <c r="L274" s="41"/>
      <c r="M274" s="260"/>
      <c r="N274" s="87"/>
      <c r="O274" s="87"/>
      <c r="P274" s="87"/>
      <c r="Q274" s="87"/>
      <c r="R274" s="87"/>
      <c r="S274" s="87"/>
      <c r="T274" s="88"/>
      <c r="AT274" s="16" t="s">
        <v>164</v>
      </c>
      <c r="AU274" s="16" t="s">
        <v>90</v>
      </c>
    </row>
    <row r="275" s="1" customFormat="1" ht="60" customHeight="1">
      <c r="B275" s="39"/>
      <c r="C275" s="272" t="s">
        <v>372</v>
      </c>
      <c r="D275" s="272" t="s">
        <v>188</v>
      </c>
      <c r="E275" s="273" t="s">
        <v>373</v>
      </c>
      <c r="F275" s="274" t="s">
        <v>374</v>
      </c>
      <c r="G275" s="275" t="s">
        <v>225</v>
      </c>
      <c r="H275" s="276">
        <v>6</v>
      </c>
      <c r="I275" s="277"/>
      <c r="J275" s="278">
        <f>ROUND(I275*H275,2)</f>
        <v>0</v>
      </c>
      <c r="K275" s="274" t="s">
        <v>1</v>
      </c>
      <c r="L275" s="279"/>
      <c r="M275" s="280" t="s">
        <v>1</v>
      </c>
      <c r="N275" s="281" t="s">
        <v>45</v>
      </c>
      <c r="O275" s="87"/>
      <c r="P275" s="255">
        <f>O275*H275</f>
        <v>0</v>
      </c>
      <c r="Q275" s="255">
        <v>0</v>
      </c>
      <c r="R275" s="255">
        <f>Q275*H275</f>
        <v>0</v>
      </c>
      <c r="S275" s="255">
        <v>0</v>
      </c>
      <c r="T275" s="256">
        <f>S275*H275</f>
        <v>0</v>
      </c>
      <c r="AR275" s="257" t="s">
        <v>192</v>
      </c>
      <c r="AT275" s="257" t="s">
        <v>188</v>
      </c>
      <c r="AU275" s="257" t="s">
        <v>90</v>
      </c>
      <c r="AY275" s="16" t="s">
        <v>154</v>
      </c>
      <c r="BE275" s="139">
        <f>IF(N275="základní",J275,0)</f>
        <v>0</v>
      </c>
      <c r="BF275" s="139">
        <f>IF(N275="snížená",J275,0)</f>
        <v>0</v>
      </c>
      <c r="BG275" s="139">
        <f>IF(N275="zákl. přenesená",J275,0)</f>
        <v>0</v>
      </c>
      <c r="BH275" s="139">
        <f>IF(N275="sníž. přenesená",J275,0)</f>
        <v>0</v>
      </c>
      <c r="BI275" s="139">
        <f>IF(N275="nulová",J275,0)</f>
        <v>0</v>
      </c>
      <c r="BJ275" s="16" t="s">
        <v>88</v>
      </c>
      <c r="BK275" s="139">
        <f>ROUND(I275*H275,2)</f>
        <v>0</v>
      </c>
      <c r="BL275" s="16" t="s">
        <v>162</v>
      </c>
      <c r="BM275" s="257" t="s">
        <v>375</v>
      </c>
    </row>
    <row r="276" s="1" customFormat="1">
      <c r="B276" s="39"/>
      <c r="C276" s="40"/>
      <c r="D276" s="258" t="s">
        <v>164</v>
      </c>
      <c r="E276" s="40"/>
      <c r="F276" s="259" t="s">
        <v>376</v>
      </c>
      <c r="G276" s="40"/>
      <c r="H276" s="40"/>
      <c r="I276" s="155"/>
      <c r="J276" s="40"/>
      <c r="K276" s="40"/>
      <c r="L276" s="41"/>
      <c r="M276" s="260"/>
      <c r="N276" s="87"/>
      <c r="O276" s="87"/>
      <c r="P276" s="87"/>
      <c r="Q276" s="87"/>
      <c r="R276" s="87"/>
      <c r="S276" s="87"/>
      <c r="T276" s="88"/>
      <c r="AT276" s="16" t="s">
        <v>164</v>
      </c>
      <c r="AU276" s="16" t="s">
        <v>90</v>
      </c>
    </row>
    <row r="277" s="1" customFormat="1" ht="60" customHeight="1">
      <c r="B277" s="39"/>
      <c r="C277" s="272" t="s">
        <v>377</v>
      </c>
      <c r="D277" s="272" t="s">
        <v>188</v>
      </c>
      <c r="E277" s="273" t="s">
        <v>378</v>
      </c>
      <c r="F277" s="274" t="s">
        <v>379</v>
      </c>
      <c r="G277" s="275" t="s">
        <v>225</v>
      </c>
      <c r="H277" s="276">
        <v>6</v>
      </c>
      <c r="I277" s="277"/>
      <c r="J277" s="278">
        <f>ROUND(I277*H277,2)</f>
        <v>0</v>
      </c>
      <c r="K277" s="274" t="s">
        <v>1</v>
      </c>
      <c r="L277" s="279"/>
      <c r="M277" s="280" t="s">
        <v>1</v>
      </c>
      <c r="N277" s="281" t="s">
        <v>45</v>
      </c>
      <c r="O277" s="87"/>
      <c r="P277" s="255">
        <f>O277*H277</f>
        <v>0</v>
      </c>
      <c r="Q277" s="255">
        <v>0</v>
      </c>
      <c r="R277" s="255">
        <f>Q277*H277</f>
        <v>0</v>
      </c>
      <c r="S277" s="255">
        <v>0</v>
      </c>
      <c r="T277" s="256">
        <f>S277*H277</f>
        <v>0</v>
      </c>
      <c r="AR277" s="257" t="s">
        <v>192</v>
      </c>
      <c r="AT277" s="257" t="s">
        <v>188</v>
      </c>
      <c r="AU277" s="257" t="s">
        <v>90</v>
      </c>
      <c r="AY277" s="16" t="s">
        <v>154</v>
      </c>
      <c r="BE277" s="139">
        <f>IF(N277="základní",J277,0)</f>
        <v>0</v>
      </c>
      <c r="BF277" s="139">
        <f>IF(N277="snížená",J277,0)</f>
        <v>0</v>
      </c>
      <c r="BG277" s="139">
        <f>IF(N277="zákl. přenesená",J277,0)</f>
        <v>0</v>
      </c>
      <c r="BH277" s="139">
        <f>IF(N277="sníž. přenesená",J277,0)</f>
        <v>0</v>
      </c>
      <c r="BI277" s="139">
        <f>IF(N277="nulová",J277,0)</f>
        <v>0</v>
      </c>
      <c r="BJ277" s="16" t="s">
        <v>88</v>
      </c>
      <c r="BK277" s="139">
        <f>ROUND(I277*H277,2)</f>
        <v>0</v>
      </c>
      <c r="BL277" s="16" t="s">
        <v>162</v>
      </c>
      <c r="BM277" s="257" t="s">
        <v>380</v>
      </c>
    </row>
    <row r="278" s="1" customFormat="1">
      <c r="B278" s="39"/>
      <c r="C278" s="40"/>
      <c r="D278" s="258" t="s">
        <v>164</v>
      </c>
      <c r="E278" s="40"/>
      <c r="F278" s="259" t="s">
        <v>381</v>
      </c>
      <c r="G278" s="40"/>
      <c r="H278" s="40"/>
      <c r="I278" s="155"/>
      <c r="J278" s="40"/>
      <c r="K278" s="40"/>
      <c r="L278" s="41"/>
      <c r="M278" s="260"/>
      <c r="N278" s="87"/>
      <c r="O278" s="87"/>
      <c r="P278" s="87"/>
      <c r="Q278" s="87"/>
      <c r="R278" s="87"/>
      <c r="S278" s="87"/>
      <c r="T278" s="88"/>
      <c r="AT278" s="16" t="s">
        <v>164</v>
      </c>
      <c r="AU278" s="16" t="s">
        <v>90</v>
      </c>
    </row>
    <row r="279" s="1" customFormat="1" ht="60" customHeight="1">
      <c r="B279" s="39"/>
      <c r="C279" s="272" t="s">
        <v>382</v>
      </c>
      <c r="D279" s="272" t="s">
        <v>188</v>
      </c>
      <c r="E279" s="273" t="s">
        <v>383</v>
      </c>
      <c r="F279" s="274" t="s">
        <v>384</v>
      </c>
      <c r="G279" s="275" t="s">
        <v>225</v>
      </c>
      <c r="H279" s="276">
        <v>16</v>
      </c>
      <c r="I279" s="277"/>
      <c r="J279" s="278">
        <f>ROUND(I279*H279,2)</f>
        <v>0</v>
      </c>
      <c r="K279" s="274" t="s">
        <v>1</v>
      </c>
      <c r="L279" s="279"/>
      <c r="M279" s="280" t="s">
        <v>1</v>
      </c>
      <c r="N279" s="281" t="s">
        <v>45</v>
      </c>
      <c r="O279" s="87"/>
      <c r="P279" s="255">
        <f>O279*H279</f>
        <v>0</v>
      </c>
      <c r="Q279" s="255">
        <v>0</v>
      </c>
      <c r="R279" s="255">
        <f>Q279*H279</f>
        <v>0</v>
      </c>
      <c r="S279" s="255">
        <v>0</v>
      </c>
      <c r="T279" s="256">
        <f>S279*H279</f>
        <v>0</v>
      </c>
      <c r="AR279" s="257" t="s">
        <v>192</v>
      </c>
      <c r="AT279" s="257" t="s">
        <v>188</v>
      </c>
      <c r="AU279" s="257" t="s">
        <v>90</v>
      </c>
      <c r="AY279" s="16" t="s">
        <v>154</v>
      </c>
      <c r="BE279" s="139">
        <f>IF(N279="základní",J279,0)</f>
        <v>0</v>
      </c>
      <c r="BF279" s="139">
        <f>IF(N279="snížená",J279,0)</f>
        <v>0</v>
      </c>
      <c r="BG279" s="139">
        <f>IF(N279="zákl. přenesená",J279,0)</f>
        <v>0</v>
      </c>
      <c r="BH279" s="139">
        <f>IF(N279="sníž. přenesená",J279,0)</f>
        <v>0</v>
      </c>
      <c r="BI279" s="139">
        <f>IF(N279="nulová",J279,0)</f>
        <v>0</v>
      </c>
      <c r="BJ279" s="16" t="s">
        <v>88</v>
      </c>
      <c r="BK279" s="139">
        <f>ROUND(I279*H279,2)</f>
        <v>0</v>
      </c>
      <c r="BL279" s="16" t="s">
        <v>162</v>
      </c>
      <c r="BM279" s="257" t="s">
        <v>385</v>
      </c>
    </row>
    <row r="280" s="1" customFormat="1">
      <c r="B280" s="39"/>
      <c r="C280" s="40"/>
      <c r="D280" s="258" t="s">
        <v>164</v>
      </c>
      <c r="E280" s="40"/>
      <c r="F280" s="259" t="s">
        <v>386</v>
      </c>
      <c r="G280" s="40"/>
      <c r="H280" s="40"/>
      <c r="I280" s="155"/>
      <c r="J280" s="40"/>
      <c r="K280" s="40"/>
      <c r="L280" s="41"/>
      <c r="M280" s="260"/>
      <c r="N280" s="87"/>
      <c r="O280" s="87"/>
      <c r="P280" s="87"/>
      <c r="Q280" s="87"/>
      <c r="R280" s="87"/>
      <c r="S280" s="87"/>
      <c r="T280" s="88"/>
      <c r="AT280" s="16" t="s">
        <v>164</v>
      </c>
      <c r="AU280" s="16" t="s">
        <v>90</v>
      </c>
    </row>
    <row r="281" s="1" customFormat="1" ht="60" customHeight="1">
      <c r="B281" s="39"/>
      <c r="C281" s="272" t="s">
        <v>387</v>
      </c>
      <c r="D281" s="272" t="s">
        <v>188</v>
      </c>
      <c r="E281" s="273" t="s">
        <v>388</v>
      </c>
      <c r="F281" s="274" t="s">
        <v>389</v>
      </c>
      <c r="G281" s="275" t="s">
        <v>225</v>
      </c>
      <c r="H281" s="276">
        <v>16</v>
      </c>
      <c r="I281" s="277"/>
      <c r="J281" s="278">
        <f>ROUND(I281*H281,2)</f>
        <v>0</v>
      </c>
      <c r="K281" s="274" t="s">
        <v>1</v>
      </c>
      <c r="L281" s="279"/>
      <c r="M281" s="280" t="s">
        <v>1</v>
      </c>
      <c r="N281" s="281" t="s">
        <v>45</v>
      </c>
      <c r="O281" s="87"/>
      <c r="P281" s="255">
        <f>O281*H281</f>
        <v>0</v>
      </c>
      <c r="Q281" s="255">
        <v>0</v>
      </c>
      <c r="R281" s="255">
        <f>Q281*H281</f>
        <v>0</v>
      </c>
      <c r="S281" s="255">
        <v>0</v>
      </c>
      <c r="T281" s="256">
        <f>S281*H281</f>
        <v>0</v>
      </c>
      <c r="AR281" s="257" t="s">
        <v>192</v>
      </c>
      <c r="AT281" s="257" t="s">
        <v>188</v>
      </c>
      <c r="AU281" s="257" t="s">
        <v>90</v>
      </c>
      <c r="AY281" s="16" t="s">
        <v>154</v>
      </c>
      <c r="BE281" s="139">
        <f>IF(N281="základní",J281,0)</f>
        <v>0</v>
      </c>
      <c r="BF281" s="139">
        <f>IF(N281="snížená",J281,0)</f>
        <v>0</v>
      </c>
      <c r="BG281" s="139">
        <f>IF(N281="zákl. přenesená",J281,0)</f>
        <v>0</v>
      </c>
      <c r="BH281" s="139">
        <f>IF(N281="sníž. přenesená",J281,0)</f>
        <v>0</v>
      </c>
      <c r="BI281" s="139">
        <f>IF(N281="nulová",J281,0)</f>
        <v>0</v>
      </c>
      <c r="BJ281" s="16" t="s">
        <v>88</v>
      </c>
      <c r="BK281" s="139">
        <f>ROUND(I281*H281,2)</f>
        <v>0</v>
      </c>
      <c r="BL281" s="16" t="s">
        <v>162</v>
      </c>
      <c r="BM281" s="257" t="s">
        <v>390</v>
      </c>
    </row>
    <row r="282" s="1" customFormat="1">
      <c r="B282" s="39"/>
      <c r="C282" s="40"/>
      <c r="D282" s="258" t="s">
        <v>164</v>
      </c>
      <c r="E282" s="40"/>
      <c r="F282" s="259" t="s">
        <v>389</v>
      </c>
      <c r="G282" s="40"/>
      <c r="H282" s="40"/>
      <c r="I282" s="155"/>
      <c r="J282" s="40"/>
      <c r="K282" s="40"/>
      <c r="L282" s="41"/>
      <c r="M282" s="260"/>
      <c r="N282" s="87"/>
      <c r="O282" s="87"/>
      <c r="P282" s="87"/>
      <c r="Q282" s="87"/>
      <c r="R282" s="87"/>
      <c r="S282" s="87"/>
      <c r="T282" s="88"/>
      <c r="AT282" s="16" t="s">
        <v>164</v>
      </c>
      <c r="AU282" s="16" t="s">
        <v>90</v>
      </c>
    </row>
    <row r="283" s="1" customFormat="1" ht="16.5" customHeight="1">
      <c r="B283" s="39"/>
      <c r="C283" s="272" t="s">
        <v>391</v>
      </c>
      <c r="D283" s="272" t="s">
        <v>188</v>
      </c>
      <c r="E283" s="273" t="s">
        <v>392</v>
      </c>
      <c r="F283" s="274" t="s">
        <v>393</v>
      </c>
      <c r="G283" s="275" t="s">
        <v>225</v>
      </c>
      <c r="H283" s="276">
        <v>4</v>
      </c>
      <c r="I283" s="277"/>
      <c r="J283" s="278">
        <f>ROUND(I283*H283,2)</f>
        <v>0</v>
      </c>
      <c r="K283" s="274" t="s">
        <v>1</v>
      </c>
      <c r="L283" s="279"/>
      <c r="M283" s="280" t="s">
        <v>1</v>
      </c>
      <c r="N283" s="281" t="s">
        <v>45</v>
      </c>
      <c r="O283" s="87"/>
      <c r="P283" s="255">
        <f>O283*H283</f>
        <v>0</v>
      </c>
      <c r="Q283" s="255">
        <v>0</v>
      </c>
      <c r="R283" s="255">
        <f>Q283*H283</f>
        <v>0</v>
      </c>
      <c r="S283" s="255">
        <v>0</v>
      </c>
      <c r="T283" s="256">
        <f>S283*H283</f>
        <v>0</v>
      </c>
      <c r="AR283" s="257" t="s">
        <v>192</v>
      </c>
      <c r="AT283" s="257" t="s">
        <v>188</v>
      </c>
      <c r="AU283" s="257" t="s">
        <v>90</v>
      </c>
      <c r="AY283" s="16" t="s">
        <v>154</v>
      </c>
      <c r="BE283" s="139">
        <f>IF(N283="základní",J283,0)</f>
        <v>0</v>
      </c>
      <c r="BF283" s="139">
        <f>IF(N283="snížená",J283,0)</f>
        <v>0</v>
      </c>
      <c r="BG283" s="139">
        <f>IF(N283="zákl. přenesená",J283,0)</f>
        <v>0</v>
      </c>
      <c r="BH283" s="139">
        <f>IF(N283="sníž. přenesená",J283,0)</f>
        <v>0</v>
      </c>
      <c r="BI283" s="139">
        <f>IF(N283="nulová",J283,0)</f>
        <v>0</v>
      </c>
      <c r="BJ283" s="16" t="s">
        <v>88</v>
      </c>
      <c r="BK283" s="139">
        <f>ROUND(I283*H283,2)</f>
        <v>0</v>
      </c>
      <c r="BL283" s="16" t="s">
        <v>162</v>
      </c>
      <c r="BM283" s="257" t="s">
        <v>394</v>
      </c>
    </row>
    <row r="284" s="1" customFormat="1">
      <c r="B284" s="39"/>
      <c r="C284" s="40"/>
      <c r="D284" s="258" t="s">
        <v>164</v>
      </c>
      <c r="E284" s="40"/>
      <c r="F284" s="259" t="s">
        <v>393</v>
      </c>
      <c r="G284" s="40"/>
      <c r="H284" s="40"/>
      <c r="I284" s="155"/>
      <c r="J284" s="40"/>
      <c r="K284" s="40"/>
      <c r="L284" s="41"/>
      <c r="M284" s="260"/>
      <c r="N284" s="87"/>
      <c r="O284" s="87"/>
      <c r="P284" s="87"/>
      <c r="Q284" s="87"/>
      <c r="R284" s="87"/>
      <c r="S284" s="87"/>
      <c r="T284" s="88"/>
      <c r="AT284" s="16" t="s">
        <v>164</v>
      </c>
      <c r="AU284" s="16" t="s">
        <v>90</v>
      </c>
    </row>
    <row r="285" s="12" customFormat="1">
      <c r="B285" s="262"/>
      <c r="C285" s="263"/>
      <c r="D285" s="258" t="s">
        <v>172</v>
      </c>
      <c r="E285" s="282" t="s">
        <v>1</v>
      </c>
      <c r="F285" s="264" t="s">
        <v>395</v>
      </c>
      <c r="G285" s="263"/>
      <c r="H285" s="265">
        <v>1</v>
      </c>
      <c r="I285" s="266"/>
      <c r="J285" s="263"/>
      <c r="K285" s="263"/>
      <c r="L285" s="267"/>
      <c r="M285" s="268"/>
      <c r="N285" s="269"/>
      <c r="O285" s="269"/>
      <c r="P285" s="269"/>
      <c r="Q285" s="269"/>
      <c r="R285" s="269"/>
      <c r="S285" s="269"/>
      <c r="T285" s="270"/>
      <c r="AT285" s="271" t="s">
        <v>172</v>
      </c>
      <c r="AU285" s="271" t="s">
        <v>90</v>
      </c>
      <c r="AV285" s="12" t="s">
        <v>90</v>
      </c>
      <c r="AW285" s="12" t="s">
        <v>34</v>
      </c>
      <c r="AX285" s="12" t="s">
        <v>80</v>
      </c>
      <c r="AY285" s="271" t="s">
        <v>154</v>
      </c>
    </row>
    <row r="286" s="12" customFormat="1">
      <c r="B286" s="262"/>
      <c r="C286" s="263"/>
      <c r="D286" s="258" t="s">
        <v>172</v>
      </c>
      <c r="E286" s="282" t="s">
        <v>1</v>
      </c>
      <c r="F286" s="264" t="s">
        <v>327</v>
      </c>
      <c r="G286" s="263"/>
      <c r="H286" s="265">
        <v>1</v>
      </c>
      <c r="I286" s="266"/>
      <c r="J286" s="263"/>
      <c r="K286" s="263"/>
      <c r="L286" s="267"/>
      <c r="M286" s="268"/>
      <c r="N286" s="269"/>
      <c r="O286" s="269"/>
      <c r="P286" s="269"/>
      <c r="Q286" s="269"/>
      <c r="R286" s="269"/>
      <c r="S286" s="269"/>
      <c r="T286" s="270"/>
      <c r="AT286" s="271" t="s">
        <v>172</v>
      </c>
      <c r="AU286" s="271" t="s">
        <v>90</v>
      </c>
      <c r="AV286" s="12" t="s">
        <v>90</v>
      </c>
      <c r="AW286" s="12" t="s">
        <v>34</v>
      </c>
      <c r="AX286" s="12" t="s">
        <v>80</v>
      </c>
      <c r="AY286" s="271" t="s">
        <v>154</v>
      </c>
    </row>
    <row r="287" s="12" customFormat="1">
      <c r="B287" s="262"/>
      <c r="C287" s="263"/>
      <c r="D287" s="258" t="s">
        <v>172</v>
      </c>
      <c r="E287" s="282" t="s">
        <v>1</v>
      </c>
      <c r="F287" s="264" t="s">
        <v>328</v>
      </c>
      <c r="G287" s="263"/>
      <c r="H287" s="265">
        <v>1</v>
      </c>
      <c r="I287" s="266"/>
      <c r="J287" s="263"/>
      <c r="K287" s="263"/>
      <c r="L287" s="267"/>
      <c r="M287" s="268"/>
      <c r="N287" s="269"/>
      <c r="O287" s="269"/>
      <c r="P287" s="269"/>
      <c r="Q287" s="269"/>
      <c r="R287" s="269"/>
      <c r="S287" s="269"/>
      <c r="T287" s="270"/>
      <c r="AT287" s="271" t="s">
        <v>172</v>
      </c>
      <c r="AU287" s="271" t="s">
        <v>90</v>
      </c>
      <c r="AV287" s="12" t="s">
        <v>90</v>
      </c>
      <c r="AW287" s="12" t="s">
        <v>34</v>
      </c>
      <c r="AX287" s="12" t="s">
        <v>80</v>
      </c>
      <c r="AY287" s="271" t="s">
        <v>154</v>
      </c>
    </row>
    <row r="288" s="12" customFormat="1">
      <c r="B288" s="262"/>
      <c r="C288" s="263"/>
      <c r="D288" s="258" t="s">
        <v>172</v>
      </c>
      <c r="E288" s="282" t="s">
        <v>1</v>
      </c>
      <c r="F288" s="264" t="s">
        <v>329</v>
      </c>
      <c r="G288" s="263"/>
      <c r="H288" s="265">
        <v>1</v>
      </c>
      <c r="I288" s="266"/>
      <c r="J288" s="263"/>
      <c r="K288" s="263"/>
      <c r="L288" s="267"/>
      <c r="M288" s="268"/>
      <c r="N288" s="269"/>
      <c r="O288" s="269"/>
      <c r="P288" s="269"/>
      <c r="Q288" s="269"/>
      <c r="R288" s="269"/>
      <c r="S288" s="269"/>
      <c r="T288" s="270"/>
      <c r="AT288" s="271" t="s">
        <v>172</v>
      </c>
      <c r="AU288" s="271" t="s">
        <v>90</v>
      </c>
      <c r="AV288" s="12" t="s">
        <v>90</v>
      </c>
      <c r="AW288" s="12" t="s">
        <v>34</v>
      </c>
      <c r="AX288" s="12" t="s">
        <v>80</v>
      </c>
      <c r="AY288" s="271" t="s">
        <v>154</v>
      </c>
    </row>
    <row r="289" s="13" customFormat="1">
      <c r="B289" s="283"/>
      <c r="C289" s="284"/>
      <c r="D289" s="258" t="s">
        <v>172</v>
      </c>
      <c r="E289" s="285" t="s">
        <v>1</v>
      </c>
      <c r="F289" s="286" t="s">
        <v>229</v>
      </c>
      <c r="G289" s="284"/>
      <c r="H289" s="287">
        <v>4</v>
      </c>
      <c r="I289" s="288"/>
      <c r="J289" s="284"/>
      <c r="K289" s="284"/>
      <c r="L289" s="289"/>
      <c r="M289" s="290"/>
      <c r="N289" s="291"/>
      <c r="O289" s="291"/>
      <c r="P289" s="291"/>
      <c r="Q289" s="291"/>
      <c r="R289" s="291"/>
      <c r="S289" s="291"/>
      <c r="T289" s="292"/>
      <c r="AT289" s="293" t="s">
        <v>172</v>
      </c>
      <c r="AU289" s="293" t="s">
        <v>90</v>
      </c>
      <c r="AV289" s="13" t="s">
        <v>162</v>
      </c>
      <c r="AW289" s="13" t="s">
        <v>34</v>
      </c>
      <c r="AX289" s="13" t="s">
        <v>88</v>
      </c>
      <c r="AY289" s="293" t="s">
        <v>154</v>
      </c>
    </row>
    <row r="290" s="1" customFormat="1" ht="36" customHeight="1">
      <c r="B290" s="39"/>
      <c r="C290" s="272" t="s">
        <v>396</v>
      </c>
      <c r="D290" s="272" t="s">
        <v>188</v>
      </c>
      <c r="E290" s="273" t="s">
        <v>397</v>
      </c>
      <c r="F290" s="274" t="s">
        <v>398</v>
      </c>
      <c r="G290" s="275" t="s">
        <v>225</v>
      </c>
      <c r="H290" s="276">
        <v>4</v>
      </c>
      <c r="I290" s="277"/>
      <c r="J290" s="278">
        <f>ROUND(I290*H290,2)</f>
        <v>0</v>
      </c>
      <c r="K290" s="274" t="s">
        <v>1</v>
      </c>
      <c r="L290" s="279"/>
      <c r="M290" s="280" t="s">
        <v>1</v>
      </c>
      <c r="N290" s="281" t="s">
        <v>45</v>
      </c>
      <c r="O290" s="87"/>
      <c r="P290" s="255">
        <f>O290*H290</f>
        <v>0</v>
      </c>
      <c r="Q290" s="255">
        <v>0</v>
      </c>
      <c r="R290" s="255">
        <f>Q290*H290</f>
        <v>0</v>
      </c>
      <c r="S290" s="255">
        <v>0</v>
      </c>
      <c r="T290" s="256">
        <f>S290*H290</f>
        <v>0</v>
      </c>
      <c r="AR290" s="257" t="s">
        <v>192</v>
      </c>
      <c r="AT290" s="257" t="s">
        <v>188</v>
      </c>
      <c r="AU290" s="257" t="s">
        <v>90</v>
      </c>
      <c r="AY290" s="16" t="s">
        <v>154</v>
      </c>
      <c r="BE290" s="139">
        <f>IF(N290="základní",J290,0)</f>
        <v>0</v>
      </c>
      <c r="BF290" s="139">
        <f>IF(N290="snížená",J290,0)</f>
        <v>0</v>
      </c>
      <c r="BG290" s="139">
        <f>IF(N290="zákl. přenesená",J290,0)</f>
        <v>0</v>
      </c>
      <c r="BH290" s="139">
        <f>IF(N290="sníž. přenesená",J290,0)</f>
        <v>0</v>
      </c>
      <c r="BI290" s="139">
        <f>IF(N290="nulová",J290,0)</f>
        <v>0</v>
      </c>
      <c r="BJ290" s="16" t="s">
        <v>88</v>
      </c>
      <c r="BK290" s="139">
        <f>ROUND(I290*H290,2)</f>
        <v>0</v>
      </c>
      <c r="BL290" s="16" t="s">
        <v>162</v>
      </c>
      <c r="BM290" s="257" t="s">
        <v>399</v>
      </c>
    </row>
    <row r="291" s="1" customFormat="1">
      <c r="B291" s="39"/>
      <c r="C291" s="40"/>
      <c r="D291" s="258" t="s">
        <v>164</v>
      </c>
      <c r="E291" s="40"/>
      <c r="F291" s="259" t="s">
        <v>398</v>
      </c>
      <c r="G291" s="40"/>
      <c r="H291" s="40"/>
      <c r="I291" s="155"/>
      <c r="J291" s="40"/>
      <c r="K291" s="40"/>
      <c r="L291" s="41"/>
      <c r="M291" s="260"/>
      <c r="N291" s="87"/>
      <c r="O291" s="87"/>
      <c r="P291" s="87"/>
      <c r="Q291" s="87"/>
      <c r="R291" s="87"/>
      <c r="S291" s="87"/>
      <c r="T291" s="88"/>
      <c r="AT291" s="16" t="s">
        <v>164</v>
      </c>
      <c r="AU291" s="16" t="s">
        <v>90</v>
      </c>
    </row>
    <row r="292" s="12" customFormat="1">
      <c r="B292" s="262"/>
      <c r="C292" s="263"/>
      <c r="D292" s="258" t="s">
        <v>172</v>
      </c>
      <c r="E292" s="282" t="s">
        <v>1</v>
      </c>
      <c r="F292" s="264" t="s">
        <v>395</v>
      </c>
      <c r="G292" s="263"/>
      <c r="H292" s="265">
        <v>1</v>
      </c>
      <c r="I292" s="266"/>
      <c r="J292" s="263"/>
      <c r="K292" s="263"/>
      <c r="L292" s="267"/>
      <c r="M292" s="268"/>
      <c r="N292" s="269"/>
      <c r="O292" s="269"/>
      <c r="P292" s="269"/>
      <c r="Q292" s="269"/>
      <c r="R292" s="269"/>
      <c r="S292" s="269"/>
      <c r="T292" s="270"/>
      <c r="AT292" s="271" t="s">
        <v>172</v>
      </c>
      <c r="AU292" s="271" t="s">
        <v>90</v>
      </c>
      <c r="AV292" s="12" t="s">
        <v>90</v>
      </c>
      <c r="AW292" s="12" t="s">
        <v>34</v>
      </c>
      <c r="AX292" s="12" t="s">
        <v>80</v>
      </c>
      <c r="AY292" s="271" t="s">
        <v>154</v>
      </c>
    </row>
    <row r="293" s="12" customFormat="1">
      <c r="B293" s="262"/>
      <c r="C293" s="263"/>
      <c r="D293" s="258" t="s">
        <v>172</v>
      </c>
      <c r="E293" s="282" t="s">
        <v>1</v>
      </c>
      <c r="F293" s="264" t="s">
        <v>327</v>
      </c>
      <c r="G293" s="263"/>
      <c r="H293" s="265">
        <v>1</v>
      </c>
      <c r="I293" s="266"/>
      <c r="J293" s="263"/>
      <c r="K293" s="263"/>
      <c r="L293" s="267"/>
      <c r="M293" s="268"/>
      <c r="N293" s="269"/>
      <c r="O293" s="269"/>
      <c r="P293" s="269"/>
      <c r="Q293" s="269"/>
      <c r="R293" s="269"/>
      <c r="S293" s="269"/>
      <c r="T293" s="270"/>
      <c r="AT293" s="271" t="s">
        <v>172</v>
      </c>
      <c r="AU293" s="271" t="s">
        <v>90</v>
      </c>
      <c r="AV293" s="12" t="s">
        <v>90</v>
      </c>
      <c r="AW293" s="12" t="s">
        <v>34</v>
      </c>
      <c r="AX293" s="12" t="s">
        <v>80</v>
      </c>
      <c r="AY293" s="271" t="s">
        <v>154</v>
      </c>
    </row>
    <row r="294" s="12" customFormat="1">
      <c r="B294" s="262"/>
      <c r="C294" s="263"/>
      <c r="D294" s="258" t="s">
        <v>172</v>
      </c>
      <c r="E294" s="282" t="s">
        <v>1</v>
      </c>
      <c r="F294" s="264" t="s">
        <v>328</v>
      </c>
      <c r="G294" s="263"/>
      <c r="H294" s="265">
        <v>1</v>
      </c>
      <c r="I294" s="266"/>
      <c r="J294" s="263"/>
      <c r="K294" s="263"/>
      <c r="L294" s="267"/>
      <c r="M294" s="268"/>
      <c r="N294" s="269"/>
      <c r="O294" s="269"/>
      <c r="P294" s="269"/>
      <c r="Q294" s="269"/>
      <c r="R294" s="269"/>
      <c r="S294" s="269"/>
      <c r="T294" s="270"/>
      <c r="AT294" s="271" t="s">
        <v>172</v>
      </c>
      <c r="AU294" s="271" t="s">
        <v>90</v>
      </c>
      <c r="AV294" s="12" t="s">
        <v>90</v>
      </c>
      <c r="AW294" s="12" t="s">
        <v>34</v>
      </c>
      <c r="AX294" s="12" t="s">
        <v>80</v>
      </c>
      <c r="AY294" s="271" t="s">
        <v>154</v>
      </c>
    </row>
    <row r="295" s="12" customFormat="1">
      <c r="B295" s="262"/>
      <c r="C295" s="263"/>
      <c r="D295" s="258" t="s">
        <v>172</v>
      </c>
      <c r="E295" s="282" t="s">
        <v>1</v>
      </c>
      <c r="F295" s="264" t="s">
        <v>329</v>
      </c>
      <c r="G295" s="263"/>
      <c r="H295" s="265">
        <v>1</v>
      </c>
      <c r="I295" s="266"/>
      <c r="J295" s="263"/>
      <c r="K295" s="263"/>
      <c r="L295" s="267"/>
      <c r="M295" s="268"/>
      <c r="N295" s="269"/>
      <c r="O295" s="269"/>
      <c r="P295" s="269"/>
      <c r="Q295" s="269"/>
      <c r="R295" s="269"/>
      <c r="S295" s="269"/>
      <c r="T295" s="270"/>
      <c r="AT295" s="271" t="s">
        <v>172</v>
      </c>
      <c r="AU295" s="271" t="s">
        <v>90</v>
      </c>
      <c r="AV295" s="12" t="s">
        <v>90</v>
      </c>
      <c r="AW295" s="12" t="s">
        <v>34</v>
      </c>
      <c r="AX295" s="12" t="s">
        <v>80</v>
      </c>
      <c r="AY295" s="271" t="s">
        <v>154</v>
      </c>
    </row>
    <row r="296" s="13" customFormat="1">
      <c r="B296" s="283"/>
      <c r="C296" s="284"/>
      <c r="D296" s="258" t="s">
        <v>172</v>
      </c>
      <c r="E296" s="285" t="s">
        <v>1</v>
      </c>
      <c r="F296" s="286" t="s">
        <v>229</v>
      </c>
      <c r="G296" s="284"/>
      <c r="H296" s="287">
        <v>4</v>
      </c>
      <c r="I296" s="288"/>
      <c r="J296" s="284"/>
      <c r="K296" s="284"/>
      <c r="L296" s="289"/>
      <c r="M296" s="290"/>
      <c r="N296" s="291"/>
      <c r="O296" s="291"/>
      <c r="P296" s="291"/>
      <c r="Q296" s="291"/>
      <c r="R296" s="291"/>
      <c r="S296" s="291"/>
      <c r="T296" s="292"/>
      <c r="AT296" s="293" t="s">
        <v>172</v>
      </c>
      <c r="AU296" s="293" t="s">
        <v>90</v>
      </c>
      <c r="AV296" s="13" t="s">
        <v>162</v>
      </c>
      <c r="AW296" s="13" t="s">
        <v>34</v>
      </c>
      <c r="AX296" s="13" t="s">
        <v>88</v>
      </c>
      <c r="AY296" s="293" t="s">
        <v>154</v>
      </c>
    </row>
    <row r="297" s="1" customFormat="1" ht="16.5" customHeight="1">
      <c r="B297" s="39"/>
      <c r="C297" s="272" t="s">
        <v>400</v>
      </c>
      <c r="D297" s="272" t="s">
        <v>188</v>
      </c>
      <c r="E297" s="273" t="s">
        <v>401</v>
      </c>
      <c r="F297" s="274" t="s">
        <v>402</v>
      </c>
      <c r="G297" s="275" t="s">
        <v>225</v>
      </c>
      <c r="H297" s="276">
        <v>4</v>
      </c>
      <c r="I297" s="277"/>
      <c r="J297" s="278">
        <f>ROUND(I297*H297,2)</f>
        <v>0</v>
      </c>
      <c r="K297" s="274" t="s">
        <v>1</v>
      </c>
      <c r="L297" s="279"/>
      <c r="M297" s="280" t="s">
        <v>1</v>
      </c>
      <c r="N297" s="281" t="s">
        <v>45</v>
      </c>
      <c r="O297" s="87"/>
      <c r="P297" s="255">
        <f>O297*H297</f>
        <v>0</v>
      </c>
      <c r="Q297" s="255">
        <v>0</v>
      </c>
      <c r="R297" s="255">
        <f>Q297*H297</f>
        <v>0</v>
      </c>
      <c r="S297" s="255">
        <v>0</v>
      </c>
      <c r="T297" s="256">
        <f>S297*H297</f>
        <v>0</v>
      </c>
      <c r="AR297" s="257" t="s">
        <v>192</v>
      </c>
      <c r="AT297" s="257" t="s">
        <v>188</v>
      </c>
      <c r="AU297" s="257" t="s">
        <v>90</v>
      </c>
      <c r="AY297" s="16" t="s">
        <v>154</v>
      </c>
      <c r="BE297" s="139">
        <f>IF(N297="základní",J297,0)</f>
        <v>0</v>
      </c>
      <c r="BF297" s="139">
        <f>IF(N297="snížená",J297,0)</f>
        <v>0</v>
      </c>
      <c r="BG297" s="139">
        <f>IF(N297="zákl. přenesená",J297,0)</f>
        <v>0</v>
      </c>
      <c r="BH297" s="139">
        <f>IF(N297="sníž. přenesená",J297,0)</f>
        <v>0</v>
      </c>
      <c r="BI297" s="139">
        <f>IF(N297="nulová",J297,0)</f>
        <v>0</v>
      </c>
      <c r="BJ297" s="16" t="s">
        <v>88</v>
      </c>
      <c r="BK297" s="139">
        <f>ROUND(I297*H297,2)</f>
        <v>0</v>
      </c>
      <c r="BL297" s="16" t="s">
        <v>162</v>
      </c>
      <c r="BM297" s="257" t="s">
        <v>403</v>
      </c>
    </row>
    <row r="298" s="1" customFormat="1">
      <c r="B298" s="39"/>
      <c r="C298" s="40"/>
      <c r="D298" s="258" t="s">
        <v>164</v>
      </c>
      <c r="E298" s="40"/>
      <c r="F298" s="259" t="s">
        <v>402</v>
      </c>
      <c r="G298" s="40"/>
      <c r="H298" s="40"/>
      <c r="I298" s="155"/>
      <c r="J298" s="40"/>
      <c r="K298" s="40"/>
      <c r="L298" s="41"/>
      <c r="M298" s="260"/>
      <c r="N298" s="87"/>
      <c r="O298" s="87"/>
      <c r="P298" s="87"/>
      <c r="Q298" s="87"/>
      <c r="R298" s="87"/>
      <c r="S298" s="87"/>
      <c r="T298" s="88"/>
      <c r="AT298" s="16" t="s">
        <v>164</v>
      </c>
      <c r="AU298" s="16" t="s">
        <v>90</v>
      </c>
    </row>
    <row r="299" s="12" customFormat="1">
      <c r="B299" s="262"/>
      <c r="C299" s="263"/>
      <c r="D299" s="258" t="s">
        <v>172</v>
      </c>
      <c r="E299" s="282" t="s">
        <v>1</v>
      </c>
      <c r="F299" s="264" t="s">
        <v>395</v>
      </c>
      <c r="G299" s="263"/>
      <c r="H299" s="265">
        <v>1</v>
      </c>
      <c r="I299" s="266"/>
      <c r="J299" s="263"/>
      <c r="K299" s="263"/>
      <c r="L299" s="267"/>
      <c r="M299" s="268"/>
      <c r="N299" s="269"/>
      <c r="O299" s="269"/>
      <c r="P299" s="269"/>
      <c r="Q299" s="269"/>
      <c r="R299" s="269"/>
      <c r="S299" s="269"/>
      <c r="T299" s="270"/>
      <c r="AT299" s="271" t="s">
        <v>172</v>
      </c>
      <c r="AU299" s="271" t="s">
        <v>90</v>
      </c>
      <c r="AV299" s="12" t="s">
        <v>90</v>
      </c>
      <c r="AW299" s="12" t="s">
        <v>34</v>
      </c>
      <c r="AX299" s="12" t="s">
        <v>80</v>
      </c>
      <c r="AY299" s="271" t="s">
        <v>154</v>
      </c>
    </row>
    <row r="300" s="12" customFormat="1">
      <c r="B300" s="262"/>
      <c r="C300" s="263"/>
      <c r="D300" s="258" t="s">
        <v>172</v>
      </c>
      <c r="E300" s="282" t="s">
        <v>1</v>
      </c>
      <c r="F300" s="264" t="s">
        <v>327</v>
      </c>
      <c r="G300" s="263"/>
      <c r="H300" s="265">
        <v>1</v>
      </c>
      <c r="I300" s="266"/>
      <c r="J300" s="263"/>
      <c r="K300" s="263"/>
      <c r="L300" s="267"/>
      <c r="M300" s="268"/>
      <c r="N300" s="269"/>
      <c r="O300" s="269"/>
      <c r="P300" s="269"/>
      <c r="Q300" s="269"/>
      <c r="R300" s="269"/>
      <c r="S300" s="269"/>
      <c r="T300" s="270"/>
      <c r="AT300" s="271" t="s">
        <v>172</v>
      </c>
      <c r="AU300" s="271" t="s">
        <v>90</v>
      </c>
      <c r="AV300" s="12" t="s">
        <v>90</v>
      </c>
      <c r="AW300" s="12" t="s">
        <v>34</v>
      </c>
      <c r="AX300" s="12" t="s">
        <v>80</v>
      </c>
      <c r="AY300" s="271" t="s">
        <v>154</v>
      </c>
    </row>
    <row r="301" s="12" customFormat="1">
      <c r="B301" s="262"/>
      <c r="C301" s="263"/>
      <c r="D301" s="258" t="s">
        <v>172</v>
      </c>
      <c r="E301" s="282" t="s">
        <v>1</v>
      </c>
      <c r="F301" s="264" t="s">
        <v>328</v>
      </c>
      <c r="G301" s="263"/>
      <c r="H301" s="265">
        <v>1</v>
      </c>
      <c r="I301" s="266"/>
      <c r="J301" s="263"/>
      <c r="K301" s="263"/>
      <c r="L301" s="267"/>
      <c r="M301" s="268"/>
      <c r="N301" s="269"/>
      <c r="O301" s="269"/>
      <c r="P301" s="269"/>
      <c r="Q301" s="269"/>
      <c r="R301" s="269"/>
      <c r="S301" s="269"/>
      <c r="T301" s="270"/>
      <c r="AT301" s="271" t="s">
        <v>172</v>
      </c>
      <c r="AU301" s="271" t="s">
        <v>90</v>
      </c>
      <c r="AV301" s="12" t="s">
        <v>90</v>
      </c>
      <c r="AW301" s="12" t="s">
        <v>34</v>
      </c>
      <c r="AX301" s="12" t="s">
        <v>80</v>
      </c>
      <c r="AY301" s="271" t="s">
        <v>154</v>
      </c>
    </row>
    <row r="302" s="12" customFormat="1">
      <c r="B302" s="262"/>
      <c r="C302" s="263"/>
      <c r="D302" s="258" t="s">
        <v>172</v>
      </c>
      <c r="E302" s="282" t="s">
        <v>1</v>
      </c>
      <c r="F302" s="264" t="s">
        <v>329</v>
      </c>
      <c r="G302" s="263"/>
      <c r="H302" s="265">
        <v>1</v>
      </c>
      <c r="I302" s="266"/>
      <c r="J302" s="263"/>
      <c r="K302" s="263"/>
      <c r="L302" s="267"/>
      <c r="M302" s="268"/>
      <c r="N302" s="269"/>
      <c r="O302" s="269"/>
      <c r="P302" s="269"/>
      <c r="Q302" s="269"/>
      <c r="R302" s="269"/>
      <c r="S302" s="269"/>
      <c r="T302" s="270"/>
      <c r="AT302" s="271" t="s">
        <v>172</v>
      </c>
      <c r="AU302" s="271" t="s">
        <v>90</v>
      </c>
      <c r="AV302" s="12" t="s">
        <v>90</v>
      </c>
      <c r="AW302" s="12" t="s">
        <v>34</v>
      </c>
      <c r="AX302" s="12" t="s">
        <v>80</v>
      </c>
      <c r="AY302" s="271" t="s">
        <v>154</v>
      </c>
    </row>
    <row r="303" s="13" customFormat="1">
      <c r="B303" s="283"/>
      <c r="C303" s="284"/>
      <c r="D303" s="258" t="s">
        <v>172</v>
      </c>
      <c r="E303" s="285" t="s">
        <v>1</v>
      </c>
      <c r="F303" s="286" t="s">
        <v>229</v>
      </c>
      <c r="G303" s="284"/>
      <c r="H303" s="287">
        <v>4</v>
      </c>
      <c r="I303" s="288"/>
      <c r="J303" s="284"/>
      <c r="K303" s="284"/>
      <c r="L303" s="289"/>
      <c r="M303" s="290"/>
      <c r="N303" s="291"/>
      <c r="O303" s="291"/>
      <c r="P303" s="291"/>
      <c r="Q303" s="291"/>
      <c r="R303" s="291"/>
      <c r="S303" s="291"/>
      <c r="T303" s="292"/>
      <c r="AT303" s="293" t="s">
        <v>172</v>
      </c>
      <c r="AU303" s="293" t="s">
        <v>90</v>
      </c>
      <c r="AV303" s="13" t="s">
        <v>162</v>
      </c>
      <c r="AW303" s="13" t="s">
        <v>34</v>
      </c>
      <c r="AX303" s="13" t="s">
        <v>88</v>
      </c>
      <c r="AY303" s="293" t="s">
        <v>154</v>
      </c>
    </row>
    <row r="304" s="1" customFormat="1" ht="36" customHeight="1">
      <c r="B304" s="39"/>
      <c r="C304" s="272" t="s">
        <v>404</v>
      </c>
      <c r="D304" s="272" t="s">
        <v>188</v>
      </c>
      <c r="E304" s="273" t="s">
        <v>405</v>
      </c>
      <c r="F304" s="274" t="s">
        <v>406</v>
      </c>
      <c r="G304" s="275" t="s">
        <v>225</v>
      </c>
      <c r="H304" s="276">
        <v>4</v>
      </c>
      <c r="I304" s="277"/>
      <c r="J304" s="278">
        <f>ROUND(I304*H304,2)</f>
        <v>0</v>
      </c>
      <c r="K304" s="274" t="s">
        <v>1</v>
      </c>
      <c r="L304" s="279"/>
      <c r="M304" s="280" t="s">
        <v>1</v>
      </c>
      <c r="N304" s="281" t="s">
        <v>45</v>
      </c>
      <c r="O304" s="87"/>
      <c r="P304" s="255">
        <f>O304*H304</f>
        <v>0</v>
      </c>
      <c r="Q304" s="255">
        <v>0</v>
      </c>
      <c r="R304" s="255">
        <f>Q304*H304</f>
        <v>0</v>
      </c>
      <c r="S304" s="255">
        <v>0</v>
      </c>
      <c r="T304" s="256">
        <f>S304*H304</f>
        <v>0</v>
      </c>
      <c r="AR304" s="257" t="s">
        <v>192</v>
      </c>
      <c r="AT304" s="257" t="s">
        <v>188</v>
      </c>
      <c r="AU304" s="257" t="s">
        <v>90</v>
      </c>
      <c r="AY304" s="16" t="s">
        <v>154</v>
      </c>
      <c r="BE304" s="139">
        <f>IF(N304="základní",J304,0)</f>
        <v>0</v>
      </c>
      <c r="BF304" s="139">
        <f>IF(N304="snížená",J304,0)</f>
        <v>0</v>
      </c>
      <c r="BG304" s="139">
        <f>IF(N304="zákl. přenesená",J304,0)</f>
        <v>0</v>
      </c>
      <c r="BH304" s="139">
        <f>IF(N304="sníž. přenesená",J304,0)</f>
        <v>0</v>
      </c>
      <c r="BI304" s="139">
        <f>IF(N304="nulová",J304,0)</f>
        <v>0</v>
      </c>
      <c r="BJ304" s="16" t="s">
        <v>88</v>
      </c>
      <c r="BK304" s="139">
        <f>ROUND(I304*H304,2)</f>
        <v>0</v>
      </c>
      <c r="BL304" s="16" t="s">
        <v>162</v>
      </c>
      <c r="BM304" s="257" t="s">
        <v>407</v>
      </c>
    </row>
    <row r="305" s="1" customFormat="1">
      <c r="B305" s="39"/>
      <c r="C305" s="40"/>
      <c r="D305" s="258" t="s">
        <v>164</v>
      </c>
      <c r="E305" s="40"/>
      <c r="F305" s="259" t="s">
        <v>408</v>
      </c>
      <c r="G305" s="40"/>
      <c r="H305" s="40"/>
      <c r="I305" s="155"/>
      <c r="J305" s="40"/>
      <c r="K305" s="40"/>
      <c r="L305" s="41"/>
      <c r="M305" s="260"/>
      <c r="N305" s="87"/>
      <c r="O305" s="87"/>
      <c r="P305" s="87"/>
      <c r="Q305" s="87"/>
      <c r="R305" s="87"/>
      <c r="S305" s="87"/>
      <c r="T305" s="88"/>
      <c r="AT305" s="16" t="s">
        <v>164</v>
      </c>
      <c r="AU305" s="16" t="s">
        <v>90</v>
      </c>
    </row>
    <row r="306" s="12" customFormat="1">
      <c r="B306" s="262"/>
      <c r="C306" s="263"/>
      <c r="D306" s="258" t="s">
        <v>172</v>
      </c>
      <c r="E306" s="282" t="s">
        <v>1</v>
      </c>
      <c r="F306" s="264" t="s">
        <v>395</v>
      </c>
      <c r="G306" s="263"/>
      <c r="H306" s="265">
        <v>1</v>
      </c>
      <c r="I306" s="266"/>
      <c r="J306" s="263"/>
      <c r="K306" s="263"/>
      <c r="L306" s="267"/>
      <c r="M306" s="268"/>
      <c r="N306" s="269"/>
      <c r="O306" s="269"/>
      <c r="P306" s="269"/>
      <c r="Q306" s="269"/>
      <c r="R306" s="269"/>
      <c r="S306" s="269"/>
      <c r="T306" s="270"/>
      <c r="AT306" s="271" t="s">
        <v>172</v>
      </c>
      <c r="AU306" s="271" t="s">
        <v>90</v>
      </c>
      <c r="AV306" s="12" t="s">
        <v>90</v>
      </c>
      <c r="AW306" s="12" t="s">
        <v>34</v>
      </c>
      <c r="AX306" s="12" t="s">
        <v>80</v>
      </c>
      <c r="AY306" s="271" t="s">
        <v>154</v>
      </c>
    </row>
    <row r="307" s="12" customFormat="1">
      <c r="B307" s="262"/>
      <c r="C307" s="263"/>
      <c r="D307" s="258" t="s">
        <v>172</v>
      </c>
      <c r="E307" s="282" t="s">
        <v>1</v>
      </c>
      <c r="F307" s="264" t="s">
        <v>327</v>
      </c>
      <c r="G307" s="263"/>
      <c r="H307" s="265">
        <v>1</v>
      </c>
      <c r="I307" s="266"/>
      <c r="J307" s="263"/>
      <c r="K307" s="263"/>
      <c r="L307" s="267"/>
      <c r="M307" s="268"/>
      <c r="N307" s="269"/>
      <c r="O307" s="269"/>
      <c r="P307" s="269"/>
      <c r="Q307" s="269"/>
      <c r="R307" s="269"/>
      <c r="S307" s="269"/>
      <c r="T307" s="270"/>
      <c r="AT307" s="271" t="s">
        <v>172</v>
      </c>
      <c r="AU307" s="271" t="s">
        <v>90</v>
      </c>
      <c r="AV307" s="12" t="s">
        <v>90</v>
      </c>
      <c r="AW307" s="12" t="s">
        <v>34</v>
      </c>
      <c r="AX307" s="12" t="s">
        <v>80</v>
      </c>
      <c r="AY307" s="271" t="s">
        <v>154</v>
      </c>
    </row>
    <row r="308" s="12" customFormat="1">
      <c r="B308" s="262"/>
      <c r="C308" s="263"/>
      <c r="D308" s="258" t="s">
        <v>172</v>
      </c>
      <c r="E308" s="282" t="s">
        <v>1</v>
      </c>
      <c r="F308" s="264" t="s">
        <v>328</v>
      </c>
      <c r="G308" s="263"/>
      <c r="H308" s="265">
        <v>1</v>
      </c>
      <c r="I308" s="266"/>
      <c r="J308" s="263"/>
      <c r="K308" s="263"/>
      <c r="L308" s="267"/>
      <c r="M308" s="268"/>
      <c r="N308" s="269"/>
      <c r="O308" s="269"/>
      <c r="P308" s="269"/>
      <c r="Q308" s="269"/>
      <c r="R308" s="269"/>
      <c r="S308" s="269"/>
      <c r="T308" s="270"/>
      <c r="AT308" s="271" t="s">
        <v>172</v>
      </c>
      <c r="AU308" s="271" t="s">
        <v>90</v>
      </c>
      <c r="AV308" s="12" t="s">
        <v>90</v>
      </c>
      <c r="AW308" s="12" t="s">
        <v>34</v>
      </c>
      <c r="AX308" s="12" t="s">
        <v>80</v>
      </c>
      <c r="AY308" s="271" t="s">
        <v>154</v>
      </c>
    </row>
    <row r="309" s="12" customFormat="1">
      <c r="B309" s="262"/>
      <c r="C309" s="263"/>
      <c r="D309" s="258" t="s">
        <v>172</v>
      </c>
      <c r="E309" s="282" t="s">
        <v>1</v>
      </c>
      <c r="F309" s="264" t="s">
        <v>329</v>
      </c>
      <c r="G309" s="263"/>
      <c r="H309" s="265">
        <v>1</v>
      </c>
      <c r="I309" s="266"/>
      <c r="J309" s="263"/>
      <c r="K309" s="263"/>
      <c r="L309" s="267"/>
      <c r="M309" s="268"/>
      <c r="N309" s="269"/>
      <c r="O309" s="269"/>
      <c r="P309" s="269"/>
      <c r="Q309" s="269"/>
      <c r="R309" s="269"/>
      <c r="S309" s="269"/>
      <c r="T309" s="270"/>
      <c r="AT309" s="271" t="s">
        <v>172</v>
      </c>
      <c r="AU309" s="271" t="s">
        <v>90</v>
      </c>
      <c r="AV309" s="12" t="s">
        <v>90</v>
      </c>
      <c r="AW309" s="12" t="s">
        <v>34</v>
      </c>
      <c r="AX309" s="12" t="s">
        <v>80</v>
      </c>
      <c r="AY309" s="271" t="s">
        <v>154</v>
      </c>
    </row>
    <row r="310" s="13" customFormat="1">
      <c r="B310" s="283"/>
      <c r="C310" s="284"/>
      <c r="D310" s="258" t="s">
        <v>172</v>
      </c>
      <c r="E310" s="285" t="s">
        <v>1</v>
      </c>
      <c r="F310" s="286" t="s">
        <v>229</v>
      </c>
      <c r="G310" s="284"/>
      <c r="H310" s="287">
        <v>4</v>
      </c>
      <c r="I310" s="288"/>
      <c r="J310" s="284"/>
      <c r="K310" s="284"/>
      <c r="L310" s="289"/>
      <c r="M310" s="290"/>
      <c r="N310" s="291"/>
      <c r="O310" s="291"/>
      <c r="P310" s="291"/>
      <c r="Q310" s="291"/>
      <c r="R310" s="291"/>
      <c r="S310" s="291"/>
      <c r="T310" s="292"/>
      <c r="AT310" s="293" t="s">
        <v>172</v>
      </c>
      <c r="AU310" s="293" t="s">
        <v>90</v>
      </c>
      <c r="AV310" s="13" t="s">
        <v>162</v>
      </c>
      <c r="AW310" s="13" t="s">
        <v>34</v>
      </c>
      <c r="AX310" s="13" t="s">
        <v>88</v>
      </c>
      <c r="AY310" s="293" t="s">
        <v>154</v>
      </c>
    </row>
    <row r="311" s="1" customFormat="1" ht="16.5" customHeight="1">
      <c r="B311" s="39"/>
      <c r="C311" s="272" t="s">
        <v>409</v>
      </c>
      <c r="D311" s="272" t="s">
        <v>188</v>
      </c>
      <c r="E311" s="273" t="s">
        <v>410</v>
      </c>
      <c r="F311" s="274" t="s">
        <v>411</v>
      </c>
      <c r="G311" s="275" t="s">
        <v>225</v>
      </c>
      <c r="H311" s="276">
        <v>1</v>
      </c>
      <c r="I311" s="277"/>
      <c r="J311" s="278">
        <f>ROUND(I311*H311,2)</f>
        <v>0</v>
      </c>
      <c r="K311" s="274" t="s">
        <v>1</v>
      </c>
      <c r="L311" s="279"/>
      <c r="M311" s="280" t="s">
        <v>1</v>
      </c>
      <c r="N311" s="281" t="s">
        <v>45</v>
      </c>
      <c r="O311" s="87"/>
      <c r="P311" s="255">
        <f>O311*H311</f>
        <v>0</v>
      </c>
      <c r="Q311" s="255">
        <v>0</v>
      </c>
      <c r="R311" s="255">
        <f>Q311*H311</f>
        <v>0</v>
      </c>
      <c r="S311" s="255">
        <v>0</v>
      </c>
      <c r="T311" s="256">
        <f>S311*H311</f>
        <v>0</v>
      </c>
      <c r="AR311" s="257" t="s">
        <v>192</v>
      </c>
      <c r="AT311" s="257" t="s">
        <v>188</v>
      </c>
      <c r="AU311" s="257" t="s">
        <v>90</v>
      </c>
      <c r="AY311" s="16" t="s">
        <v>154</v>
      </c>
      <c r="BE311" s="139">
        <f>IF(N311="základní",J311,0)</f>
        <v>0</v>
      </c>
      <c r="BF311" s="139">
        <f>IF(N311="snížená",J311,0)</f>
        <v>0</v>
      </c>
      <c r="BG311" s="139">
        <f>IF(N311="zákl. přenesená",J311,0)</f>
        <v>0</v>
      </c>
      <c r="BH311" s="139">
        <f>IF(N311="sníž. přenesená",J311,0)</f>
        <v>0</v>
      </c>
      <c r="BI311" s="139">
        <f>IF(N311="nulová",J311,0)</f>
        <v>0</v>
      </c>
      <c r="BJ311" s="16" t="s">
        <v>88</v>
      </c>
      <c r="BK311" s="139">
        <f>ROUND(I311*H311,2)</f>
        <v>0</v>
      </c>
      <c r="BL311" s="16" t="s">
        <v>162</v>
      </c>
      <c r="BM311" s="257" t="s">
        <v>412</v>
      </c>
    </row>
    <row r="312" s="1" customFormat="1">
      <c r="B312" s="39"/>
      <c r="C312" s="40"/>
      <c r="D312" s="258" t="s">
        <v>164</v>
      </c>
      <c r="E312" s="40"/>
      <c r="F312" s="259" t="s">
        <v>411</v>
      </c>
      <c r="G312" s="40"/>
      <c r="H312" s="40"/>
      <c r="I312" s="155"/>
      <c r="J312" s="40"/>
      <c r="K312" s="40"/>
      <c r="L312" s="41"/>
      <c r="M312" s="260"/>
      <c r="N312" s="87"/>
      <c r="O312" s="87"/>
      <c r="P312" s="87"/>
      <c r="Q312" s="87"/>
      <c r="R312" s="87"/>
      <c r="S312" s="87"/>
      <c r="T312" s="88"/>
      <c r="AT312" s="16" t="s">
        <v>164</v>
      </c>
      <c r="AU312" s="16" t="s">
        <v>90</v>
      </c>
    </row>
    <row r="313" s="12" customFormat="1">
      <c r="B313" s="262"/>
      <c r="C313" s="263"/>
      <c r="D313" s="258" t="s">
        <v>172</v>
      </c>
      <c r="E313" s="282" t="s">
        <v>1</v>
      </c>
      <c r="F313" s="264" t="s">
        <v>338</v>
      </c>
      <c r="G313" s="263"/>
      <c r="H313" s="265">
        <v>1</v>
      </c>
      <c r="I313" s="266"/>
      <c r="J313" s="263"/>
      <c r="K313" s="263"/>
      <c r="L313" s="267"/>
      <c r="M313" s="268"/>
      <c r="N313" s="269"/>
      <c r="O313" s="269"/>
      <c r="P313" s="269"/>
      <c r="Q313" s="269"/>
      <c r="R313" s="269"/>
      <c r="S313" s="269"/>
      <c r="T313" s="270"/>
      <c r="AT313" s="271" t="s">
        <v>172</v>
      </c>
      <c r="AU313" s="271" t="s">
        <v>90</v>
      </c>
      <c r="AV313" s="12" t="s">
        <v>90</v>
      </c>
      <c r="AW313" s="12" t="s">
        <v>34</v>
      </c>
      <c r="AX313" s="12" t="s">
        <v>88</v>
      </c>
      <c r="AY313" s="271" t="s">
        <v>154</v>
      </c>
    </row>
    <row r="314" s="1" customFormat="1" ht="36" customHeight="1">
      <c r="B314" s="39"/>
      <c r="C314" s="272" t="s">
        <v>413</v>
      </c>
      <c r="D314" s="272" t="s">
        <v>188</v>
      </c>
      <c r="E314" s="273" t="s">
        <v>414</v>
      </c>
      <c r="F314" s="274" t="s">
        <v>415</v>
      </c>
      <c r="G314" s="275" t="s">
        <v>225</v>
      </c>
      <c r="H314" s="276">
        <v>1</v>
      </c>
      <c r="I314" s="277"/>
      <c r="J314" s="278">
        <f>ROUND(I314*H314,2)</f>
        <v>0</v>
      </c>
      <c r="K314" s="274" t="s">
        <v>1</v>
      </c>
      <c r="L314" s="279"/>
      <c r="M314" s="280" t="s">
        <v>1</v>
      </c>
      <c r="N314" s="281" t="s">
        <v>45</v>
      </c>
      <c r="O314" s="87"/>
      <c r="P314" s="255">
        <f>O314*H314</f>
        <v>0</v>
      </c>
      <c r="Q314" s="255">
        <v>0</v>
      </c>
      <c r="R314" s="255">
        <f>Q314*H314</f>
        <v>0</v>
      </c>
      <c r="S314" s="255">
        <v>0</v>
      </c>
      <c r="T314" s="256">
        <f>S314*H314</f>
        <v>0</v>
      </c>
      <c r="AR314" s="257" t="s">
        <v>192</v>
      </c>
      <c r="AT314" s="257" t="s">
        <v>188</v>
      </c>
      <c r="AU314" s="257" t="s">
        <v>90</v>
      </c>
      <c r="AY314" s="16" t="s">
        <v>154</v>
      </c>
      <c r="BE314" s="139">
        <f>IF(N314="základní",J314,0)</f>
        <v>0</v>
      </c>
      <c r="BF314" s="139">
        <f>IF(N314="snížená",J314,0)</f>
        <v>0</v>
      </c>
      <c r="BG314" s="139">
        <f>IF(N314="zákl. přenesená",J314,0)</f>
        <v>0</v>
      </c>
      <c r="BH314" s="139">
        <f>IF(N314="sníž. přenesená",J314,0)</f>
        <v>0</v>
      </c>
      <c r="BI314" s="139">
        <f>IF(N314="nulová",J314,0)</f>
        <v>0</v>
      </c>
      <c r="BJ314" s="16" t="s">
        <v>88</v>
      </c>
      <c r="BK314" s="139">
        <f>ROUND(I314*H314,2)</f>
        <v>0</v>
      </c>
      <c r="BL314" s="16" t="s">
        <v>162</v>
      </c>
      <c r="BM314" s="257" t="s">
        <v>416</v>
      </c>
    </row>
    <row r="315" s="1" customFormat="1">
      <c r="B315" s="39"/>
      <c r="C315" s="40"/>
      <c r="D315" s="258" t="s">
        <v>164</v>
      </c>
      <c r="E315" s="40"/>
      <c r="F315" s="259" t="s">
        <v>415</v>
      </c>
      <c r="G315" s="40"/>
      <c r="H315" s="40"/>
      <c r="I315" s="155"/>
      <c r="J315" s="40"/>
      <c r="K315" s="40"/>
      <c r="L315" s="41"/>
      <c r="M315" s="260"/>
      <c r="N315" s="87"/>
      <c r="O315" s="87"/>
      <c r="P315" s="87"/>
      <c r="Q315" s="87"/>
      <c r="R315" s="87"/>
      <c r="S315" s="87"/>
      <c r="T315" s="88"/>
      <c r="AT315" s="16" t="s">
        <v>164</v>
      </c>
      <c r="AU315" s="16" t="s">
        <v>90</v>
      </c>
    </row>
    <row r="316" s="12" customFormat="1">
      <c r="B316" s="262"/>
      <c r="C316" s="263"/>
      <c r="D316" s="258" t="s">
        <v>172</v>
      </c>
      <c r="E316" s="282" t="s">
        <v>1</v>
      </c>
      <c r="F316" s="264" t="s">
        <v>338</v>
      </c>
      <c r="G316" s="263"/>
      <c r="H316" s="265">
        <v>1</v>
      </c>
      <c r="I316" s="266"/>
      <c r="J316" s="263"/>
      <c r="K316" s="263"/>
      <c r="L316" s="267"/>
      <c r="M316" s="268"/>
      <c r="N316" s="269"/>
      <c r="O316" s="269"/>
      <c r="P316" s="269"/>
      <c r="Q316" s="269"/>
      <c r="R316" s="269"/>
      <c r="S316" s="269"/>
      <c r="T316" s="270"/>
      <c r="AT316" s="271" t="s">
        <v>172</v>
      </c>
      <c r="AU316" s="271" t="s">
        <v>90</v>
      </c>
      <c r="AV316" s="12" t="s">
        <v>90</v>
      </c>
      <c r="AW316" s="12" t="s">
        <v>34</v>
      </c>
      <c r="AX316" s="12" t="s">
        <v>88</v>
      </c>
      <c r="AY316" s="271" t="s">
        <v>154</v>
      </c>
    </row>
    <row r="317" s="1" customFormat="1" ht="16.5" customHeight="1">
      <c r="B317" s="39"/>
      <c r="C317" s="272" t="s">
        <v>417</v>
      </c>
      <c r="D317" s="272" t="s">
        <v>188</v>
      </c>
      <c r="E317" s="273" t="s">
        <v>418</v>
      </c>
      <c r="F317" s="274" t="s">
        <v>419</v>
      </c>
      <c r="G317" s="275" t="s">
        <v>225</v>
      </c>
      <c r="H317" s="276">
        <v>1</v>
      </c>
      <c r="I317" s="277"/>
      <c r="J317" s="278">
        <f>ROUND(I317*H317,2)</f>
        <v>0</v>
      </c>
      <c r="K317" s="274" t="s">
        <v>1</v>
      </c>
      <c r="L317" s="279"/>
      <c r="M317" s="280" t="s">
        <v>1</v>
      </c>
      <c r="N317" s="281" t="s">
        <v>45</v>
      </c>
      <c r="O317" s="87"/>
      <c r="P317" s="255">
        <f>O317*H317</f>
        <v>0</v>
      </c>
      <c r="Q317" s="255">
        <v>0</v>
      </c>
      <c r="R317" s="255">
        <f>Q317*H317</f>
        <v>0</v>
      </c>
      <c r="S317" s="255">
        <v>0</v>
      </c>
      <c r="T317" s="256">
        <f>S317*H317</f>
        <v>0</v>
      </c>
      <c r="AR317" s="257" t="s">
        <v>192</v>
      </c>
      <c r="AT317" s="257" t="s">
        <v>188</v>
      </c>
      <c r="AU317" s="257" t="s">
        <v>90</v>
      </c>
      <c r="AY317" s="16" t="s">
        <v>154</v>
      </c>
      <c r="BE317" s="139">
        <f>IF(N317="základní",J317,0)</f>
        <v>0</v>
      </c>
      <c r="BF317" s="139">
        <f>IF(N317="snížená",J317,0)</f>
        <v>0</v>
      </c>
      <c r="BG317" s="139">
        <f>IF(N317="zákl. přenesená",J317,0)</f>
        <v>0</v>
      </c>
      <c r="BH317" s="139">
        <f>IF(N317="sníž. přenesená",J317,0)</f>
        <v>0</v>
      </c>
      <c r="BI317" s="139">
        <f>IF(N317="nulová",J317,0)</f>
        <v>0</v>
      </c>
      <c r="BJ317" s="16" t="s">
        <v>88</v>
      </c>
      <c r="BK317" s="139">
        <f>ROUND(I317*H317,2)</f>
        <v>0</v>
      </c>
      <c r="BL317" s="16" t="s">
        <v>162</v>
      </c>
      <c r="BM317" s="257" t="s">
        <v>420</v>
      </c>
    </row>
    <row r="318" s="1" customFormat="1">
      <c r="B318" s="39"/>
      <c r="C318" s="40"/>
      <c r="D318" s="258" t="s">
        <v>164</v>
      </c>
      <c r="E318" s="40"/>
      <c r="F318" s="259" t="s">
        <v>419</v>
      </c>
      <c r="G318" s="40"/>
      <c r="H318" s="40"/>
      <c r="I318" s="155"/>
      <c r="J318" s="40"/>
      <c r="K318" s="40"/>
      <c r="L318" s="41"/>
      <c r="M318" s="260"/>
      <c r="N318" s="87"/>
      <c r="O318" s="87"/>
      <c r="P318" s="87"/>
      <c r="Q318" s="87"/>
      <c r="R318" s="87"/>
      <c r="S318" s="87"/>
      <c r="T318" s="88"/>
      <c r="AT318" s="16" t="s">
        <v>164</v>
      </c>
      <c r="AU318" s="16" t="s">
        <v>90</v>
      </c>
    </row>
    <row r="319" s="12" customFormat="1">
      <c r="B319" s="262"/>
      <c r="C319" s="263"/>
      <c r="D319" s="258" t="s">
        <v>172</v>
      </c>
      <c r="E319" s="282" t="s">
        <v>1</v>
      </c>
      <c r="F319" s="264" t="s">
        <v>338</v>
      </c>
      <c r="G319" s="263"/>
      <c r="H319" s="265">
        <v>1</v>
      </c>
      <c r="I319" s="266"/>
      <c r="J319" s="263"/>
      <c r="K319" s="263"/>
      <c r="L319" s="267"/>
      <c r="M319" s="268"/>
      <c r="N319" s="269"/>
      <c r="O319" s="269"/>
      <c r="P319" s="269"/>
      <c r="Q319" s="269"/>
      <c r="R319" s="269"/>
      <c r="S319" s="269"/>
      <c r="T319" s="270"/>
      <c r="AT319" s="271" t="s">
        <v>172</v>
      </c>
      <c r="AU319" s="271" t="s">
        <v>90</v>
      </c>
      <c r="AV319" s="12" t="s">
        <v>90</v>
      </c>
      <c r="AW319" s="12" t="s">
        <v>34</v>
      </c>
      <c r="AX319" s="12" t="s">
        <v>88</v>
      </c>
      <c r="AY319" s="271" t="s">
        <v>154</v>
      </c>
    </row>
    <row r="320" s="1" customFormat="1" ht="36" customHeight="1">
      <c r="B320" s="39"/>
      <c r="C320" s="272" t="s">
        <v>421</v>
      </c>
      <c r="D320" s="272" t="s">
        <v>188</v>
      </c>
      <c r="E320" s="273" t="s">
        <v>422</v>
      </c>
      <c r="F320" s="274" t="s">
        <v>423</v>
      </c>
      <c r="G320" s="275" t="s">
        <v>225</v>
      </c>
      <c r="H320" s="276">
        <v>1</v>
      </c>
      <c r="I320" s="277"/>
      <c r="J320" s="278">
        <f>ROUND(I320*H320,2)</f>
        <v>0</v>
      </c>
      <c r="K320" s="274" t="s">
        <v>1</v>
      </c>
      <c r="L320" s="279"/>
      <c r="M320" s="280" t="s">
        <v>1</v>
      </c>
      <c r="N320" s="281" t="s">
        <v>45</v>
      </c>
      <c r="O320" s="87"/>
      <c r="P320" s="255">
        <f>O320*H320</f>
        <v>0</v>
      </c>
      <c r="Q320" s="255">
        <v>0</v>
      </c>
      <c r="R320" s="255">
        <f>Q320*H320</f>
        <v>0</v>
      </c>
      <c r="S320" s="255">
        <v>0</v>
      </c>
      <c r="T320" s="256">
        <f>S320*H320</f>
        <v>0</v>
      </c>
      <c r="AR320" s="257" t="s">
        <v>192</v>
      </c>
      <c r="AT320" s="257" t="s">
        <v>188</v>
      </c>
      <c r="AU320" s="257" t="s">
        <v>90</v>
      </c>
      <c r="AY320" s="16" t="s">
        <v>154</v>
      </c>
      <c r="BE320" s="139">
        <f>IF(N320="základní",J320,0)</f>
        <v>0</v>
      </c>
      <c r="BF320" s="139">
        <f>IF(N320="snížená",J320,0)</f>
        <v>0</v>
      </c>
      <c r="BG320" s="139">
        <f>IF(N320="zákl. přenesená",J320,0)</f>
        <v>0</v>
      </c>
      <c r="BH320" s="139">
        <f>IF(N320="sníž. přenesená",J320,0)</f>
        <v>0</v>
      </c>
      <c r="BI320" s="139">
        <f>IF(N320="nulová",J320,0)</f>
        <v>0</v>
      </c>
      <c r="BJ320" s="16" t="s">
        <v>88</v>
      </c>
      <c r="BK320" s="139">
        <f>ROUND(I320*H320,2)</f>
        <v>0</v>
      </c>
      <c r="BL320" s="16" t="s">
        <v>162</v>
      </c>
      <c r="BM320" s="257" t="s">
        <v>424</v>
      </c>
    </row>
    <row r="321" s="1" customFormat="1">
      <c r="B321" s="39"/>
      <c r="C321" s="40"/>
      <c r="D321" s="258" t="s">
        <v>164</v>
      </c>
      <c r="E321" s="40"/>
      <c r="F321" s="259" t="s">
        <v>423</v>
      </c>
      <c r="G321" s="40"/>
      <c r="H321" s="40"/>
      <c r="I321" s="155"/>
      <c r="J321" s="40"/>
      <c r="K321" s="40"/>
      <c r="L321" s="41"/>
      <c r="M321" s="260"/>
      <c r="N321" s="87"/>
      <c r="O321" s="87"/>
      <c r="P321" s="87"/>
      <c r="Q321" s="87"/>
      <c r="R321" s="87"/>
      <c r="S321" s="87"/>
      <c r="T321" s="88"/>
      <c r="AT321" s="16" t="s">
        <v>164</v>
      </c>
      <c r="AU321" s="16" t="s">
        <v>90</v>
      </c>
    </row>
    <row r="322" s="12" customFormat="1">
      <c r="B322" s="262"/>
      <c r="C322" s="263"/>
      <c r="D322" s="258" t="s">
        <v>172</v>
      </c>
      <c r="E322" s="282" t="s">
        <v>1</v>
      </c>
      <c r="F322" s="264" t="s">
        <v>338</v>
      </c>
      <c r="G322" s="263"/>
      <c r="H322" s="265">
        <v>1</v>
      </c>
      <c r="I322" s="266"/>
      <c r="J322" s="263"/>
      <c r="K322" s="263"/>
      <c r="L322" s="267"/>
      <c r="M322" s="268"/>
      <c r="N322" s="269"/>
      <c r="O322" s="269"/>
      <c r="P322" s="269"/>
      <c r="Q322" s="269"/>
      <c r="R322" s="269"/>
      <c r="S322" s="269"/>
      <c r="T322" s="270"/>
      <c r="AT322" s="271" t="s">
        <v>172</v>
      </c>
      <c r="AU322" s="271" t="s">
        <v>90</v>
      </c>
      <c r="AV322" s="12" t="s">
        <v>90</v>
      </c>
      <c r="AW322" s="12" t="s">
        <v>34</v>
      </c>
      <c r="AX322" s="12" t="s">
        <v>88</v>
      </c>
      <c r="AY322" s="271" t="s">
        <v>154</v>
      </c>
    </row>
    <row r="323" s="1" customFormat="1" ht="16.5" customHeight="1">
      <c r="B323" s="39"/>
      <c r="C323" s="272" t="s">
        <v>425</v>
      </c>
      <c r="D323" s="272" t="s">
        <v>188</v>
      </c>
      <c r="E323" s="273" t="s">
        <v>426</v>
      </c>
      <c r="F323" s="274" t="s">
        <v>427</v>
      </c>
      <c r="G323" s="275" t="s">
        <v>225</v>
      </c>
      <c r="H323" s="276">
        <v>140</v>
      </c>
      <c r="I323" s="277"/>
      <c r="J323" s="278">
        <f>ROUND(I323*H323,2)</f>
        <v>0</v>
      </c>
      <c r="K323" s="274" t="s">
        <v>1</v>
      </c>
      <c r="L323" s="279"/>
      <c r="M323" s="280" t="s">
        <v>1</v>
      </c>
      <c r="N323" s="281" t="s">
        <v>45</v>
      </c>
      <c r="O323" s="87"/>
      <c r="P323" s="255">
        <f>O323*H323</f>
        <v>0</v>
      </c>
      <c r="Q323" s="255">
        <v>0</v>
      </c>
      <c r="R323" s="255">
        <f>Q323*H323</f>
        <v>0</v>
      </c>
      <c r="S323" s="255">
        <v>0</v>
      </c>
      <c r="T323" s="256">
        <f>S323*H323</f>
        <v>0</v>
      </c>
      <c r="AR323" s="257" t="s">
        <v>192</v>
      </c>
      <c r="AT323" s="257" t="s">
        <v>188</v>
      </c>
      <c r="AU323" s="257" t="s">
        <v>90</v>
      </c>
      <c r="AY323" s="16" t="s">
        <v>154</v>
      </c>
      <c r="BE323" s="139">
        <f>IF(N323="základní",J323,0)</f>
        <v>0</v>
      </c>
      <c r="BF323" s="139">
        <f>IF(N323="snížená",J323,0)</f>
        <v>0</v>
      </c>
      <c r="BG323" s="139">
        <f>IF(N323="zákl. přenesená",J323,0)</f>
        <v>0</v>
      </c>
      <c r="BH323" s="139">
        <f>IF(N323="sníž. přenesená",J323,0)</f>
        <v>0</v>
      </c>
      <c r="BI323" s="139">
        <f>IF(N323="nulová",J323,0)</f>
        <v>0</v>
      </c>
      <c r="BJ323" s="16" t="s">
        <v>88</v>
      </c>
      <c r="BK323" s="139">
        <f>ROUND(I323*H323,2)</f>
        <v>0</v>
      </c>
      <c r="BL323" s="16" t="s">
        <v>162</v>
      </c>
      <c r="BM323" s="257" t="s">
        <v>428</v>
      </c>
    </row>
    <row r="324" s="1" customFormat="1">
      <c r="B324" s="39"/>
      <c r="C324" s="40"/>
      <c r="D324" s="258" t="s">
        <v>164</v>
      </c>
      <c r="E324" s="40"/>
      <c r="F324" s="259" t="s">
        <v>427</v>
      </c>
      <c r="G324" s="40"/>
      <c r="H324" s="40"/>
      <c r="I324" s="155"/>
      <c r="J324" s="40"/>
      <c r="K324" s="40"/>
      <c r="L324" s="41"/>
      <c r="M324" s="260"/>
      <c r="N324" s="87"/>
      <c r="O324" s="87"/>
      <c r="P324" s="87"/>
      <c r="Q324" s="87"/>
      <c r="R324" s="87"/>
      <c r="S324" s="87"/>
      <c r="T324" s="88"/>
      <c r="AT324" s="16" t="s">
        <v>164</v>
      </c>
      <c r="AU324" s="16" t="s">
        <v>90</v>
      </c>
    </row>
    <row r="325" s="1" customFormat="1" ht="16.5" customHeight="1">
      <c r="B325" s="39"/>
      <c r="C325" s="272" t="s">
        <v>429</v>
      </c>
      <c r="D325" s="272" t="s">
        <v>188</v>
      </c>
      <c r="E325" s="273" t="s">
        <v>430</v>
      </c>
      <c r="F325" s="274" t="s">
        <v>431</v>
      </c>
      <c r="G325" s="275" t="s">
        <v>191</v>
      </c>
      <c r="H325" s="276">
        <v>360</v>
      </c>
      <c r="I325" s="277"/>
      <c r="J325" s="278">
        <f>ROUND(I325*H325,2)</f>
        <v>0</v>
      </c>
      <c r="K325" s="274" t="s">
        <v>1</v>
      </c>
      <c r="L325" s="279"/>
      <c r="M325" s="280" t="s">
        <v>1</v>
      </c>
      <c r="N325" s="281" t="s">
        <v>45</v>
      </c>
      <c r="O325" s="87"/>
      <c r="P325" s="255">
        <f>O325*H325</f>
        <v>0</v>
      </c>
      <c r="Q325" s="255">
        <v>0</v>
      </c>
      <c r="R325" s="255">
        <f>Q325*H325</f>
        <v>0</v>
      </c>
      <c r="S325" s="255">
        <v>0</v>
      </c>
      <c r="T325" s="256">
        <f>S325*H325</f>
        <v>0</v>
      </c>
      <c r="AR325" s="257" t="s">
        <v>192</v>
      </c>
      <c r="AT325" s="257" t="s">
        <v>188</v>
      </c>
      <c r="AU325" s="257" t="s">
        <v>90</v>
      </c>
      <c r="AY325" s="16" t="s">
        <v>154</v>
      </c>
      <c r="BE325" s="139">
        <f>IF(N325="základní",J325,0)</f>
        <v>0</v>
      </c>
      <c r="BF325" s="139">
        <f>IF(N325="snížená",J325,0)</f>
        <v>0</v>
      </c>
      <c r="BG325" s="139">
        <f>IF(N325="zákl. přenesená",J325,0)</f>
        <v>0</v>
      </c>
      <c r="BH325" s="139">
        <f>IF(N325="sníž. přenesená",J325,0)</f>
        <v>0</v>
      </c>
      <c r="BI325" s="139">
        <f>IF(N325="nulová",J325,0)</f>
        <v>0</v>
      </c>
      <c r="BJ325" s="16" t="s">
        <v>88</v>
      </c>
      <c r="BK325" s="139">
        <f>ROUND(I325*H325,2)</f>
        <v>0</v>
      </c>
      <c r="BL325" s="16" t="s">
        <v>162</v>
      </c>
      <c r="BM325" s="257" t="s">
        <v>432</v>
      </c>
    </row>
    <row r="326" s="1" customFormat="1">
      <c r="B326" s="39"/>
      <c r="C326" s="40"/>
      <c r="D326" s="258" t="s">
        <v>164</v>
      </c>
      <c r="E326" s="40"/>
      <c r="F326" s="259" t="s">
        <v>431</v>
      </c>
      <c r="G326" s="40"/>
      <c r="H326" s="40"/>
      <c r="I326" s="155"/>
      <c r="J326" s="40"/>
      <c r="K326" s="40"/>
      <c r="L326" s="41"/>
      <c r="M326" s="260"/>
      <c r="N326" s="87"/>
      <c r="O326" s="87"/>
      <c r="P326" s="87"/>
      <c r="Q326" s="87"/>
      <c r="R326" s="87"/>
      <c r="S326" s="87"/>
      <c r="T326" s="88"/>
      <c r="AT326" s="16" t="s">
        <v>164</v>
      </c>
      <c r="AU326" s="16" t="s">
        <v>90</v>
      </c>
    </row>
    <row r="327" s="1" customFormat="1" ht="16.5" customHeight="1">
      <c r="B327" s="39"/>
      <c r="C327" s="246" t="s">
        <v>433</v>
      </c>
      <c r="D327" s="246" t="s">
        <v>157</v>
      </c>
      <c r="E327" s="247" t="s">
        <v>434</v>
      </c>
      <c r="F327" s="248" t="s">
        <v>435</v>
      </c>
      <c r="G327" s="249" t="s">
        <v>436</v>
      </c>
      <c r="H327" s="250">
        <v>1</v>
      </c>
      <c r="I327" s="251"/>
      <c r="J327" s="252">
        <f>ROUND(I327*H327,2)</f>
        <v>0</v>
      </c>
      <c r="K327" s="248" t="s">
        <v>1</v>
      </c>
      <c r="L327" s="41"/>
      <c r="M327" s="253" t="s">
        <v>1</v>
      </c>
      <c r="N327" s="254" t="s">
        <v>45</v>
      </c>
      <c r="O327" s="87"/>
      <c r="P327" s="255">
        <f>O327*H327</f>
        <v>0</v>
      </c>
      <c r="Q327" s="255">
        <v>0</v>
      </c>
      <c r="R327" s="255">
        <f>Q327*H327</f>
        <v>0</v>
      </c>
      <c r="S327" s="255">
        <v>0</v>
      </c>
      <c r="T327" s="256">
        <f>S327*H327</f>
        <v>0</v>
      </c>
      <c r="AR327" s="257" t="s">
        <v>162</v>
      </c>
      <c r="AT327" s="257" t="s">
        <v>157</v>
      </c>
      <c r="AU327" s="257" t="s">
        <v>90</v>
      </c>
      <c r="AY327" s="16" t="s">
        <v>154</v>
      </c>
      <c r="BE327" s="139">
        <f>IF(N327="základní",J327,0)</f>
        <v>0</v>
      </c>
      <c r="BF327" s="139">
        <f>IF(N327="snížená",J327,0)</f>
        <v>0</v>
      </c>
      <c r="BG327" s="139">
        <f>IF(N327="zákl. přenesená",J327,0)</f>
        <v>0</v>
      </c>
      <c r="BH327" s="139">
        <f>IF(N327="sníž. přenesená",J327,0)</f>
        <v>0</v>
      </c>
      <c r="BI327" s="139">
        <f>IF(N327="nulová",J327,0)</f>
        <v>0</v>
      </c>
      <c r="BJ327" s="16" t="s">
        <v>88</v>
      </c>
      <c r="BK327" s="139">
        <f>ROUND(I327*H327,2)</f>
        <v>0</v>
      </c>
      <c r="BL327" s="16" t="s">
        <v>162</v>
      </c>
      <c r="BM327" s="257" t="s">
        <v>437</v>
      </c>
    </row>
    <row r="328" s="1" customFormat="1">
      <c r="B328" s="39"/>
      <c r="C328" s="40"/>
      <c r="D328" s="258" t="s">
        <v>164</v>
      </c>
      <c r="E328" s="40"/>
      <c r="F328" s="259" t="s">
        <v>435</v>
      </c>
      <c r="G328" s="40"/>
      <c r="H328" s="40"/>
      <c r="I328" s="155"/>
      <c r="J328" s="40"/>
      <c r="K328" s="40"/>
      <c r="L328" s="41"/>
      <c r="M328" s="260"/>
      <c r="N328" s="87"/>
      <c r="O328" s="87"/>
      <c r="P328" s="87"/>
      <c r="Q328" s="87"/>
      <c r="R328" s="87"/>
      <c r="S328" s="87"/>
      <c r="T328" s="88"/>
      <c r="AT328" s="16" t="s">
        <v>164</v>
      </c>
      <c r="AU328" s="16" t="s">
        <v>90</v>
      </c>
    </row>
    <row r="329" s="1" customFormat="1" ht="16.5" customHeight="1">
      <c r="B329" s="39"/>
      <c r="C329" s="246" t="s">
        <v>438</v>
      </c>
      <c r="D329" s="246" t="s">
        <v>157</v>
      </c>
      <c r="E329" s="247" t="s">
        <v>439</v>
      </c>
      <c r="F329" s="248" t="s">
        <v>440</v>
      </c>
      <c r="G329" s="249" t="s">
        <v>436</v>
      </c>
      <c r="H329" s="250">
        <v>1</v>
      </c>
      <c r="I329" s="251"/>
      <c r="J329" s="252">
        <f>ROUND(I329*H329,2)</f>
        <v>0</v>
      </c>
      <c r="K329" s="248" t="s">
        <v>1</v>
      </c>
      <c r="L329" s="41"/>
      <c r="M329" s="253" t="s">
        <v>1</v>
      </c>
      <c r="N329" s="254" t="s">
        <v>45</v>
      </c>
      <c r="O329" s="87"/>
      <c r="P329" s="255">
        <f>O329*H329</f>
        <v>0</v>
      </c>
      <c r="Q329" s="255">
        <v>0</v>
      </c>
      <c r="R329" s="255">
        <f>Q329*H329</f>
        <v>0</v>
      </c>
      <c r="S329" s="255">
        <v>0</v>
      </c>
      <c r="T329" s="256">
        <f>S329*H329</f>
        <v>0</v>
      </c>
      <c r="AR329" s="257" t="s">
        <v>162</v>
      </c>
      <c r="AT329" s="257" t="s">
        <v>157</v>
      </c>
      <c r="AU329" s="257" t="s">
        <v>90</v>
      </c>
      <c r="AY329" s="16" t="s">
        <v>154</v>
      </c>
      <c r="BE329" s="139">
        <f>IF(N329="základní",J329,0)</f>
        <v>0</v>
      </c>
      <c r="BF329" s="139">
        <f>IF(N329="snížená",J329,0)</f>
        <v>0</v>
      </c>
      <c r="BG329" s="139">
        <f>IF(N329="zákl. přenesená",J329,0)</f>
        <v>0</v>
      </c>
      <c r="BH329" s="139">
        <f>IF(N329="sníž. přenesená",J329,0)</f>
        <v>0</v>
      </c>
      <c r="BI329" s="139">
        <f>IF(N329="nulová",J329,0)</f>
        <v>0</v>
      </c>
      <c r="BJ329" s="16" t="s">
        <v>88</v>
      </c>
      <c r="BK329" s="139">
        <f>ROUND(I329*H329,2)</f>
        <v>0</v>
      </c>
      <c r="BL329" s="16" t="s">
        <v>162</v>
      </c>
      <c r="BM329" s="257" t="s">
        <v>441</v>
      </c>
    </row>
    <row r="330" s="1" customFormat="1">
      <c r="B330" s="39"/>
      <c r="C330" s="40"/>
      <c r="D330" s="258" t="s">
        <v>164</v>
      </c>
      <c r="E330" s="40"/>
      <c r="F330" s="259" t="s">
        <v>442</v>
      </c>
      <c r="G330" s="40"/>
      <c r="H330" s="40"/>
      <c r="I330" s="155"/>
      <c r="J330" s="40"/>
      <c r="K330" s="40"/>
      <c r="L330" s="41"/>
      <c r="M330" s="260"/>
      <c r="N330" s="87"/>
      <c r="O330" s="87"/>
      <c r="P330" s="87"/>
      <c r="Q330" s="87"/>
      <c r="R330" s="87"/>
      <c r="S330" s="87"/>
      <c r="T330" s="88"/>
      <c r="AT330" s="16" t="s">
        <v>164</v>
      </c>
      <c r="AU330" s="16" t="s">
        <v>90</v>
      </c>
    </row>
    <row r="331" s="1" customFormat="1" ht="16.5" customHeight="1">
      <c r="B331" s="39"/>
      <c r="C331" s="246" t="s">
        <v>443</v>
      </c>
      <c r="D331" s="246" t="s">
        <v>157</v>
      </c>
      <c r="E331" s="247" t="s">
        <v>444</v>
      </c>
      <c r="F331" s="248" t="s">
        <v>445</v>
      </c>
      <c r="G331" s="249" t="s">
        <v>436</v>
      </c>
      <c r="H331" s="250">
        <v>1</v>
      </c>
      <c r="I331" s="251"/>
      <c r="J331" s="252">
        <f>ROUND(I331*H331,2)</f>
        <v>0</v>
      </c>
      <c r="K331" s="248" t="s">
        <v>1</v>
      </c>
      <c r="L331" s="41"/>
      <c r="M331" s="253" t="s">
        <v>1</v>
      </c>
      <c r="N331" s="254" t="s">
        <v>45</v>
      </c>
      <c r="O331" s="87"/>
      <c r="P331" s="255">
        <f>O331*H331</f>
        <v>0</v>
      </c>
      <c r="Q331" s="255">
        <v>0</v>
      </c>
      <c r="R331" s="255">
        <f>Q331*H331</f>
        <v>0</v>
      </c>
      <c r="S331" s="255">
        <v>0</v>
      </c>
      <c r="T331" s="256">
        <f>S331*H331</f>
        <v>0</v>
      </c>
      <c r="AR331" s="257" t="s">
        <v>162</v>
      </c>
      <c r="AT331" s="257" t="s">
        <v>157</v>
      </c>
      <c r="AU331" s="257" t="s">
        <v>90</v>
      </c>
      <c r="AY331" s="16" t="s">
        <v>154</v>
      </c>
      <c r="BE331" s="139">
        <f>IF(N331="základní",J331,0)</f>
        <v>0</v>
      </c>
      <c r="BF331" s="139">
        <f>IF(N331="snížená",J331,0)</f>
        <v>0</v>
      </c>
      <c r="BG331" s="139">
        <f>IF(N331="zákl. přenesená",J331,0)</f>
        <v>0</v>
      </c>
      <c r="BH331" s="139">
        <f>IF(N331="sníž. přenesená",J331,0)</f>
        <v>0</v>
      </c>
      <c r="BI331" s="139">
        <f>IF(N331="nulová",J331,0)</f>
        <v>0</v>
      </c>
      <c r="BJ331" s="16" t="s">
        <v>88</v>
      </c>
      <c r="BK331" s="139">
        <f>ROUND(I331*H331,2)</f>
        <v>0</v>
      </c>
      <c r="BL331" s="16" t="s">
        <v>162</v>
      </c>
      <c r="BM331" s="257" t="s">
        <v>446</v>
      </c>
    </row>
    <row r="332" s="1" customFormat="1">
      <c r="B332" s="39"/>
      <c r="C332" s="40"/>
      <c r="D332" s="258" t="s">
        <v>164</v>
      </c>
      <c r="E332" s="40"/>
      <c r="F332" s="259" t="s">
        <v>445</v>
      </c>
      <c r="G332" s="40"/>
      <c r="H332" s="40"/>
      <c r="I332" s="155"/>
      <c r="J332" s="40"/>
      <c r="K332" s="40"/>
      <c r="L332" s="41"/>
      <c r="M332" s="260"/>
      <c r="N332" s="87"/>
      <c r="O332" s="87"/>
      <c r="P332" s="87"/>
      <c r="Q332" s="87"/>
      <c r="R332" s="87"/>
      <c r="S332" s="87"/>
      <c r="T332" s="88"/>
      <c r="AT332" s="16" t="s">
        <v>164</v>
      </c>
      <c r="AU332" s="16" t="s">
        <v>90</v>
      </c>
    </row>
    <row r="333" s="1" customFormat="1" ht="16.5" customHeight="1">
      <c r="B333" s="39"/>
      <c r="C333" s="246" t="s">
        <v>447</v>
      </c>
      <c r="D333" s="246" t="s">
        <v>157</v>
      </c>
      <c r="E333" s="247" t="s">
        <v>448</v>
      </c>
      <c r="F333" s="248" t="s">
        <v>449</v>
      </c>
      <c r="G333" s="249" t="s">
        <v>436</v>
      </c>
      <c r="H333" s="250">
        <v>1</v>
      </c>
      <c r="I333" s="251"/>
      <c r="J333" s="252">
        <f>ROUND(I333*H333,2)</f>
        <v>0</v>
      </c>
      <c r="K333" s="248" t="s">
        <v>1</v>
      </c>
      <c r="L333" s="41"/>
      <c r="M333" s="253" t="s">
        <v>1</v>
      </c>
      <c r="N333" s="254" t="s">
        <v>45</v>
      </c>
      <c r="O333" s="87"/>
      <c r="P333" s="255">
        <f>O333*H333</f>
        <v>0</v>
      </c>
      <c r="Q333" s="255">
        <v>0</v>
      </c>
      <c r="R333" s="255">
        <f>Q333*H333</f>
        <v>0</v>
      </c>
      <c r="S333" s="255">
        <v>0</v>
      </c>
      <c r="T333" s="256">
        <f>S333*H333</f>
        <v>0</v>
      </c>
      <c r="AR333" s="257" t="s">
        <v>162</v>
      </c>
      <c r="AT333" s="257" t="s">
        <v>157</v>
      </c>
      <c r="AU333" s="257" t="s">
        <v>90</v>
      </c>
      <c r="AY333" s="16" t="s">
        <v>154</v>
      </c>
      <c r="BE333" s="139">
        <f>IF(N333="základní",J333,0)</f>
        <v>0</v>
      </c>
      <c r="BF333" s="139">
        <f>IF(N333="snížená",J333,0)</f>
        <v>0</v>
      </c>
      <c r="BG333" s="139">
        <f>IF(N333="zákl. přenesená",J333,0)</f>
        <v>0</v>
      </c>
      <c r="BH333" s="139">
        <f>IF(N333="sníž. přenesená",J333,0)</f>
        <v>0</v>
      </c>
      <c r="BI333" s="139">
        <f>IF(N333="nulová",J333,0)</f>
        <v>0</v>
      </c>
      <c r="BJ333" s="16" t="s">
        <v>88</v>
      </c>
      <c r="BK333" s="139">
        <f>ROUND(I333*H333,2)</f>
        <v>0</v>
      </c>
      <c r="BL333" s="16" t="s">
        <v>162</v>
      </c>
      <c r="BM333" s="257" t="s">
        <v>450</v>
      </c>
    </row>
    <row r="334" s="1" customFormat="1">
      <c r="B334" s="39"/>
      <c r="C334" s="40"/>
      <c r="D334" s="258" t="s">
        <v>164</v>
      </c>
      <c r="E334" s="40"/>
      <c r="F334" s="259" t="s">
        <v>449</v>
      </c>
      <c r="G334" s="40"/>
      <c r="H334" s="40"/>
      <c r="I334" s="155"/>
      <c r="J334" s="40"/>
      <c r="K334" s="40"/>
      <c r="L334" s="41"/>
      <c r="M334" s="260"/>
      <c r="N334" s="87"/>
      <c r="O334" s="87"/>
      <c r="P334" s="87"/>
      <c r="Q334" s="87"/>
      <c r="R334" s="87"/>
      <c r="S334" s="87"/>
      <c r="T334" s="88"/>
      <c r="AT334" s="16" t="s">
        <v>164</v>
      </c>
      <c r="AU334" s="16" t="s">
        <v>90</v>
      </c>
    </row>
    <row r="335" s="11" customFormat="1" ht="22.8" customHeight="1">
      <c r="B335" s="230"/>
      <c r="C335" s="231"/>
      <c r="D335" s="232" t="s">
        <v>79</v>
      </c>
      <c r="E335" s="244" t="s">
        <v>192</v>
      </c>
      <c r="F335" s="244" t="s">
        <v>451</v>
      </c>
      <c r="G335" s="231"/>
      <c r="H335" s="231"/>
      <c r="I335" s="234"/>
      <c r="J335" s="245">
        <f>BK335</f>
        <v>0</v>
      </c>
      <c r="K335" s="231"/>
      <c r="L335" s="236"/>
      <c r="M335" s="237"/>
      <c r="N335" s="238"/>
      <c r="O335" s="238"/>
      <c r="P335" s="239">
        <f>SUM(P336:P393)</f>
        <v>0</v>
      </c>
      <c r="Q335" s="238"/>
      <c r="R335" s="239">
        <f>SUM(R336:R393)</f>
        <v>0.47671999999999992</v>
      </c>
      <c r="S335" s="238"/>
      <c r="T335" s="240">
        <f>SUM(T336:T393)</f>
        <v>0</v>
      </c>
      <c r="AR335" s="241" t="s">
        <v>88</v>
      </c>
      <c r="AT335" s="242" t="s">
        <v>79</v>
      </c>
      <c r="AU335" s="242" t="s">
        <v>88</v>
      </c>
      <c r="AY335" s="241" t="s">
        <v>154</v>
      </c>
      <c r="BK335" s="243">
        <f>SUM(BK336:BK393)</f>
        <v>0</v>
      </c>
    </row>
    <row r="336" s="1" customFormat="1" ht="24" customHeight="1">
      <c r="B336" s="39"/>
      <c r="C336" s="246" t="s">
        <v>452</v>
      </c>
      <c r="D336" s="246" t="s">
        <v>157</v>
      </c>
      <c r="E336" s="247" t="s">
        <v>453</v>
      </c>
      <c r="F336" s="248" t="s">
        <v>454</v>
      </c>
      <c r="G336" s="249" t="s">
        <v>191</v>
      </c>
      <c r="H336" s="250">
        <v>24</v>
      </c>
      <c r="I336" s="251"/>
      <c r="J336" s="252">
        <f>ROUND(I336*H336,2)</f>
        <v>0</v>
      </c>
      <c r="K336" s="248" t="s">
        <v>161</v>
      </c>
      <c r="L336" s="41"/>
      <c r="M336" s="253" t="s">
        <v>1</v>
      </c>
      <c r="N336" s="254" t="s">
        <v>45</v>
      </c>
      <c r="O336" s="87"/>
      <c r="P336" s="255">
        <f>O336*H336</f>
        <v>0</v>
      </c>
      <c r="Q336" s="255">
        <v>0.00027</v>
      </c>
      <c r="R336" s="255">
        <f>Q336*H336</f>
        <v>0.0064799999999999996</v>
      </c>
      <c r="S336" s="255">
        <v>0</v>
      </c>
      <c r="T336" s="256">
        <f>S336*H336</f>
        <v>0</v>
      </c>
      <c r="AR336" s="257" t="s">
        <v>162</v>
      </c>
      <c r="AT336" s="257" t="s">
        <v>157</v>
      </c>
      <c r="AU336" s="257" t="s">
        <v>90</v>
      </c>
      <c r="AY336" s="16" t="s">
        <v>154</v>
      </c>
      <c r="BE336" s="139">
        <f>IF(N336="základní",J336,0)</f>
        <v>0</v>
      </c>
      <c r="BF336" s="139">
        <f>IF(N336="snížená",J336,0)</f>
        <v>0</v>
      </c>
      <c r="BG336" s="139">
        <f>IF(N336="zákl. přenesená",J336,0)</f>
        <v>0</v>
      </c>
      <c r="BH336" s="139">
        <f>IF(N336="sníž. přenesená",J336,0)</f>
        <v>0</v>
      </c>
      <c r="BI336" s="139">
        <f>IF(N336="nulová",J336,0)</f>
        <v>0</v>
      </c>
      <c r="BJ336" s="16" t="s">
        <v>88</v>
      </c>
      <c r="BK336" s="139">
        <f>ROUND(I336*H336,2)</f>
        <v>0</v>
      </c>
      <c r="BL336" s="16" t="s">
        <v>162</v>
      </c>
      <c r="BM336" s="257" t="s">
        <v>455</v>
      </c>
    </row>
    <row r="337" s="1" customFormat="1">
      <c r="B337" s="39"/>
      <c r="C337" s="40"/>
      <c r="D337" s="258" t="s">
        <v>164</v>
      </c>
      <c r="E337" s="40"/>
      <c r="F337" s="259" t="s">
        <v>456</v>
      </c>
      <c r="G337" s="40"/>
      <c r="H337" s="40"/>
      <c r="I337" s="155"/>
      <c r="J337" s="40"/>
      <c r="K337" s="40"/>
      <c r="L337" s="41"/>
      <c r="M337" s="260"/>
      <c r="N337" s="87"/>
      <c r="O337" s="87"/>
      <c r="P337" s="87"/>
      <c r="Q337" s="87"/>
      <c r="R337" s="87"/>
      <c r="S337" s="87"/>
      <c r="T337" s="88"/>
      <c r="AT337" s="16" t="s">
        <v>164</v>
      </c>
      <c r="AU337" s="16" t="s">
        <v>90</v>
      </c>
    </row>
    <row r="338" s="1" customFormat="1" ht="24" customHeight="1">
      <c r="B338" s="39"/>
      <c r="C338" s="246" t="s">
        <v>457</v>
      </c>
      <c r="D338" s="246" t="s">
        <v>157</v>
      </c>
      <c r="E338" s="247" t="s">
        <v>458</v>
      </c>
      <c r="F338" s="248" t="s">
        <v>459</v>
      </c>
      <c r="G338" s="249" t="s">
        <v>191</v>
      </c>
      <c r="H338" s="250">
        <v>24</v>
      </c>
      <c r="I338" s="251"/>
      <c r="J338" s="252">
        <f>ROUND(I338*H338,2)</f>
        <v>0</v>
      </c>
      <c r="K338" s="248" t="s">
        <v>161</v>
      </c>
      <c r="L338" s="41"/>
      <c r="M338" s="253" t="s">
        <v>1</v>
      </c>
      <c r="N338" s="254" t="s">
        <v>45</v>
      </c>
      <c r="O338" s="87"/>
      <c r="P338" s="255">
        <f>O338*H338</f>
        <v>0</v>
      </c>
      <c r="Q338" s="255">
        <v>0.00040999999999999999</v>
      </c>
      <c r="R338" s="255">
        <f>Q338*H338</f>
        <v>0.0098399999999999998</v>
      </c>
      <c r="S338" s="255">
        <v>0</v>
      </c>
      <c r="T338" s="256">
        <f>S338*H338</f>
        <v>0</v>
      </c>
      <c r="AR338" s="257" t="s">
        <v>162</v>
      </c>
      <c r="AT338" s="257" t="s">
        <v>157</v>
      </c>
      <c r="AU338" s="257" t="s">
        <v>90</v>
      </c>
      <c r="AY338" s="16" t="s">
        <v>154</v>
      </c>
      <c r="BE338" s="139">
        <f>IF(N338="základní",J338,0)</f>
        <v>0</v>
      </c>
      <c r="BF338" s="139">
        <f>IF(N338="snížená",J338,0)</f>
        <v>0</v>
      </c>
      <c r="BG338" s="139">
        <f>IF(N338="zákl. přenesená",J338,0)</f>
        <v>0</v>
      </c>
      <c r="BH338" s="139">
        <f>IF(N338="sníž. přenesená",J338,0)</f>
        <v>0</v>
      </c>
      <c r="BI338" s="139">
        <f>IF(N338="nulová",J338,0)</f>
        <v>0</v>
      </c>
      <c r="BJ338" s="16" t="s">
        <v>88</v>
      </c>
      <c r="BK338" s="139">
        <f>ROUND(I338*H338,2)</f>
        <v>0</v>
      </c>
      <c r="BL338" s="16" t="s">
        <v>162</v>
      </c>
      <c r="BM338" s="257" t="s">
        <v>460</v>
      </c>
    </row>
    <row r="339" s="1" customFormat="1">
      <c r="B339" s="39"/>
      <c r="C339" s="40"/>
      <c r="D339" s="258" t="s">
        <v>164</v>
      </c>
      <c r="E339" s="40"/>
      <c r="F339" s="259" t="s">
        <v>461</v>
      </c>
      <c r="G339" s="40"/>
      <c r="H339" s="40"/>
      <c r="I339" s="155"/>
      <c r="J339" s="40"/>
      <c r="K339" s="40"/>
      <c r="L339" s="41"/>
      <c r="M339" s="260"/>
      <c r="N339" s="87"/>
      <c r="O339" s="87"/>
      <c r="P339" s="87"/>
      <c r="Q339" s="87"/>
      <c r="R339" s="87"/>
      <c r="S339" s="87"/>
      <c r="T339" s="88"/>
      <c r="AT339" s="16" t="s">
        <v>164</v>
      </c>
      <c r="AU339" s="16" t="s">
        <v>90</v>
      </c>
    </row>
    <row r="340" s="1" customFormat="1" ht="24" customHeight="1">
      <c r="B340" s="39"/>
      <c r="C340" s="246" t="s">
        <v>462</v>
      </c>
      <c r="D340" s="246" t="s">
        <v>157</v>
      </c>
      <c r="E340" s="247" t="s">
        <v>463</v>
      </c>
      <c r="F340" s="248" t="s">
        <v>464</v>
      </c>
      <c r="G340" s="249" t="s">
        <v>191</v>
      </c>
      <c r="H340" s="250">
        <v>36</v>
      </c>
      <c r="I340" s="251"/>
      <c r="J340" s="252">
        <f>ROUND(I340*H340,2)</f>
        <v>0</v>
      </c>
      <c r="K340" s="248" t="s">
        <v>161</v>
      </c>
      <c r="L340" s="41"/>
      <c r="M340" s="253" t="s">
        <v>1</v>
      </c>
      <c r="N340" s="254" t="s">
        <v>45</v>
      </c>
      <c r="O340" s="87"/>
      <c r="P340" s="255">
        <f>O340*H340</f>
        <v>0</v>
      </c>
      <c r="Q340" s="255">
        <v>0.00029</v>
      </c>
      <c r="R340" s="255">
        <f>Q340*H340</f>
        <v>0.01044</v>
      </c>
      <c r="S340" s="255">
        <v>0</v>
      </c>
      <c r="T340" s="256">
        <f>S340*H340</f>
        <v>0</v>
      </c>
      <c r="AR340" s="257" t="s">
        <v>162</v>
      </c>
      <c r="AT340" s="257" t="s">
        <v>157</v>
      </c>
      <c r="AU340" s="257" t="s">
        <v>90</v>
      </c>
      <c r="AY340" s="16" t="s">
        <v>154</v>
      </c>
      <c r="BE340" s="139">
        <f>IF(N340="základní",J340,0)</f>
        <v>0</v>
      </c>
      <c r="BF340" s="139">
        <f>IF(N340="snížená",J340,0)</f>
        <v>0</v>
      </c>
      <c r="BG340" s="139">
        <f>IF(N340="zákl. přenesená",J340,0)</f>
        <v>0</v>
      </c>
      <c r="BH340" s="139">
        <f>IF(N340="sníž. přenesená",J340,0)</f>
        <v>0</v>
      </c>
      <c r="BI340" s="139">
        <f>IF(N340="nulová",J340,0)</f>
        <v>0</v>
      </c>
      <c r="BJ340" s="16" t="s">
        <v>88</v>
      </c>
      <c r="BK340" s="139">
        <f>ROUND(I340*H340,2)</f>
        <v>0</v>
      </c>
      <c r="BL340" s="16" t="s">
        <v>162</v>
      </c>
      <c r="BM340" s="257" t="s">
        <v>465</v>
      </c>
    </row>
    <row r="341" s="1" customFormat="1">
      <c r="B341" s="39"/>
      <c r="C341" s="40"/>
      <c r="D341" s="258" t="s">
        <v>164</v>
      </c>
      <c r="E341" s="40"/>
      <c r="F341" s="259" t="s">
        <v>466</v>
      </c>
      <c r="G341" s="40"/>
      <c r="H341" s="40"/>
      <c r="I341" s="155"/>
      <c r="J341" s="40"/>
      <c r="K341" s="40"/>
      <c r="L341" s="41"/>
      <c r="M341" s="260"/>
      <c r="N341" s="87"/>
      <c r="O341" s="87"/>
      <c r="P341" s="87"/>
      <c r="Q341" s="87"/>
      <c r="R341" s="87"/>
      <c r="S341" s="87"/>
      <c r="T341" s="88"/>
      <c r="AT341" s="16" t="s">
        <v>164</v>
      </c>
      <c r="AU341" s="16" t="s">
        <v>90</v>
      </c>
    </row>
    <row r="342" s="1" customFormat="1" ht="24" customHeight="1">
      <c r="B342" s="39"/>
      <c r="C342" s="246" t="s">
        <v>467</v>
      </c>
      <c r="D342" s="246" t="s">
        <v>157</v>
      </c>
      <c r="E342" s="247" t="s">
        <v>468</v>
      </c>
      <c r="F342" s="248" t="s">
        <v>469</v>
      </c>
      <c r="G342" s="249" t="s">
        <v>191</v>
      </c>
      <c r="H342" s="250">
        <v>36</v>
      </c>
      <c r="I342" s="251"/>
      <c r="J342" s="252">
        <f>ROUND(I342*H342,2)</f>
        <v>0</v>
      </c>
      <c r="K342" s="248" t="s">
        <v>161</v>
      </c>
      <c r="L342" s="41"/>
      <c r="M342" s="253" t="s">
        <v>1</v>
      </c>
      <c r="N342" s="254" t="s">
        <v>45</v>
      </c>
      <c r="O342" s="87"/>
      <c r="P342" s="255">
        <f>O342*H342</f>
        <v>0</v>
      </c>
      <c r="Q342" s="255">
        <v>0.00042000000000000002</v>
      </c>
      <c r="R342" s="255">
        <f>Q342*H342</f>
        <v>0.015120000000000002</v>
      </c>
      <c r="S342" s="255">
        <v>0</v>
      </c>
      <c r="T342" s="256">
        <f>S342*H342</f>
        <v>0</v>
      </c>
      <c r="AR342" s="257" t="s">
        <v>162</v>
      </c>
      <c r="AT342" s="257" t="s">
        <v>157</v>
      </c>
      <c r="AU342" s="257" t="s">
        <v>90</v>
      </c>
      <c r="AY342" s="16" t="s">
        <v>154</v>
      </c>
      <c r="BE342" s="139">
        <f>IF(N342="základní",J342,0)</f>
        <v>0</v>
      </c>
      <c r="BF342" s="139">
        <f>IF(N342="snížená",J342,0)</f>
        <v>0</v>
      </c>
      <c r="BG342" s="139">
        <f>IF(N342="zákl. přenesená",J342,0)</f>
        <v>0</v>
      </c>
      <c r="BH342" s="139">
        <f>IF(N342="sníž. přenesená",J342,0)</f>
        <v>0</v>
      </c>
      <c r="BI342" s="139">
        <f>IF(N342="nulová",J342,0)</f>
        <v>0</v>
      </c>
      <c r="BJ342" s="16" t="s">
        <v>88</v>
      </c>
      <c r="BK342" s="139">
        <f>ROUND(I342*H342,2)</f>
        <v>0</v>
      </c>
      <c r="BL342" s="16" t="s">
        <v>162</v>
      </c>
      <c r="BM342" s="257" t="s">
        <v>470</v>
      </c>
    </row>
    <row r="343" s="1" customFormat="1">
      <c r="B343" s="39"/>
      <c r="C343" s="40"/>
      <c r="D343" s="258" t="s">
        <v>164</v>
      </c>
      <c r="E343" s="40"/>
      <c r="F343" s="259" t="s">
        <v>471</v>
      </c>
      <c r="G343" s="40"/>
      <c r="H343" s="40"/>
      <c r="I343" s="155"/>
      <c r="J343" s="40"/>
      <c r="K343" s="40"/>
      <c r="L343" s="41"/>
      <c r="M343" s="260"/>
      <c r="N343" s="87"/>
      <c r="O343" s="87"/>
      <c r="P343" s="87"/>
      <c r="Q343" s="87"/>
      <c r="R343" s="87"/>
      <c r="S343" s="87"/>
      <c r="T343" s="88"/>
      <c r="AT343" s="16" t="s">
        <v>164</v>
      </c>
      <c r="AU343" s="16" t="s">
        <v>90</v>
      </c>
    </row>
    <row r="344" s="1" customFormat="1" ht="24" customHeight="1">
      <c r="B344" s="39"/>
      <c r="C344" s="246" t="s">
        <v>472</v>
      </c>
      <c r="D344" s="246" t="s">
        <v>157</v>
      </c>
      <c r="E344" s="247" t="s">
        <v>473</v>
      </c>
      <c r="F344" s="248" t="s">
        <v>474</v>
      </c>
      <c r="G344" s="249" t="s">
        <v>191</v>
      </c>
      <c r="H344" s="250">
        <v>24</v>
      </c>
      <c r="I344" s="251"/>
      <c r="J344" s="252">
        <f>ROUND(I344*H344,2)</f>
        <v>0</v>
      </c>
      <c r="K344" s="248" t="s">
        <v>161</v>
      </c>
      <c r="L344" s="41"/>
      <c r="M344" s="253" t="s">
        <v>1</v>
      </c>
      <c r="N344" s="254" t="s">
        <v>45</v>
      </c>
      <c r="O344" s="87"/>
      <c r="P344" s="255">
        <f>O344*H344</f>
        <v>0</v>
      </c>
      <c r="Q344" s="255">
        <v>0.00044000000000000002</v>
      </c>
      <c r="R344" s="255">
        <f>Q344*H344</f>
        <v>0.01056</v>
      </c>
      <c r="S344" s="255">
        <v>0</v>
      </c>
      <c r="T344" s="256">
        <f>S344*H344</f>
        <v>0</v>
      </c>
      <c r="AR344" s="257" t="s">
        <v>162</v>
      </c>
      <c r="AT344" s="257" t="s">
        <v>157</v>
      </c>
      <c r="AU344" s="257" t="s">
        <v>90</v>
      </c>
      <c r="AY344" s="16" t="s">
        <v>154</v>
      </c>
      <c r="BE344" s="139">
        <f>IF(N344="základní",J344,0)</f>
        <v>0</v>
      </c>
      <c r="BF344" s="139">
        <f>IF(N344="snížená",J344,0)</f>
        <v>0</v>
      </c>
      <c r="BG344" s="139">
        <f>IF(N344="zákl. přenesená",J344,0)</f>
        <v>0</v>
      </c>
      <c r="BH344" s="139">
        <f>IF(N344="sníž. přenesená",J344,0)</f>
        <v>0</v>
      </c>
      <c r="BI344" s="139">
        <f>IF(N344="nulová",J344,0)</f>
        <v>0</v>
      </c>
      <c r="BJ344" s="16" t="s">
        <v>88</v>
      </c>
      <c r="BK344" s="139">
        <f>ROUND(I344*H344,2)</f>
        <v>0</v>
      </c>
      <c r="BL344" s="16" t="s">
        <v>162</v>
      </c>
      <c r="BM344" s="257" t="s">
        <v>475</v>
      </c>
    </row>
    <row r="345" s="1" customFormat="1">
      <c r="B345" s="39"/>
      <c r="C345" s="40"/>
      <c r="D345" s="258" t="s">
        <v>164</v>
      </c>
      <c r="E345" s="40"/>
      <c r="F345" s="259" t="s">
        <v>476</v>
      </c>
      <c r="G345" s="40"/>
      <c r="H345" s="40"/>
      <c r="I345" s="155"/>
      <c r="J345" s="40"/>
      <c r="K345" s="40"/>
      <c r="L345" s="41"/>
      <c r="M345" s="260"/>
      <c r="N345" s="87"/>
      <c r="O345" s="87"/>
      <c r="P345" s="87"/>
      <c r="Q345" s="87"/>
      <c r="R345" s="87"/>
      <c r="S345" s="87"/>
      <c r="T345" s="88"/>
      <c r="AT345" s="16" t="s">
        <v>164</v>
      </c>
      <c r="AU345" s="16" t="s">
        <v>90</v>
      </c>
    </row>
    <row r="346" s="1" customFormat="1" ht="24" customHeight="1">
      <c r="B346" s="39"/>
      <c r="C346" s="246" t="s">
        <v>477</v>
      </c>
      <c r="D346" s="246" t="s">
        <v>157</v>
      </c>
      <c r="E346" s="247" t="s">
        <v>478</v>
      </c>
      <c r="F346" s="248" t="s">
        <v>479</v>
      </c>
      <c r="G346" s="249" t="s">
        <v>191</v>
      </c>
      <c r="H346" s="250">
        <v>24</v>
      </c>
      <c r="I346" s="251"/>
      <c r="J346" s="252">
        <f>ROUND(I346*H346,2)</f>
        <v>0</v>
      </c>
      <c r="K346" s="248" t="s">
        <v>161</v>
      </c>
      <c r="L346" s="41"/>
      <c r="M346" s="253" t="s">
        <v>1</v>
      </c>
      <c r="N346" s="254" t="s">
        <v>45</v>
      </c>
      <c r="O346" s="87"/>
      <c r="P346" s="255">
        <f>O346*H346</f>
        <v>0</v>
      </c>
      <c r="Q346" s="255">
        <v>0.00055999999999999995</v>
      </c>
      <c r="R346" s="255">
        <f>Q346*H346</f>
        <v>0.013439999999999999</v>
      </c>
      <c r="S346" s="255">
        <v>0</v>
      </c>
      <c r="T346" s="256">
        <f>S346*H346</f>
        <v>0</v>
      </c>
      <c r="AR346" s="257" t="s">
        <v>162</v>
      </c>
      <c r="AT346" s="257" t="s">
        <v>157</v>
      </c>
      <c r="AU346" s="257" t="s">
        <v>90</v>
      </c>
      <c r="AY346" s="16" t="s">
        <v>154</v>
      </c>
      <c r="BE346" s="139">
        <f>IF(N346="základní",J346,0)</f>
        <v>0</v>
      </c>
      <c r="BF346" s="139">
        <f>IF(N346="snížená",J346,0)</f>
        <v>0</v>
      </c>
      <c r="BG346" s="139">
        <f>IF(N346="zákl. přenesená",J346,0)</f>
        <v>0</v>
      </c>
      <c r="BH346" s="139">
        <f>IF(N346="sníž. přenesená",J346,0)</f>
        <v>0</v>
      </c>
      <c r="BI346" s="139">
        <f>IF(N346="nulová",J346,0)</f>
        <v>0</v>
      </c>
      <c r="BJ346" s="16" t="s">
        <v>88</v>
      </c>
      <c r="BK346" s="139">
        <f>ROUND(I346*H346,2)</f>
        <v>0</v>
      </c>
      <c r="BL346" s="16" t="s">
        <v>162</v>
      </c>
      <c r="BM346" s="257" t="s">
        <v>480</v>
      </c>
    </row>
    <row r="347" s="1" customFormat="1">
      <c r="B347" s="39"/>
      <c r="C347" s="40"/>
      <c r="D347" s="258" t="s">
        <v>164</v>
      </c>
      <c r="E347" s="40"/>
      <c r="F347" s="259" t="s">
        <v>481</v>
      </c>
      <c r="G347" s="40"/>
      <c r="H347" s="40"/>
      <c r="I347" s="155"/>
      <c r="J347" s="40"/>
      <c r="K347" s="40"/>
      <c r="L347" s="41"/>
      <c r="M347" s="260"/>
      <c r="N347" s="87"/>
      <c r="O347" s="87"/>
      <c r="P347" s="87"/>
      <c r="Q347" s="87"/>
      <c r="R347" s="87"/>
      <c r="S347" s="87"/>
      <c r="T347" s="88"/>
      <c r="AT347" s="16" t="s">
        <v>164</v>
      </c>
      <c r="AU347" s="16" t="s">
        <v>90</v>
      </c>
    </row>
    <row r="348" s="1" customFormat="1" ht="24" customHeight="1">
      <c r="B348" s="39"/>
      <c r="C348" s="246" t="s">
        <v>482</v>
      </c>
      <c r="D348" s="246" t="s">
        <v>157</v>
      </c>
      <c r="E348" s="247" t="s">
        <v>483</v>
      </c>
      <c r="F348" s="248" t="s">
        <v>484</v>
      </c>
      <c r="G348" s="249" t="s">
        <v>191</v>
      </c>
      <c r="H348" s="250">
        <v>96</v>
      </c>
      <c r="I348" s="251"/>
      <c r="J348" s="252">
        <f>ROUND(I348*H348,2)</f>
        <v>0</v>
      </c>
      <c r="K348" s="248" t="s">
        <v>161</v>
      </c>
      <c r="L348" s="41"/>
      <c r="M348" s="253" t="s">
        <v>1</v>
      </c>
      <c r="N348" s="254" t="s">
        <v>45</v>
      </c>
      <c r="O348" s="87"/>
      <c r="P348" s="255">
        <f>O348*H348</f>
        <v>0</v>
      </c>
      <c r="Q348" s="255">
        <v>0.00058</v>
      </c>
      <c r="R348" s="255">
        <f>Q348*H348</f>
        <v>0.05568</v>
      </c>
      <c r="S348" s="255">
        <v>0</v>
      </c>
      <c r="T348" s="256">
        <f>S348*H348</f>
        <v>0</v>
      </c>
      <c r="AR348" s="257" t="s">
        <v>162</v>
      </c>
      <c r="AT348" s="257" t="s">
        <v>157</v>
      </c>
      <c r="AU348" s="257" t="s">
        <v>90</v>
      </c>
      <c r="AY348" s="16" t="s">
        <v>154</v>
      </c>
      <c r="BE348" s="139">
        <f>IF(N348="základní",J348,0)</f>
        <v>0</v>
      </c>
      <c r="BF348" s="139">
        <f>IF(N348="snížená",J348,0)</f>
        <v>0</v>
      </c>
      <c r="BG348" s="139">
        <f>IF(N348="zákl. přenesená",J348,0)</f>
        <v>0</v>
      </c>
      <c r="BH348" s="139">
        <f>IF(N348="sníž. přenesená",J348,0)</f>
        <v>0</v>
      </c>
      <c r="BI348" s="139">
        <f>IF(N348="nulová",J348,0)</f>
        <v>0</v>
      </c>
      <c r="BJ348" s="16" t="s">
        <v>88</v>
      </c>
      <c r="BK348" s="139">
        <f>ROUND(I348*H348,2)</f>
        <v>0</v>
      </c>
      <c r="BL348" s="16" t="s">
        <v>162</v>
      </c>
      <c r="BM348" s="257" t="s">
        <v>485</v>
      </c>
    </row>
    <row r="349" s="1" customFormat="1">
      <c r="B349" s="39"/>
      <c r="C349" s="40"/>
      <c r="D349" s="258" t="s">
        <v>164</v>
      </c>
      <c r="E349" s="40"/>
      <c r="F349" s="259" t="s">
        <v>486</v>
      </c>
      <c r="G349" s="40"/>
      <c r="H349" s="40"/>
      <c r="I349" s="155"/>
      <c r="J349" s="40"/>
      <c r="K349" s="40"/>
      <c r="L349" s="41"/>
      <c r="M349" s="260"/>
      <c r="N349" s="87"/>
      <c r="O349" s="87"/>
      <c r="P349" s="87"/>
      <c r="Q349" s="87"/>
      <c r="R349" s="87"/>
      <c r="S349" s="87"/>
      <c r="T349" s="88"/>
      <c r="AT349" s="16" t="s">
        <v>164</v>
      </c>
      <c r="AU349" s="16" t="s">
        <v>90</v>
      </c>
    </row>
    <row r="350" s="1" customFormat="1" ht="24" customHeight="1">
      <c r="B350" s="39"/>
      <c r="C350" s="246" t="s">
        <v>487</v>
      </c>
      <c r="D350" s="246" t="s">
        <v>157</v>
      </c>
      <c r="E350" s="247" t="s">
        <v>488</v>
      </c>
      <c r="F350" s="248" t="s">
        <v>489</v>
      </c>
      <c r="G350" s="249" t="s">
        <v>191</v>
      </c>
      <c r="H350" s="250">
        <v>96</v>
      </c>
      <c r="I350" s="251"/>
      <c r="J350" s="252">
        <f>ROUND(I350*H350,2)</f>
        <v>0</v>
      </c>
      <c r="K350" s="248" t="s">
        <v>161</v>
      </c>
      <c r="L350" s="41"/>
      <c r="M350" s="253" t="s">
        <v>1</v>
      </c>
      <c r="N350" s="254" t="s">
        <v>45</v>
      </c>
      <c r="O350" s="87"/>
      <c r="P350" s="255">
        <f>O350*H350</f>
        <v>0</v>
      </c>
      <c r="Q350" s="255">
        <v>0.00072000000000000005</v>
      </c>
      <c r="R350" s="255">
        <f>Q350*H350</f>
        <v>0.069120000000000001</v>
      </c>
      <c r="S350" s="255">
        <v>0</v>
      </c>
      <c r="T350" s="256">
        <f>S350*H350</f>
        <v>0</v>
      </c>
      <c r="AR350" s="257" t="s">
        <v>162</v>
      </c>
      <c r="AT350" s="257" t="s">
        <v>157</v>
      </c>
      <c r="AU350" s="257" t="s">
        <v>90</v>
      </c>
      <c r="AY350" s="16" t="s">
        <v>154</v>
      </c>
      <c r="BE350" s="139">
        <f>IF(N350="základní",J350,0)</f>
        <v>0</v>
      </c>
      <c r="BF350" s="139">
        <f>IF(N350="snížená",J350,0)</f>
        <v>0</v>
      </c>
      <c r="BG350" s="139">
        <f>IF(N350="zákl. přenesená",J350,0)</f>
        <v>0</v>
      </c>
      <c r="BH350" s="139">
        <f>IF(N350="sníž. přenesená",J350,0)</f>
        <v>0</v>
      </c>
      <c r="BI350" s="139">
        <f>IF(N350="nulová",J350,0)</f>
        <v>0</v>
      </c>
      <c r="BJ350" s="16" t="s">
        <v>88</v>
      </c>
      <c r="BK350" s="139">
        <f>ROUND(I350*H350,2)</f>
        <v>0</v>
      </c>
      <c r="BL350" s="16" t="s">
        <v>162</v>
      </c>
      <c r="BM350" s="257" t="s">
        <v>490</v>
      </c>
    </row>
    <row r="351" s="1" customFormat="1">
      <c r="B351" s="39"/>
      <c r="C351" s="40"/>
      <c r="D351" s="258" t="s">
        <v>164</v>
      </c>
      <c r="E351" s="40"/>
      <c r="F351" s="259" t="s">
        <v>491</v>
      </c>
      <c r="G351" s="40"/>
      <c r="H351" s="40"/>
      <c r="I351" s="155"/>
      <c r="J351" s="40"/>
      <c r="K351" s="40"/>
      <c r="L351" s="41"/>
      <c r="M351" s="260"/>
      <c r="N351" s="87"/>
      <c r="O351" s="87"/>
      <c r="P351" s="87"/>
      <c r="Q351" s="87"/>
      <c r="R351" s="87"/>
      <c r="S351" s="87"/>
      <c r="T351" s="88"/>
      <c r="AT351" s="16" t="s">
        <v>164</v>
      </c>
      <c r="AU351" s="16" t="s">
        <v>90</v>
      </c>
    </row>
    <row r="352" s="1" customFormat="1" ht="24" customHeight="1">
      <c r="B352" s="39"/>
      <c r="C352" s="246" t="s">
        <v>492</v>
      </c>
      <c r="D352" s="246" t="s">
        <v>157</v>
      </c>
      <c r="E352" s="247" t="s">
        <v>493</v>
      </c>
      <c r="F352" s="248" t="s">
        <v>494</v>
      </c>
      <c r="G352" s="249" t="s">
        <v>225</v>
      </c>
      <c r="H352" s="250">
        <v>11</v>
      </c>
      <c r="I352" s="251"/>
      <c r="J352" s="252">
        <f>ROUND(I352*H352,2)</f>
        <v>0</v>
      </c>
      <c r="K352" s="248" t="s">
        <v>161</v>
      </c>
      <c r="L352" s="41"/>
      <c r="M352" s="253" t="s">
        <v>1</v>
      </c>
      <c r="N352" s="254" t="s">
        <v>45</v>
      </c>
      <c r="O352" s="87"/>
      <c r="P352" s="255">
        <f>O352*H352</f>
        <v>0</v>
      </c>
      <c r="Q352" s="255">
        <v>0.00164</v>
      </c>
      <c r="R352" s="255">
        <f>Q352*H352</f>
        <v>0.01804</v>
      </c>
      <c r="S352" s="255">
        <v>0</v>
      </c>
      <c r="T352" s="256">
        <f>S352*H352</f>
        <v>0</v>
      </c>
      <c r="AR352" s="257" t="s">
        <v>162</v>
      </c>
      <c r="AT352" s="257" t="s">
        <v>157</v>
      </c>
      <c r="AU352" s="257" t="s">
        <v>90</v>
      </c>
      <c r="AY352" s="16" t="s">
        <v>154</v>
      </c>
      <c r="BE352" s="139">
        <f>IF(N352="základní",J352,0)</f>
        <v>0</v>
      </c>
      <c r="BF352" s="139">
        <f>IF(N352="snížená",J352,0)</f>
        <v>0</v>
      </c>
      <c r="BG352" s="139">
        <f>IF(N352="zákl. přenesená",J352,0)</f>
        <v>0</v>
      </c>
      <c r="BH352" s="139">
        <f>IF(N352="sníž. přenesená",J352,0)</f>
        <v>0</v>
      </c>
      <c r="BI352" s="139">
        <f>IF(N352="nulová",J352,0)</f>
        <v>0</v>
      </c>
      <c r="BJ352" s="16" t="s">
        <v>88</v>
      </c>
      <c r="BK352" s="139">
        <f>ROUND(I352*H352,2)</f>
        <v>0</v>
      </c>
      <c r="BL352" s="16" t="s">
        <v>162</v>
      </c>
      <c r="BM352" s="257" t="s">
        <v>495</v>
      </c>
    </row>
    <row r="353" s="1" customFormat="1">
      <c r="B353" s="39"/>
      <c r="C353" s="40"/>
      <c r="D353" s="258" t="s">
        <v>164</v>
      </c>
      <c r="E353" s="40"/>
      <c r="F353" s="259" t="s">
        <v>496</v>
      </c>
      <c r="G353" s="40"/>
      <c r="H353" s="40"/>
      <c r="I353" s="155"/>
      <c r="J353" s="40"/>
      <c r="K353" s="40"/>
      <c r="L353" s="41"/>
      <c r="M353" s="260"/>
      <c r="N353" s="87"/>
      <c r="O353" s="87"/>
      <c r="P353" s="87"/>
      <c r="Q353" s="87"/>
      <c r="R353" s="87"/>
      <c r="S353" s="87"/>
      <c r="T353" s="88"/>
      <c r="AT353" s="16" t="s">
        <v>164</v>
      </c>
      <c r="AU353" s="16" t="s">
        <v>90</v>
      </c>
    </row>
    <row r="354" s="1" customFormat="1" ht="24" customHeight="1">
      <c r="B354" s="39"/>
      <c r="C354" s="246" t="s">
        <v>497</v>
      </c>
      <c r="D354" s="246" t="s">
        <v>157</v>
      </c>
      <c r="E354" s="247" t="s">
        <v>498</v>
      </c>
      <c r="F354" s="248" t="s">
        <v>499</v>
      </c>
      <c r="G354" s="249" t="s">
        <v>225</v>
      </c>
      <c r="H354" s="250">
        <v>11</v>
      </c>
      <c r="I354" s="251"/>
      <c r="J354" s="252">
        <f>ROUND(I354*H354,2)</f>
        <v>0</v>
      </c>
      <c r="K354" s="248" t="s">
        <v>161</v>
      </c>
      <c r="L354" s="41"/>
      <c r="M354" s="253" t="s">
        <v>1</v>
      </c>
      <c r="N354" s="254" t="s">
        <v>45</v>
      </c>
      <c r="O354" s="87"/>
      <c r="P354" s="255">
        <f>O354*H354</f>
        <v>0</v>
      </c>
      <c r="Q354" s="255">
        <v>0.0024399999999999999</v>
      </c>
      <c r="R354" s="255">
        <f>Q354*H354</f>
        <v>0.026839999999999999</v>
      </c>
      <c r="S354" s="255">
        <v>0</v>
      </c>
      <c r="T354" s="256">
        <f>S354*H354</f>
        <v>0</v>
      </c>
      <c r="AR354" s="257" t="s">
        <v>162</v>
      </c>
      <c r="AT354" s="257" t="s">
        <v>157</v>
      </c>
      <c r="AU354" s="257" t="s">
        <v>90</v>
      </c>
      <c r="AY354" s="16" t="s">
        <v>154</v>
      </c>
      <c r="BE354" s="139">
        <f>IF(N354="základní",J354,0)</f>
        <v>0</v>
      </c>
      <c r="BF354" s="139">
        <f>IF(N354="snížená",J354,0)</f>
        <v>0</v>
      </c>
      <c r="BG354" s="139">
        <f>IF(N354="zákl. přenesená",J354,0)</f>
        <v>0</v>
      </c>
      <c r="BH354" s="139">
        <f>IF(N354="sníž. přenesená",J354,0)</f>
        <v>0</v>
      </c>
      <c r="BI354" s="139">
        <f>IF(N354="nulová",J354,0)</f>
        <v>0</v>
      </c>
      <c r="BJ354" s="16" t="s">
        <v>88</v>
      </c>
      <c r="BK354" s="139">
        <f>ROUND(I354*H354,2)</f>
        <v>0</v>
      </c>
      <c r="BL354" s="16" t="s">
        <v>162</v>
      </c>
      <c r="BM354" s="257" t="s">
        <v>500</v>
      </c>
    </row>
    <row r="355" s="1" customFormat="1">
      <c r="B355" s="39"/>
      <c r="C355" s="40"/>
      <c r="D355" s="258" t="s">
        <v>164</v>
      </c>
      <c r="E355" s="40"/>
      <c r="F355" s="259" t="s">
        <v>501</v>
      </c>
      <c r="G355" s="40"/>
      <c r="H355" s="40"/>
      <c r="I355" s="155"/>
      <c r="J355" s="40"/>
      <c r="K355" s="40"/>
      <c r="L355" s="41"/>
      <c r="M355" s="260"/>
      <c r="N355" s="87"/>
      <c r="O355" s="87"/>
      <c r="P355" s="87"/>
      <c r="Q355" s="87"/>
      <c r="R355" s="87"/>
      <c r="S355" s="87"/>
      <c r="T355" s="88"/>
      <c r="AT355" s="16" t="s">
        <v>164</v>
      </c>
      <c r="AU355" s="16" t="s">
        <v>90</v>
      </c>
    </row>
    <row r="356" s="1" customFormat="1" ht="24" customHeight="1">
      <c r="B356" s="39"/>
      <c r="C356" s="246" t="s">
        <v>502</v>
      </c>
      <c r="D356" s="246" t="s">
        <v>157</v>
      </c>
      <c r="E356" s="247" t="s">
        <v>503</v>
      </c>
      <c r="F356" s="248" t="s">
        <v>504</v>
      </c>
      <c r="G356" s="249" t="s">
        <v>225</v>
      </c>
      <c r="H356" s="250">
        <v>7</v>
      </c>
      <c r="I356" s="251"/>
      <c r="J356" s="252">
        <f>ROUND(I356*H356,2)</f>
        <v>0</v>
      </c>
      <c r="K356" s="248" t="s">
        <v>161</v>
      </c>
      <c r="L356" s="41"/>
      <c r="M356" s="253" t="s">
        <v>1</v>
      </c>
      <c r="N356" s="254" t="s">
        <v>45</v>
      </c>
      <c r="O356" s="87"/>
      <c r="P356" s="255">
        <f>O356*H356</f>
        <v>0</v>
      </c>
      <c r="Q356" s="255">
        <v>0.0025200000000000001</v>
      </c>
      <c r="R356" s="255">
        <f>Q356*H356</f>
        <v>0.017639999999999999</v>
      </c>
      <c r="S356" s="255">
        <v>0</v>
      </c>
      <c r="T356" s="256">
        <f>S356*H356</f>
        <v>0</v>
      </c>
      <c r="AR356" s="257" t="s">
        <v>162</v>
      </c>
      <c r="AT356" s="257" t="s">
        <v>157</v>
      </c>
      <c r="AU356" s="257" t="s">
        <v>90</v>
      </c>
      <c r="AY356" s="16" t="s">
        <v>154</v>
      </c>
      <c r="BE356" s="139">
        <f>IF(N356="základní",J356,0)</f>
        <v>0</v>
      </c>
      <c r="BF356" s="139">
        <f>IF(N356="snížená",J356,0)</f>
        <v>0</v>
      </c>
      <c r="BG356" s="139">
        <f>IF(N356="zákl. přenesená",J356,0)</f>
        <v>0</v>
      </c>
      <c r="BH356" s="139">
        <f>IF(N356="sníž. přenesená",J356,0)</f>
        <v>0</v>
      </c>
      <c r="BI356" s="139">
        <f>IF(N356="nulová",J356,0)</f>
        <v>0</v>
      </c>
      <c r="BJ356" s="16" t="s">
        <v>88</v>
      </c>
      <c r="BK356" s="139">
        <f>ROUND(I356*H356,2)</f>
        <v>0</v>
      </c>
      <c r="BL356" s="16" t="s">
        <v>162</v>
      </c>
      <c r="BM356" s="257" t="s">
        <v>505</v>
      </c>
    </row>
    <row r="357" s="1" customFormat="1">
      <c r="B357" s="39"/>
      <c r="C357" s="40"/>
      <c r="D357" s="258" t="s">
        <v>164</v>
      </c>
      <c r="E357" s="40"/>
      <c r="F357" s="259" t="s">
        <v>506</v>
      </c>
      <c r="G357" s="40"/>
      <c r="H357" s="40"/>
      <c r="I357" s="155"/>
      <c r="J357" s="40"/>
      <c r="K357" s="40"/>
      <c r="L357" s="41"/>
      <c r="M357" s="260"/>
      <c r="N357" s="87"/>
      <c r="O357" s="87"/>
      <c r="P357" s="87"/>
      <c r="Q357" s="87"/>
      <c r="R357" s="87"/>
      <c r="S357" s="87"/>
      <c r="T357" s="88"/>
      <c r="AT357" s="16" t="s">
        <v>164</v>
      </c>
      <c r="AU357" s="16" t="s">
        <v>90</v>
      </c>
    </row>
    <row r="358" s="1" customFormat="1" ht="24" customHeight="1">
      <c r="B358" s="39"/>
      <c r="C358" s="246" t="s">
        <v>507</v>
      </c>
      <c r="D358" s="246" t="s">
        <v>157</v>
      </c>
      <c r="E358" s="247" t="s">
        <v>508</v>
      </c>
      <c r="F358" s="248" t="s">
        <v>509</v>
      </c>
      <c r="G358" s="249" t="s">
        <v>225</v>
      </c>
      <c r="H358" s="250">
        <v>7</v>
      </c>
      <c r="I358" s="251"/>
      <c r="J358" s="252">
        <f>ROUND(I358*H358,2)</f>
        <v>0</v>
      </c>
      <c r="K358" s="248" t="s">
        <v>1</v>
      </c>
      <c r="L358" s="41"/>
      <c r="M358" s="253" t="s">
        <v>1</v>
      </c>
      <c r="N358" s="254" t="s">
        <v>45</v>
      </c>
      <c r="O358" s="87"/>
      <c r="P358" s="255">
        <f>O358*H358</f>
        <v>0</v>
      </c>
      <c r="Q358" s="255">
        <v>0.0032200000000000002</v>
      </c>
      <c r="R358" s="255">
        <f>Q358*H358</f>
        <v>0.022540000000000001</v>
      </c>
      <c r="S358" s="255">
        <v>0</v>
      </c>
      <c r="T358" s="256">
        <f>S358*H358</f>
        <v>0</v>
      </c>
      <c r="AR358" s="257" t="s">
        <v>162</v>
      </c>
      <c r="AT358" s="257" t="s">
        <v>157</v>
      </c>
      <c r="AU358" s="257" t="s">
        <v>90</v>
      </c>
      <c r="AY358" s="16" t="s">
        <v>154</v>
      </c>
      <c r="BE358" s="139">
        <f>IF(N358="základní",J358,0)</f>
        <v>0</v>
      </c>
      <c r="BF358" s="139">
        <f>IF(N358="snížená",J358,0)</f>
        <v>0</v>
      </c>
      <c r="BG358" s="139">
        <f>IF(N358="zákl. přenesená",J358,0)</f>
        <v>0</v>
      </c>
      <c r="BH358" s="139">
        <f>IF(N358="sníž. přenesená",J358,0)</f>
        <v>0</v>
      </c>
      <c r="BI358" s="139">
        <f>IF(N358="nulová",J358,0)</f>
        <v>0</v>
      </c>
      <c r="BJ358" s="16" t="s">
        <v>88</v>
      </c>
      <c r="BK358" s="139">
        <f>ROUND(I358*H358,2)</f>
        <v>0</v>
      </c>
      <c r="BL358" s="16" t="s">
        <v>162</v>
      </c>
      <c r="BM358" s="257" t="s">
        <v>510</v>
      </c>
    </row>
    <row r="359" s="1" customFormat="1">
      <c r="B359" s="39"/>
      <c r="C359" s="40"/>
      <c r="D359" s="258" t="s">
        <v>164</v>
      </c>
      <c r="E359" s="40"/>
      <c r="F359" s="259" t="s">
        <v>511</v>
      </c>
      <c r="G359" s="40"/>
      <c r="H359" s="40"/>
      <c r="I359" s="155"/>
      <c r="J359" s="40"/>
      <c r="K359" s="40"/>
      <c r="L359" s="41"/>
      <c r="M359" s="260"/>
      <c r="N359" s="87"/>
      <c r="O359" s="87"/>
      <c r="P359" s="87"/>
      <c r="Q359" s="87"/>
      <c r="R359" s="87"/>
      <c r="S359" s="87"/>
      <c r="T359" s="88"/>
      <c r="AT359" s="16" t="s">
        <v>164</v>
      </c>
      <c r="AU359" s="16" t="s">
        <v>90</v>
      </c>
    </row>
    <row r="360" s="1" customFormat="1" ht="24" customHeight="1">
      <c r="B360" s="39"/>
      <c r="C360" s="246" t="s">
        <v>512</v>
      </c>
      <c r="D360" s="246" t="s">
        <v>157</v>
      </c>
      <c r="E360" s="247" t="s">
        <v>513</v>
      </c>
      <c r="F360" s="248" t="s">
        <v>514</v>
      </c>
      <c r="G360" s="249" t="s">
        <v>225</v>
      </c>
      <c r="H360" s="250">
        <v>6</v>
      </c>
      <c r="I360" s="251"/>
      <c r="J360" s="252">
        <f>ROUND(I360*H360,2)</f>
        <v>0</v>
      </c>
      <c r="K360" s="248" t="s">
        <v>161</v>
      </c>
      <c r="L360" s="41"/>
      <c r="M360" s="253" t="s">
        <v>1</v>
      </c>
      <c r="N360" s="254" t="s">
        <v>45</v>
      </c>
      <c r="O360" s="87"/>
      <c r="P360" s="255">
        <f>O360*H360</f>
        <v>0</v>
      </c>
      <c r="Q360" s="255">
        <v>0.00263</v>
      </c>
      <c r="R360" s="255">
        <f>Q360*H360</f>
        <v>0.015779999999999999</v>
      </c>
      <c r="S360" s="255">
        <v>0</v>
      </c>
      <c r="T360" s="256">
        <f>S360*H360</f>
        <v>0</v>
      </c>
      <c r="AR360" s="257" t="s">
        <v>162</v>
      </c>
      <c r="AT360" s="257" t="s">
        <v>157</v>
      </c>
      <c r="AU360" s="257" t="s">
        <v>90</v>
      </c>
      <c r="AY360" s="16" t="s">
        <v>154</v>
      </c>
      <c r="BE360" s="139">
        <f>IF(N360="základní",J360,0)</f>
        <v>0</v>
      </c>
      <c r="BF360" s="139">
        <f>IF(N360="snížená",J360,0)</f>
        <v>0</v>
      </c>
      <c r="BG360" s="139">
        <f>IF(N360="zákl. přenesená",J360,0)</f>
        <v>0</v>
      </c>
      <c r="BH360" s="139">
        <f>IF(N360="sníž. přenesená",J360,0)</f>
        <v>0</v>
      </c>
      <c r="BI360" s="139">
        <f>IF(N360="nulová",J360,0)</f>
        <v>0</v>
      </c>
      <c r="BJ360" s="16" t="s">
        <v>88</v>
      </c>
      <c r="BK360" s="139">
        <f>ROUND(I360*H360,2)</f>
        <v>0</v>
      </c>
      <c r="BL360" s="16" t="s">
        <v>162</v>
      </c>
      <c r="BM360" s="257" t="s">
        <v>515</v>
      </c>
    </row>
    <row r="361" s="1" customFormat="1">
      <c r="B361" s="39"/>
      <c r="C361" s="40"/>
      <c r="D361" s="258" t="s">
        <v>164</v>
      </c>
      <c r="E361" s="40"/>
      <c r="F361" s="259" t="s">
        <v>516</v>
      </c>
      <c r="G361" s="40"/>
      <c r="H361" s="40"/>
      <c r="I361" s="155"/>
      <c r="J361" s="40"/>
      <c r="K361" s="40"/>
      <c r="L361" s="41"/>
      <c r="M361" s="260"/>
      <c r="N361" s="87"/>
      <c r="O361" s="87"/>
      <c r="P361" s="87"/>
      <c r="Q361" s="87"/>
      <c r="R361" s="87"/>
      <c r="S361" s="87"/>
      <c r="T361" s="88"/>
      <c r="AT361" s="16" t="s">
        <v>164</v>
      </c>
      <c r="AU361" s="16" t="s">
        <v>90</v>
      </c>
    </row>
    <row r="362" s="1" customFormat="1" ht="24" customHeight="1">
      <c r="B362" s="39"/>
      <c r="C362" s="246" t="s">
        <v>517</v>
      </c>
      <c r="D362" s="246" t="s">
        <v>157</v>
      </c>
      <c r="E362" s="247" t="s">
        <v>518</v>
      </c>
      <c r="F362" s="248" t="s">
        <v>519</v>
      </c>
      <c r="G362" s="249" t="s">
        <v>225</v>
      </c>
      <c r="H362" s="250">
        <v>6</v>
      </c>
      <c r="I362" s="251"/>
      <c r="J362" s="252">
        <f>ROUND(I362*H362,2)</f>
        <v>0</v>
      </c>
      <c r="K362" s="248" t="s">
        <v>161</v>
      </c>
      <c r="L362" s="41"/>
      <c r="M362" s="253" t="s">
        <v>1</v>
      </c>
      <c r="N362" s="254" t="s">
        <v>45</v>
      </c>
      <c r="O362" s="87"/>
      <c r="P362" s="255">
        <f>O362*H362</f>
        <v>0</v>
      </c>
      <c r="Q362" s="255">
        <v>0.0033300000000000001</v>
      </c>
      <c r="R362" s="255">
        <f>Q362*H362</f>
        <v>0.019980000000000001</v>
      </c>
      <c r="S362" s="255">
        <v>0</v>
      </c>
      <c r="T362" s="256">
        <f>S362*H362</f>
        <v>0</v>
      </c>
      <c r="AR362" s="257" t="s">
        <v>162</v>
      </c>
      <c r="AT362" s="257" t="s">
        <v>157</v>
      </c>
      <c r="AU362" s="257" t="s">
        <v>90</v>
      </c>
      <c r="AY362" s="16" t="s">
        <v>154</v>
      </c>
      <c r="BE362" s="139">
        <f>IF(N362="základní",J362,0)</f>
        <v>0</v>
      </c>
      <c r="BF362" s="139">
        <f>IF(N362="snížená",J362,0)</f>
        <v>0</v>
      </c>
      <c r="BG362" s="139">
        <f>IF(N362="zákl. přenesená",J362,0)</f>
        <v>0</v>
      </c>
      <c r="BH362" s="139">
        <f>IF(N362="sníž. přenesená",J362,0)</f>
        <v>0</v>
      </c>
      <c r="BI362" s="139">
        <f>IF(N362="nulová",J362,0)</f>
        <v>0</v>
      </c>
      <c r="BJ362" s="16" t="s">
        <v>88</v>
      </c>
      <c r="BK362" s="139">
        <f>ROUND(I362*H362,2)</f>
        <v>0</v>
      </c>
      <c r="BL362" s="16" t="s">
        <v>162</v>
      </c>
      <c r="BM362" s="257" t="s">
        <v>520</v>
      </c>
    </row>
    <row r="363" s="1" customFormat="1">
      <c r="B363" s="39"/>
      <c r="C363" s="40"/>
      <c r="D363" s="258" t="s">
        <v>164</v>
      </c>
      <c r="E363" s="40"/>
      <c r="F363" s="259" t="s">
        <v>521</v>
      </c>
      <c r="G363" s="40"/>
      <c r="H363" s="40"/>
      <c r="I363" s="155"/>
      <c r="J363" s="40"/>
      <c r="K363" s="40"/>
      <c r="L363" s="41"/>
      <c r="M363" s="260"/>
      <c r="N363" s="87"/>
      <c r="O363" s="87"/>
      <c r="P363" s="87"/>
      <c r="Q363" s="87"/>
      <c r="R363" s="87"/>
      <c r="S363" s="87"/>
      <c r="T363" s="88"/>
      <c r="AT363" s="16" t="s">
        <v>164</v>
      </c>
      <c r="AU363" s="16" t="s">
        <v>90</v>
      </c>
    </row>
    <row r="364" s="1" customFormat="1" ht="24" customHeight="1">
      <c r="B364" s="39"/>
      <c r="C364" s="246" t="s">
        <v>522</v>
      </c>
      <c r="D364" s="246" t="s">
        <v>157</v>
      </c>
      <c r="E364" s="247" t="s">
        <v>523</v>
      </c>
      <c r="F364" s="248" t="s">
        <v>524</v>
      </c>
      <c r="G364" s="249" t="s">
        <v>225</v>
      </c>
      <c r="H364" s="250">
        <v>16</v>
      </c>
      <c r="I364" s="251"/>
      <c r="J364" s="252">
        <f>ROUND(I364*H364,2)</f>
        <v>0</v>
      </c>
      <c r="K364" s="248" t="s">
        <v>161</v>
      </c>
      <c r="L364" s="41"/>
      <c r="M364" s="253" t="s">
        <v>1</v>
      </c>
      <c r="N364" s="254" t="s">
        <v>45</v>
      </c>
      <c r="O364" s="87"/>
      <c r="P364" s="255">
        <f>O364*H364</f>
        <v>0</v>
      </c>
      <c r="Q364" s="255">
        <v>0.00349</v>
      </c>
      <c r="R364" s="255">
        <f>Q364*H364</f>
        <v>0.055840000000000001</v>
      </c>
      <c r="S364" s="255">
        <v>0</v>
      </c>
      <c r="T364" s="256">
        <f>S364*H364</f>
        <v>0</v>
      </c>
      <c r="AR364" s="257" t="s">
        <v>162</v>
      </c>
      <c r="AT364" s="257" t="s">
        <v>157</v>
      </c>
      <c r="AU364" s="257" t="s">
        <v>90</v>
      </c>
      <c r="AY364" s="16" t="s">
        <v>154</v>
      </c>
      <c r="BE364" s="139">
        <f>IF(N364="základní",J364,0)</f>
        <v>0</v>
      </c>
      <c r="BF364" s="139">
        <f>IF(N364="snížená",J364,0)</f>
        <v>0</v>
      </c>
      <c r="BG364" s="139">
        <f>IF(N364="zákl. přenesená",J364,0)</f>
        <v>0</v>
      </c>
      <c r="BH364" s="139">
        <f>IF(N364="sníž. přenesená",J364,0)</f>
        <v>0</v>
      </c>
      <c r="BI364" s="139">
        <f>IF(N364="nulová",J364,0)</f>
        <v>0</v>
      </c>
      <c r="BJ364" s="16" t="s">
        <v>88</v>
      </c>
      <c r="BK364" s="139">
        <f>ROUND(I364*H364,2)</f>
        <v>0</v>
      </c>
      <c r="BL364" s="16" t="s">
        <v>162</v>
      </c>
      <c r="BM364" s="257" t="s">
        <v>525</v>
      </c>
    </row>
    <row r="365" s="1" customFormat="1">
      <c r="B365" s="39"/>
      <c r="C365" s="40"/>
      <c r="D365" s="258" t="s">
        <v>164</v>
      </c>
      <c r="E365" s="40"/>
      <c r="F365" s="259" t="s">
        <v>526</v>
      </c>
      <c r="G365" s="40"/>
      <c r="H365" s="40"/>
      <c r="I365" s="155"/>
      <c r="J365" s="40"/>
      <c r="K365" s="40"/>
      <c r="L365" s="41"/>
      <c r="M365" s="260"/>
      <c r="N365" s="87"/>
      <c r="O365" s="87"/>
      <c r="P365" s="87"/>
      <c r="Q365" s="87"/>
      <c r="R365" s="87"/>
      <c r="S365" s="87"/>
      <c r="T365" s="88"/>
      <c r="AT365" s="16" t="s">
        <v>164</v>
      </c>
      <c r="AU365" s="16" t="s">
        <v>90</v>
      </c>
    </row>
    <row r="366" s="1" customFormat="1" ht="24" customHeight="1">
      <c r="B366" s="39"/>
      <c r="C366" s="246" t="s">
        <v>527</v>
      </c>
      <c r="D366" s="246" t="s">
        <v>157</v>
      </c>
      <c r="E366" s="247" t="s">
        <v>528</v>
      </c>
      <c r="F366" s="248" t="s">
        <v>529</v>
      </c>
      <c r="G366" s="249" t="s">
        <v>225</v>
      </c>
      <c r="H366" s="250">
        <v>16</v>
      </c>
      <c r="I366" s="251"/>
      <c r="J366" s="252">
        <f>ROUND(I366*H366,2)</f>
        <v>0</v>
      </c>
      <c r="K366" s="248" t="s">
        <v>161</v>
      </c>
      <c r="L366" s="41"/>
      <c r="M366" s="253" t="s">
        <v>1</v>
      </c>
      <c r="N366" s="254" t="s">
        <v>45</v>
      </c>
      <c r="O366" s="87"/>
      <c r="P366" s="255">
        <f>O366*H366</f>
        <v>0</v>
      </c>
      <c r="Q366" s="255">
        <v>0.0042900000000000004</v>
      </c>
      <c r="R366" s="255">
        <f>Q366*H366</f>
        <v>0.068640000000000007</v>
      </c>
      <c r="S366" s="255">
        <v>0</v>
      </c>
      <c r="T366" s="256">
        <f>S366*H366</f>
        <v>0</v>
      </c>
      <c r="AR366" s="257" t="s">
        <v>162</v>
      </c>
      <c r="AT366" s="257" t="s">
        <v>157</v>
      </c>
      <c r="AU366" s="257" t="s">
        <v>90</v>
      </c>
      <c r="AY366" s="16" t="s">
        <v>154</v>
      </c>
      <c r="BE366" s="139">
        <f>IF(N366="základní",J366,0)</f>
        <v>0</v>
      </c>
      <c r="BF366" s="139">
        <f>IF(N366="snížená",J366,0)</f>
        <v>0</v>
      </c>
      <c r="BG366" s="139">
        <f>IF(N366="zákl. přenesená",J366,0)</f>
        <v>0</v>
      </c>
      <c r="BH366" s="139">
        <f>IF(N366="sníž. přenesená",J366,0)</f>
        <v>0</v>
      </c>
      <c r="BI366" s="139">
        <f>IF(N366="nulová",J366,0)</f>
        <v>0</v>
      </c>
      <c r="BJ366" s="16" t="s">
        <v>88</v>
      </c>
      <c r="BK366" s="139">
        <f>ROUND(I366*H366,2)</f>
        <v>0</v>
      </c>
      <c r="BL366" s="16" t="s">
        <v>162</v>
      </c>
      <c r="BM366" s="257" t="s">
        <v>530</v>
      </c>
    </row>
    <row r="367" s="1" customFormat="1">
      <c r="B367" s="39"/>
      <c r="C367" s="40"/>
      <c r="D367" s="258" t="s">
        <v>164</v>
      </c>
      <c r="E367" s="40"/>
      <c r="F367" s="259" t="s">
        <v>531</v>
      </c>
      <c r="G367" s="40"/>
      <c r="H367" s="40"/>
      <c r="I367" s="155"/>
      <c r="J367" s="40"/>
      <c r="K367" s="40"/>
      <c r="L367" s="41"/>
      <c r="M367" s="260"/>
      <c r="N367" s="87"/>
      <c r="O367" s="87"/>
      <c r="P367" s="87"/>
      <c r="Q367" s="87"/>
      <c r="R367" s="87"/>
      <c r="S367" s="87"/>
      <c r="T367" s="88"/>
      <c r="AT367" s="16" t="s">
        <v>164</v>
      </c>
      <c r="AU367" s="16" t="s">
        <v>90</v>
      </c>
    </row>
    <row r="368" s="1" customFormat="1" ht="24" customHeight="1">
      <c r="B368" s="39"/>
      <c r="C368" s="246" t="s">
        <v>532</v>
      </c>
      <c r="D368" s="246" t="s">
        <v>157</v>
      </c>
      <c r="E368" s="247" t="s">
        <v>533</v>
      </c>
      <c r="F368" s="248" t="s">
        <v>534</v>
      </c>
      <c r="G368" s="249" t="s">
        <v>225</v>
      </c>
      <c r="H368" s="250">
        <v>24</v>
      </c>
      <c r="I368" s="251"/>
      <c r="J368" s="252">
        <f>ROUND(I368*H368,2)</f>
        <v>0</v>
      </c>
      <c r="K368" s="248" t="s">
        <v>1</v>
      </c>
      <c r="L368" s="41"/>
      <c r="M368" s="253" t="s">
        <v>1</v>
      </c>
      <c r="N368" s="254" t="s">
        <v>45</v>
      </c>
      <c r="O368" s="87"/>
      <c r="P368" s="255">
        <f>O368*H368</f>
        <v>0</v>
      </c>
      <c r="Q368" s="255">
        <v>6.9999999999999994E-05</v>
      </c>
      <c r="R368" s="255">
        <f>Q368*H368</f>
        <v>0.0016799999999999999</v>
      </c>
      <c r="S368" s="255">
        <v>0</v>
      </c>
      <c r="T368" s="256">
        <f>S368*H368</f>
        <v>0</v>
      </c>
      <c r="AR368" s="257" t="s">
        <v>462</v>
      </c>
      <c r="AT368" s="257" t="s">
        <v>157</v>
      </c>
      <c r="AU368" s="257" t="s">
        <v>90</v>
      </c>
      <c r="AY368" s="16" t="s">
        <v>154</v>
      </c>
      <c r="BE368" s="139">
        <f>IF(N368="základní",J368,0)</f>
        <v>0</v>
      </c>
      <c r="BF368" s="139">
        <f>IF(N368="snížená",J368,0)</f>
        <v>0</v>
      </c>
      <c r="BG368" s="139">
        <f>IF(N368="zákl. přenesená",J368,0)</f>
        <v>0</v>
      </c>
      <c r="BH368" s="139">
        <f>IF(N368="sníž. přenesená",J368,0)</f>
        <v>0</v>
      </c>
      <c r="BI368" s="139">
        <f>IF(N368="nulová",J368,0)</f>
        <v>0</v>
      </c>
      <c r="BJ368" s="16" t="s">
        <v>88</v>
      </c>
      <c r="BK368" s="139">
        <f>ROUND(I368*H368,2)</f>
        <v>0</v>
      </c>
      <c r="BL368" s="16" t="s">
        <v>462</v>
      </c>
      <c r="BM368" s="257" t="s">
        <v>535</v>
      </c>
    </row>
    <row r="369" s="1" customFormat="1">
      <c r="B369" s="39"/>
      <c r="C369" s="40"/>
      <c r="D369" s="258" t="s">
        <v>164</v>
      </c>
      <c r="E369" s="40"/>
      <c r="F369" s="259" t="s">
        <v>534</v>
      </c>
      <c r="G369" s="40"/>
      <c r="H369" s="40"/>
      <c r="I369" s="155"/>
      <c r="J369" s="40"/>
      <c r="K369" s="40"/>
      <c r="L369" s="41"/>
      <c r="M369" s="260"/>
      <c r="N369" s="87"/>
      <c r="O369" s="87"/>
      <c r="P369" s="87"/>
      <c r="Q369" s="87"/>
      <c r="R369" s="87"/>
      <c r="S369" s="87"/>
      <c r="T369" s="88"/>
      <c r="AT369" s="16" t="s">
        <v>164</v>
      </c>
      <c r="AU369" s="16" t="s">
        <v>90</v>
      </c>
    </row>
    <row r="370" s="1" customFormat="1" ht="24" customHeight="1">
      <c r="B370" s="39"/>
      <c r="C370" s="246" t="s">
        <v>536</v>
      </c>
      <c r="D370" s="246" t="s">
        <v>157</v>
      </c>
      <c r="E370" s="247" t="s">
        <v>537</v>
      </c>
      <c r="F370" s="248" t="s">
        <v>538</v>
      </c>
      <c r="G370" s="249" t="s">
        <v>225</v>
      </c>
      <c r="H370" s="250">
        <v>10</v>
      </c>
      <c r="I370" s="251"/>
      <c r="J370" s="252">
        <f>ROUND(I370*H370,2)</f>
        <v>0</v>
      </c>
      <c r="K370" s="248" t="s">
        <v>1</v>
      </c>
      <c r="L370" s="41"/>
      <c r="M370" s="253" t="s">
        <v>1</v>
      </c>
      <c r="N370" s="254" t="s">
        <v>45</v>
      </c>
      <c r="O370" s="87"/>
      <c r="P370" s="255">
        <f>O370*H370</f>
        <v>0</v>
      </c>
      <c r="Q370" s="255">
        <v>6.9999999999999994E-05</v>
      </c>
      <c r="R370" s="255">
        <f>Q370*H370</f>
        <v>0.00069999999999999988</v>
      </c>
      <c r="S370" s="255">
        <v>0</v>
      </c>
      <c r="T370" s="256">
        <f>S370*H370</f>
        <v>0</v>
      </c>
      <c r="AR370" s="257" t="s">
        <v>462</v>
      </c>
      <c r="AT370" s="257" t="s">
        <v>157</v>
      </c>
      <c r="AU370" s="257" t="s">
        <v>90</v>
      </c>
      <c r="AY370" s="16" t="s">
        <v>154</v>
      </c>
      <c r="BE370" s="139">
        <f>IF(N370="základní",J370,0)</f>
        <v>0</v>
      </c>
      <c r="BF370" s="139">
        <f>IF(N370="snížená",J370,0)</f>
        <v>0</v>
      </c>
      <c r="BG370" s="139">
        <f>IF(N370="zákl. přenesená",J370,0)</f>
        <v>0</v>
      </c>
      <c r="BH370" s="139">
        <f>IF(N370="sníž. přenesená",J370,0)</f>
        <v>0</v>
      </c>
      <c r="BI370" s="139">
        <f>IF(N370="nulová",J370,0)</f>
        <v>0</v>
      </c>
      <c r="BJ370" s="16" t="s">
        <v>88</v>
      </c>
      <c r="BK370" s="139">
        <f>ROUND(I370*H370,2)</f>
        <v>0</v>
      </c>
      <c r="BL370" s="16" t="s">
        <v>462</v>
      </c>
      <c r="BM370" s="257" t="s">
        <v>539</v>
      </c>
    </row>
    <row r="371" s="1" customFormat="1">
      <c r="B371" s="39"/>
      <c r="C371" s="40"/>
      <c r="D371" s="258" t="s">
        <v>164</v>
      </c>
      <c r="E371" s="40"/>
      <c r="F371" s="259" t="s">
        <v>538</v>
      </c>
      <c r="G371" s="40"/>
      <c r="H371" s="40"/>
      <c r="I371" s="155"/>
      <c r="J371" s="40"/>
      <c r="K371" s="40"/>
      <c r="L371" s="41"/>
      <c r="M371" s="260"/>
      <c r="N371" s="87"/>
      <c r="O371" s="87"/>
      <c r="P371" s="87"/>
      <c r="Q371" s="87"/>
      <c r="R371" s="87"/>
      <c r="S371" s="87"/>
      <c r="T371" s="88"/>
      <c r="AT371" s="16" t="s">
        <v>164</v>
      </c>
      <c r="AU371" s="16" t="s">
        <v>90</v>
      </c>
    </row>
    <row r="372" s="1" customFormat="1" ht="24" customHeight="1">
      <c r="B372" s="39"/>
      <c r="C372" s="246" t="s">
        <v>540</v>
      </c>
      <c r="D372" s="246" t="s">
        <v>157</v>
      </c>
      <c r="E372" s="247" t="s">
        <v>541</v>
      </c>
      <c r="F372" s="248" t="s">
        <v>542</v>
      </c>
      <c r="G372" s="249" t="s">
        <v>225</v>
      </c>
      <c r="H372" s="250">
        <v>10</v>
      </c>
      <c r="I372" s="251"/>
      <c r="J372" s="252">
        <f>ROUND(I372*H372,2)</f>
        <v>0</v>
      </c>
      <c r="K372" s="248" t="s">
        <v>1</v>
      </c>
      <c r="L372" s="41"/>
      <c r="M372" s="253" t="s">
        <v>1</v>
      </c>
      <c r="N372" s="254" t="s">
        <v>45</v>
      </c>
      <c r="O372" s="87"/>
      <c r="P372" s="255">
        <f>O372*H372</f>
        <v>0</v>
      </c>
      <c r="Q372" s="255">
        <v>6.9999999999999994E-05</v>
      </c>
      <c r="R372" s="255">
        <f>Q372*H372</f>
        <v>0.00069999999999999988</v>
      </c>
      <c r="S372" s="255">
        <v>0</v>
      </c>
      <c r="T372" s="256">
        <f>S372*H372</f>
        <v>0</v>
      </c>
      <c r="AR372" s="257" t="s">
        <v>462</v>
      </c>
      <c r="AT372" s="257" t="s">
        <v>157</v>
      </c>
      <c r="AU372" s="257" t="s">
        <v>90</v>
      </c>
      <c r="AY372" s="16" t="s">
        <v>154</v>
      </c>
      <c r="BE372" s="139">
        <f>IF(N372="základní",J372,0)</f>
        <v>0</v>
      </c>
      <c r="BF372" s="139">
        <f>IF(N372="snížená",J372,0)</f>
        <v>0</v>
      </c>
      <c r="BG372" s="139">
        <f>IF(N372="zákl. přenesená",J372,0)</f>
        <v>0</v>
      </c>
      <c r="BH372" s="139">
        <f>IF(N372="sníž. přenesená",J372,0)</f>
        <v>0</v>
      </c>
      <c r="BI372" s="139">
        <f>IF(N372="nulová",J372,0)</f>
        <v>0</v>
      </c>
      <c r="BJ372" s="16" t="s">
        <v>88</v>
      </c>
      <c r="BK372" s="139">
        <f>ROUND(I372*H372,2)</f>
        <v>0</v>
      </c>
      <c r="BL372" s="16" t="s">
        <v>462</v>
      </c>
      <c r="BM372" s="257" t="s">
        <v>543</v>
      </c>
    </row>
    <row r="373" s="1" customFormat="1">
      <c r="B373" s="39"/>
      <c r="C373" s="40"/>
      <c r="D373" s="258" t="s">
        <v>164</v>
      </c>
      <c r="E373" s="40"/>
      <c r="F373" s="259" t="s">
        <v>542</v>
      </c>
      <c r="G373" s="40"/>
      <c r="H373" s="40"/>
      <c r="I373" s="155"/>
      <c r="J373" s="40"/>
      <c r="K373" s="40"/>
      <c r="L373" s="41"/>
      <c r="M373" s="260"/>
      <c r="N373" s="87"/>
      <c r="O373" s="87"/>
      <c r="P373" s="87"/>
      <c r="Q373" s="87"/>
      <c r="R373" s="87"/>
      <c r="S373" s="87"/>
      <c r="T373" s="88"/>
      <c r="AT373" s="16" t="s">
        <v>164</v>
      </c>
      <c r="AU373" s="16" t="s">
        <v>90</v>
      </c>
    </row>
    <row r="374" s="1" customFormat="1" ht="24" customHeight="1">
      <c r="B374" s="39"/>
      <c r="C374" s="246" t="s">
        <v>544</v>
      </c>
      <c r="D374" s="246" t="s">
        <v>157</v>
      </c>
      <c r="E374" s="247" t="s">
        <v>545</v>
      </c>
      <c r="F374" s="248" t="s">
        <v>546</v>
      </c>
      <c r="G374" s="249" t="s">
        <v>225</v>
      </c>
      <c r="H374" s="250">
        <v>16</v>
      </c>
      <c r="I374" s="251"/>
      <c r="J374" s="252">
        <f>ROUND(I374*H374,2)</f>
        <v>0</v>
      </c>
      <c r="K374" s="248" t="s">
        <v>1</v>
      </c>
      <c r="L374" s="41"/>
      <c r="M374" s="253" t="s">
        <v>1</v>
      </c>
      <c r="N374" s="254" t="s">
        <v>45</v>
      </c>
      <c r="O374" s="87"/>
      <c r="P374" s="255">
        <f>O374*H374</f>
        <v>0</v>
      </c>
      <c r="Q374" s="255">
        <v>6.9999999999999994E-05</v>
      </c>
      <c r="R374" s="255">
        <f>Q374*H374</f>
        <v>0.0011199999999999999</v>
      </c>
      <c r="S374" s="255">
        <v>0</v>
      </c>
      <c r="T374" s="256">
        <f>S374*H374</f>
        <v>0</v>
      </c>
      <c r="AR374" s="257" t="s">
        <v>462</v>
      </c>
      <c r="AT374" s="257" t="s">
        <v>157</v>
      </c>
      <c r="AU374" s="257" t="s">
        <v>90</v>
      </c>
      <c r="AY374" s="16" t="s">
        <v>154</v>
      </c>
      <c r="BE374" s="139">
        <f>IF(N374="základní",J374,0)</f>
        <v>0</v>
      </c>
      <c r="BF374" s="139">
        <f>IF(N374="snížená",J374,0)</f>
        <v>0</v>
      </c>
      <c r="BG374" s="139">
        <f>IF(N374="zákl. přenesená",J374,0)</f>
        <v>0</v>
      </c>
      <c r="BH374" s="139">
        <f>IF(N374="sníž. přenesená",J374,0)</f>
        <v>0</v>
      </c>
      <c r="BI374" s="139">
        <f>IF(N374="nulová",J374,0)</f>
        <v>0</v>
      </c>
      <c r="BJ374" s="16" t="s">
        <v>88</v>
      </c>
      <c r="BK374" s="139">
        <f>ROUND(I374*H374,2)</f>
        <v>0</v>
      </c>
      <c r="BL374" s="16" t="s">
        <v>462</v>
      </c>
      <c r="BM374" s="257" t="s">
        <v>547</v>
      </c>
    </row>
    <row r="375" s="1" customFormat="1">
      <c r="B375" s="39"/>
      <c r="C375" s="40"/>
      <c r="D375" s="258" t="s">
        <v>164</v>
      </c>
      <c r="E375" s="40"/>
      <c r="F375" s="259" t="s">
        <v>546</v>
      </c>
      <c r="G375" s="40"/>
      <c r="H375" s="40"/>
      <c r="I375" s="155"/>
      <c r="J375" s="40"/>
      <c r="K375" s="40"/>
      <c r="L375" s="41"/>
      <c r="M375" s="260"/>
      <c r="N375" s="87"/>
      <c r="O375" s="87"/>
      <c r="P375" s="87"/>
      <c r="Q375" s="87"/>
      <c r="R375" s="87"/>
      <c r="S375" s="87"/>
      <c r="T375" s="88"/>
      <c r="AT375" s="16" t="s">
        <v>164</v>
      </c>
      <c r="AU375" s="16" t="s">
        <v>90</v>
      </c>
    </row>
    <row r="376" s="1" customFormat="1" ht="16.5" customHeight="1">
      <c r="B376" s="39"/>
      <c r="C376" s="246" t="s">
        <v>548</v>
      </c>
      <c r="D376" s="246" t="s">
        <v>157</v>
      </c>
      <c r="E376" s="247" t="s">
        <v>549</v>
      </c>
      <c r="F376" s="248" t="s">
        <v>550</v>
      </c>
      <c r="G376" s="249" t="s">
        <v>225</v>
      </c>
      <c r="H376" s="250">
        <v>2</v>
      </c>
      <c r="I376" s="251"/>
      <c r="J376" s="252">
        <f>ROUND(I376*H376,2)</f>
        <v>0</v>
      </c>
      <c r="K376" s="248" t="s">
        <v>1</v>
      </c>
      <c r="L376" s="41"/>
      <c r="M376" s="253" t="s">
        <v>1</v>
      </c>
      <c r="N376" s="254" t="s">
        <v>45</v>
      </c>
      <c r="O376" s="87"/>
      <c r="P376" s="255">
        <f>O376*H376</f>
        <v>0</v>
      </c>
      <c r="Q376" s="255">
        <v>6.9999999999999994E-05</v>
      </c>
      <c r="R376" s="255">
        <f>Q376*H376</f>
        <v>0.00013999999999999999</v>
      </c>
      <c r="S376" s="255">
        <v>0</v>
      </c>
      <c r="T376" s="256">
        <f>S376*H376</f>
        <v>0</v>
      </c>
      <c r="AR376" s="257" t="s">
        <v>462</v>
      </c>
      <c r="AT376" s="257" t="s">
        <v>157</v>
      </c>
      <c r="AU376" s="257" t="s">
        <v>90</v>
      </c>
      <c r="AY376" s="16" t="s">
        <v>154</v>
      </c>
      <c r="BE376" s="139">
        <f>IF(N376="základní",J376,0)</f>
        <v>0</v>
      </c>
      <c r="BF376" s="139">
        <f>IF(N376="snížená",J376,0)</f>
        <v>0</v>
      </c>
      <c r="BG376" s="139">
        <f>IF(N376="zákl. přenesená",J376,0)</f>
        <v>0</v>
      </c>
      <c r="BH376" s="139">
        <f>IF(N376="sníž. přenesená",J376,0)</f>
        <v>0</v>
      </c>
      <c r="BI376" s="139">
        <f>IF(N376="nulová",J376,0)</f>
        <v>0</v>
      </c>
      <c r="BJ376" s="16" t="s">
        <v>88</v>
      </c>
      <c r="BK376" s="139">
        <f>ROUND(I376*H376,2)</f>
        <v>0</v>
      </c>
      <c r="BL376" s="16" t="s">
        <v>462</v>
      </c>
      <c r="BM376" s="257" t="s">
        <v>551</v>
      </c>
    </row>
    <row r="377" s="1" customFormat="1">
      <c r="B377" s="39"/>
      <c r="C377" s="40"/>
      <c r="D377" s="258" t="s">
        <v>164</v>
      </c>
      <c r="E377" s="40"/>
      <c r="F377" s="259" t="s">
        <v>550</v>
      </c>
      <c r="G377" s="40"/>
      <c r="H377" s="40"/>
      <c r="I377" s="155"/>
      <c r="J377" s="40"/>
      <c r="K377" s="40"/>
      <c r="L377" s="41"/>
      <c r="M377" s="260"/>
      <c r="N377" s="87"/>
      <c r="O377" s="87"/>
      <c r="P377" s="87"/>
      <c r="Q377" s="87"/>
      <c r="R377" s="87"/>
      <c r="S377" s="87"/>
      <c r="T377" s="88"/>
      <c r="AT377" s="16" t="s">
        <v>164</v>
      </c>
      <c r="AU377" s="16" t="s">
        <v>90</v>
      </c>
    </row>
    <row r="378" s="1" customFormat="1" ht="16.5" customHeight="1">
      <c r="B378" s="39"/>
      <c r="C378" s="246" t="s">
        <v>552</v>
      </c>
      <c r="D378" s="246" t="s">
        <v>157</v>
      </c>
      <c r="E378" s="247" t="s">
        <v>553</v>
      </c>
      <c r="F378" s="248" t="s">
        <v>554</v>
      </c>
      <c r="G378" s="249" t="s">
        <v>225</v>
      </c>
      <c r="H378" s="250">
        <v>8</v>
      </c>
      <c r="I378" s="251"/>
      <c r="J378" s="252">
        <f>ROUND(I378*H378,2)</f>
        <v>0</v>
      </c>
      <c r="K378" s="248" t="s">
        <v>1</v>
      </c>
      <c r="L378" s="41"/>
      <c r="M378" s="253" t="s">
        <v>1</v>
      </c>
      <c r="N378" s="254" t="s">
        <v>45</v>
      </c>
      <c r="O378" s="87"/>
      <c r="P378" s="255">
        <f>O378*H378</f>
        <v>0</v>
      </c>
      <c r="Q378" s="255">
        <v>6.9999999999999994E-05</v>
      </c>
      <c r="R378" s="255">
        <f>Q378*H378</f>
        <v>0.00055999999999999995</v>
      </c>
      <c r="S378" s="255">
        <v>0</v>
      </c>
      <c r="T378" s="256">
        <f>S378*H378</f>
        <v>0</v>
      </c>
      <c r="AR378" s="257" t="s">
        <v>462</v>
      </c>
      <c r="AT378" s="257" t="s">
        <v>157</v>
      </c>
      <c r="AU378" s="257" t="s">
        <v>90</v>
      </c>
      <c r="AY378" s="16" t="s">
        <v>154</v>
      </c>
      <c r="BE378" s="139">
        <f>IF(N378="základní",J378,0)</f>
        <v>0</v>
      </c>
      <c r="BF378" s="139">
        <f>IF(N378="snížená",J378,0)</f>
        <v>0</v>
      </c>
      <c r="BG378" s="139">
        <f>IF(N378="zákl. přenesená",J378,0)</f>
        <v>0</v>
      </c>
      <c r="BH378" s="139">
        <f>IF(N378="sníž. přenesená",J378,0)</f>
        <v>0</v>
      </c>
      <c r="BI378" s="139">
        <f>IF(N378="nulová",J378,0)</f>
        <v>0</v>
      </c>
      <c r="BJ378" s="16" t="s">
        <v>88</v>
      </c>
      <c r="BK378" s="139">
        <f>ROUND(I378*H378,2)</f>
        <v>0</v>
      </c>
      <c r="BL378" s="16" t="s">
        <v>462</v>
      </c>
      <c r="BM378" s="257" t="s">
        <v>555</v>
      </c>
    </row>
    <row r="379" s="1" customFormat="1">
      <c r="B379" s="39"/>
      <c r="C379" s="40"/>
      <c r="D379" s="258" t="s">
        <v>164</v>
      </c>
      <c r="E379" s="40"/>
      <c r="F379" s="259" t="s">
        <v>554</v>
      </c>
      <c r="G379" s="40"/>
      <c r="H379" s="40"/>
      <c r="I379" s="155"/>
      <c r="J379" s="40"/>
      <c r="K379" s="40"/>
      <c r="L379" s="41"/>
      <c r="M379" s="260"/>
      <c r="N379" s="87"/>
      <c r="O379" s="87"/>
      <c r="P379" s="87"/>
      <c r="Q379" s="87"/>
      <c r="R379" s="87"/>
      <c r="S379" s="87"/>
      <c r="T379" s="88"/>
      <c r="AT379" s="16" t="s">
        <v>164</v>
      </c>
      <c r="AU379" s="16" t="s">
        <v>90</v>
      </c>
    </row>
    <row r="380" s="1" customFormat="1" ht="16.5" customHeight="1">
      <c r="B380" s="39"/>
      <c r="C380" s="246" t="s">
        <v>556</v>
      </c>
      <c r="D380" s="246" t="s">
        <v>157</v>
      </c>
      <c r="E380" s="247" t="s">
        <v>557</v>
      </c>
      <c r="F380" s="248" t="s">
        <v>558</v>
      </c>
      <c r="G380" s="249" t="s">
        <v>225</v>
      </c>
      <c r="H380" s="250">
        <v>2</v>
      </c>
      <c r="I380" s="251"/>
      <c r="J380" s="252">
        <f>ROUND(I380*H380,2)</f>
        <v>0</v>
      </c>
      <c r="K380" s="248" t="s">
        <v>1</v>
      </c>
      <c r="L380" s="41"/>
      <c r="M380" s="253" t="s">
        <v>1</v>
      </c>
      <c r="N380" s="254" t="s">
        <v>45</v>
      </c>
      <c r="O380" s="87"/>
      <c r="P380" s="255">
        <f>O380*H380</f>
        <v>0</v>
      </c>
      <c r="Q380" s="255">
        <v>6.9999999999999994E-05</v>
      </c>
      <c r="R380" s="255">
        <f>Q380*H380</f>
        <v>0.00013999999999999999</v>
      </c>
      <c r="S380" s="255">
        <v>0</v>
      </c>
      <c r="T380" s="256">
        <f>S380*H380</f>
        <v>0</v>
      </c>
      <c r="AR380" s="257" t="s">
        <v>462</v>
      </c>
      <c r="AT380" s="257" t="s">
        <v>157</v>
      </c>
      <c r="AU380" s="257" t="s">
        <v>90</v>
      </c>
      <c r="AY380" s="16" t="s">
        <v>154</v>
      </c>
      <c r="BE380" s="139">
        <f>IF(N380="základní",J380,0)</f>
        <v>0</v>
      </c>
      <c r="BF380" s="139">
        <f>IF(N380="snížená",J380,0)</f>
        <v>0</v>
      </c>
      <c r="BG380" s="139">
        <f>IF(N380="zákl. přenesená",J380,0)</f>
        <v>0</v>
      </c>
      <c r="BH380" s="139">
        <f>IF(N380="sníž. přenesená",J380,0)</f>
        <v>0</v>
      </c>
      <c r="BI380" s="139">
        <f>IF(N380="nulová",J380,0)</f>
        <v>0</v>
      </c>
      <c r="BJ380" s="16" t="s">
        <v>88</v>
      </c>
      <c r="BK380" s="139">
        <f>ROUND(I380*H380,2)</f>
        <v>0</v>
      </c>
      <c r="BL380" s="16" t="s">
        <v>462</v>
      </c>
      <c r="BM380" s="257" t="s">
        <v>559</v>
      </c>
    </row>
    <row r="381" s="1" customFormat="1">
      <c r="B381" s="39"/>
      <c r="C381" s="40"/>
      <c r="D381" s="258" t="s">
        <v>164</v>
      </c>
      <c r="E381" s="40"/>
      <c r="F381" s="259" t="s">
        <v>558</v>
      </c>
      <c r="G381" s="40"/>
      <c r="H381" s="40"/>
      <c r="I381" s="155"/>
      <c r="J381" s="40"/>
      <c r="K381" s="40"/>
      <c r="L381" s="41"/>
      <c r="M381" s="260"/>
      <c r="N381" s="87"/>
      <c r="O381" s="87"/>
      <c r="P381" s="87"/>
      <c r="Q381" s="87"/>
      <c r="R381" s="87"/>
      <c r="S381" s="87"/>
      <c r="T381" s="88"/>
      <c r="AT381" s="16" t="s">
        <v>164</v>
      </c>
      <c r="AU381" s="16" t="s">
        <v>90</v>
      </c>
    </row>
    <row r="382" s="1" customFormat="1" ht="16.5" customHeight="1">
      <c r="B382" s="39"/>
      <c r="C382" s="246" t="s">
        <v>560</v>
      </c>
      <c r="D382" s="246" t="s">
        <v>157</v>
      </c>
      <c r="E382" s="247" t="s">
        <v>561</v>
      </c>
      <c r="F382" s="248" t="s">
        <v>562</v>
      </c>
      <c r="G382" s="249" t="s">
        <v>225</v>
      </c>
      <c r="H382" s="250">
        <v>140</v>
      </c>
      <c r="I382" s="251"/>
      <c r="J382" s="252">
        <f>ROUND(I382*H382,2)</f>
        <v>0</v>
      </c>
      <c r="K382" s="248" t="s">
        <v>1</v>
      </c>
      <c r="L382" s="41"/>
      <c r="M382" s="253" t="s">
        <v>1</v>
      </c>
      <c r="N382" s="254" t="s">
        <v>45</v>
      </c>
      <c r="O382" s="87"/>
      <c r="P382" s="255">
        <f>O382*H382</f>
        <v>0</v>
      </c>
      <c r="Q382" s="255">
        <v>6.9999999999999994E-05</v>
      </c>
      <c r="R382" s="255">
        <f>Q382*H382</f>
        <v>0.0097999999999999997</v>
      </c>
      <c r="S382" s="255">
        <v>0</v>
      </c>
      <c r="T382" s="256">
        <f>S382*H382</f>
        <v>0</v>
      </c>
      <c r="AR382" s="257" t="s">
        <v>462</v>
      </c>
      <c r="AT382" s="257" t="s">
        <v>157</v>
      </c>
      <c r="AU382" s="257" t="s">
        <v>90</v>
      </c>
      <c r="AY382" s="16" t="s">
        <v>154</v>
      </c>
      <c r="BE382" s="139">
        <f>IF(N382="základní",J382,0)</f>
        <v>0</v>
      </c>
      <c r="BF382" s="139">
        <f>IF(N382="snížená",J382,0)</f>
        <v>0</v>
      </c>
      <c r="BG382" s="139">
        <f>IF(N382="zákl. přenesená",J382,0)</f>
        <v>0</v>
      </c>
      <c r="BH382" s="139">
        <f>IF(N382="sníž. přenesená",J382,0)</f>
        <v>0</v>
      </c>
      <c r="BI382" s="139">
        <f>IF(N382="nulová",J382,0)</f>
        <v>0</v>
      </c>
      <c r="BJ382" s="16" t="s">
        <v>88</v>
      </c>
      <c r="BK382" s="139">
        <f>ROUND(I382*H382,2)</f>
        <v>0</v>
      </c>
      <c r="BL382" s="16" t="s">
        <v>462</v>
      </c>
      <c r="BM382" s="257" t="s">
        <v>563</v>
      </c>
    </row>
    <row r="383" s="1" customFormat="1">
      <c r="B383" s="39"/>
      <c r="C383" s="40"/>
      <c r="D383" s="258" t="s">
        <v>164</v>
      </c>
      <c r="E383" s="40"/>
      <c r="F383" s="259" t="s">
        <v>562</v>
      </c>
      <c r="G383" s="40"/>
      <c r="H383" s="40"/>
      <c r="I383" s="155"/>
      <c r="J383" s="40"/>
      <c r="K383" s="40"/>
      <c r="L383" s="41"/>
      <c r="M383" s="260"/>
      <c r="N383" s="87"/>
      <c r="O383" s="87"/>
      <c r="P383" s="87"/>
      <c r="Q383" s="87"/>
      <c r="R383" s="87"/>
      <c r="S383" s="87"/>
      <c r="T383" s="88"/>
      <c r="AT383" s="16" t="s">
        <v>164</v>
      </c>
      <c r="AU383" s="16" t="s">
        <v>90</v>
      </c>
    </row>
    <row r="384" s="1" customFormat="1" ht="16.5" customHeight="1">
      <c r="B384" s="39"/>
      <c r="C384" s="246" t="s">
        <v>564</v>
      </c>
      <c r="D384" s="246" t="s">
        <v>157</v>
      </c>
      <c r="E384" s="247" t="s">
        <v>565</v>
      </c>
      <c r="F384" s="248" t="s">
        <v>566</v>
      </c>
      <c r="G384" s="249" t="s">
        <v>191</v>
      </c>
      <c r="H384" s="250">
        <v>360</v>
      </c>
      <c r="I384" s="251"/>
      <c r="J384" s="252">
        <f>ROUND(I384*H384,2)</f>
        <v>0</v>
      </c>
      <c r="K384" s="248" t="s">
        <v>1</v>
      </c>
      <c r="L384" s="41"/>
      <c r="M384" s="253" t="s">
        <v>1</v>
      </c>
      <c r="N384" s="254" t="s">
        <v>45</v>
      </c>
      <c r="O384" s="87"/>
      <c r="P384" s="255">
        <f>O384*H384</f>
        <v>0</v>
      </c>
      <c r="Q384" s="255">
        <v>6.9999999999999994E-05</v>
      </c>
      <c r="R384" s="255">
        <f>Q384*H384</f>
        <v>0.025199999999999997</v>
      </c>
      <c r="S384" s="255">
        <v>0</v>
      </c>
      <c r="T384" s="256">
        <f>S384*H384</f>
        <v>0</v>
      </c>
      <c r="AR384" s="257" t="s">
        <v>462</v>
      </c>
      <c r="AT384" s="257" t="s">
        <v>157</v>
      </c>
      <c r="AU384" s="257" t="s">
        <v>90</v>
      </c>
      <c r="AY384" s="16" t="s">
        <v>154</v>
      </c>
      <c r="BE384" s="139">
        <f>IF(N384="základní",J384,0)</f>
        <v>0</v>
      </c>
      <c r="BF384" s="139">
        <f>IF(N384="snížená",J384,0)</f>
        <v>0</v>
      </c>
      <c r="BG384" s="139">
        <f>IF(N384="zákl. přenesená",J384,0)</f>
        <v>0</v>
      </c>
      <c r="BH384" s="139">
        <f>IF(N384="sníž. přenesená",J384,0)</f>
        <v>0</v>
      </c>
      <c r="BI384" s="139">
        <f>IF(N384="nulová",J384,0)</f>
        <v>0</v>
      </c>
      <c r="BJ384" s="16" t="s">
        <v>88</v>
      </c>
      <c r="BK384" s="139">
        <f>ROUND(I384*H384,2)</f>
        <v>0</v>
      </c>
      <c r="BL384" s="16" t="s">
        <v>462</v>
      </c>
      <c r="BM384" s="257" t="s">
        <v>567</v>
      </c>
    </row>
    <row r="385" s="1" customFormat="1">
      <c r="B385" s="39"/>
      <c r="C385" s="40"/>
      <c r="D385" s="258" t="s">
        <v>164</v>
      </c>
      <c r="E385" s="40"/>
      <c r="F385" s="259" t="s">
        <v>566</v>
      </c>
      <c r="G385" s="40"/>
      <c r="H385" s="40"/>
      <c r="I385" s="155"/>
      <c r="J385" s="40"/>
      <c r="K385" s="40"/>
      <c r="L385" s="41"/>
      <c r="M385" s="260"/>
      <c r="N385" s="87"/>
      <c r="O385" s="87"/>
      <c r="P385" s="87"/>
      <c r="Q385" s="87"/>
      <c r="R385" s="87"/>
      <c r="S385" s="87"/>
      <c r="T385" s="88"/>
      <c r="AT385" s="16" t="s">
        <v>164</v>
      </c>
      <c r="AU385" s="16" t="s">
        <v>90</v>
      </c>
    </row>
    <row r="386" s="1" customFormat="1" ht="24" customHeight="1">
      <c r="B386" s="39"/>
      <c r="C386" s="246" t="s">
        <v>568</v>
      </c>
      <c r="D386" s="246" t="s">
        <v>157</v>
      </c>
      <c r="E386" s="247" t="s">
        <v>569</v>
      </c>
      <c r="F386" s="248" t="s">
        <v>570</v>
      </c>
      <c r="G386" s="249" t="s">
        <v>225</v>
      </c>
      <c r="H386" s="250">
        <v>10</v>
      </c>
      <c r="I386" s="251"/>
      <c r="J386" s="252">
        <f>ROUND(I386*H386,2)</f>
        <v>0</v>
      </c>
      <c r="K386" s="248" t="s">
        <v>1</v>
      </c>
      <c r="L386" s="41"/>
      <c r="M386" s="253" t="s">
        <v>1</v>
      </c>
      <c r="N386" s="254" t="s">
        <v>45</v>
      </c>
      <c r="O386" s="87"/>
      <c r="P386" s="255">
        <f>O386*H386</f>
        <v>0</v>
      </c>
      <c r="Q386" s="255">
        <v>6.9999999999999994E-05</v>
      </c>
      <c r="R386" s="255">
        <f>Q386*H386</f>
        <v>0.00069999999999999988</v>
      </c>
      <c r="S386" s="255">
        <v>0</v>
      </c>
      <c r="T386" s="256">
        <f>S386*H386</f>
        <v>0</v>
      </c>
      <c r="AR386" s="257" t="s">
        <v>462</v>
      </c>
      <c r="AT386" s="257" t="s">
        <v>157</v>
      </c>
      <c r="AU386" s="257" t="s">
        <v>90</v>
      </c>
      <c r="AY386" s="16" t="s">
        <v>154</v>
      </c>
      <c r="BE386" s="139">
        <f>IF(N386="základní",J386,0)</f>
        <v>0</v>
      </c>
      <c r="BF386" s="139">
        <f>IF(N386="snížená",J386,0)</f>
        <v>0</v>
      </c>
      <c r="BG386" s="139">
        <f>IF(N386="zákl. přenesená",J386,0)</f>
        <v>0</v>
      </c>
      <c r="BH386" s="139">
        <f>IF(N386="sníž. přenesená",J386,0)</f>
        <v>0</v>
      </c>
      <c r="BI386" s="139">
        <f>IF(N386="nulová",J386,0)</f>
        <v>0</v>
      </c>
      <c r="BJ386" s="16" t="s">
        <v>88</v>
      </c>
      <c r="BK386" s="139">
        <f>ROUND(I386*H386,2)</f>
        <v>0</v>
      </c>
      <c r="BL386" s="16" t="s">
        <v>462</v>
      </c>
      <c r="BM386" s="257" t="s">
        <v>571</v>
      </c>
    </row>
    <row r="387" s="1" customFormat="1">
      <c r="B387" s="39"/>
      <c r="C387" s="40"/>
      <c r="D387" s="258" t="s">
        <v>164</v>
      </c>
      <c r="E387" s="40"/>
      <c r="F387" s="259" t="s">
        <v>570</v>
      </c>
      <c r="G387" s="40"/>
      <c r="H387" s="40"/>
      <c r="I387" s="155"/>
      <c r="J387" s="40"/>
      <c r="K387" s="40"/>
      <c r="L387" s="41"/>
      <c r="M387" s="260"/>
      <c r="N387" s="87"/>
      <c r="O387" s="87"/>
      <c r="P387" s="87"/>
      <c r="Q387" s="87"/>
      <c r="R387" s="87"/>
      <c r="S387" s="87"/>
      <c r="T387" s="88"/>
      <c r="AT387" s="16" t="s">
        <v>164</v>
      </c>
      <c r="AU387" s="16" t="s">
        <v>90</v>
      </c>
    </row>
    <row r="388" s="1" customFormat="1" ht="16.5" customHeight="1">
      <c r="B388" s="39"/>
      <c r="C388" s="246" t="s">
        <v>572</v>
      </c>
      <c r="D388" s="246" t="s">
        <v>157</v>
      </c>
      <c r="E388" s="247" t="s">
        <v>573</v>
      </c>
      <c r="F388" s="248" t="s">
        <v>574</v>
      </c>
      <c r="G388" s="249" t="s">
        <v>225</v>
      </c>
      <c r="H388" s="250">
        <v>18</v>
      </c>
      <c r="I388" s="251"/>
      <c r="J388" s="252">
        <f>ROUND(I388*H388,2)</f>
        <v>0</v>
      </c>
      <c r="K388" s="248" t="s">
        <v>1</v>
      </c>
      <c r="L388" s="41"/>
      <c r="M388" s="253" t="s">
        <v>1</v>
      </c>
      <c r="N388" s="254" t="s">
        <v>45</v>
      </c>
      <c r="O388" s="87"/>
      <c r="P388" s="255">
        <f>O388*H388</f>
        <v>0</v>
      </c>
      <c r="Q388" s="255">
        <v>0</v>
      </c>
      <c r="R388" s="255">
        <f>Q388*H388</f>
        <v>0</v>
      </c>
      <c r="S388" s="255">
        <v>0</v>
      </c>
      <c r="T388" s="256">
        <f>S388*H388</f>
        <v>0</v>
      </c>
      <c r="AR388" s="257" t="s">
        <v>162</v>
      </c>
      <c r="AT388" s="257" t="s">
        <v>157</v>
      </c>
      <c r="AU388" s="257" t="s">
        <v>90</v>
      </c>
      <c r="AY388" s="16" t="s">
        <v>154</v>
      </c>
      <c r="BE388" s="139">
        <f>IF(N388="základní",J388,0)</f>
        <v>0</v>
      </c>
      <c r="BF388" s="139">
        <f>IF(N388="snížená",J388,0)</f>
        <v>0</v>
      </c>
      <c r="BG388" s="139">
        <f>IF(N388="zákl. přenesená",J388,0)</f>
        <v>0</v>
      </c>
      <c r="BH388" s="139">
        <f>IF(N388="sníž. přenesená",J388,0)</f>
        <v>0</v>
      </c>
      <c r="BI388" s="139">
        <f>IF(N388="nulová",J388,0)</f>
        <v>0</v>
      </c>
      <c r="BJ388" s="16" t="s">
        <v>88</v>
      </c>
      <c r="BK388" s="139">
        <f>ROUND(I388*H388,2)</f>
        <v>0</v>
      </c>
      <c r="BL388" s="16" t="s">
        <v>162</v>
      </c>
      <c r="BM388" s="257" t="s">
        <v>575</v>
      </c>
    </row>
    <row r="389" s="1" customFormat="1">
      <c r="B389" s="39"/>
      <c r="C389" s="40"/>
      <c r="D389" s="258" t="s">
        <v>164</v>
      </c>
      <c r="E389" s="40"/>
      <c r="F389" s="259" t="s">
        <v>574</v>
      </c>
      <c r="G389" s="40"/>
      <c r="H389" s="40"/>
      <c r="I389" s="155"/>
      <c r="J389" s="40"/>
      <c r="K389" s="40"/>
      <c r="L389" s="41"/>
      <c r="M389" s="260"/>
      <c r="N389" s="87"/>
      <c r="O389" s="87"/>
      <c r="P389" s="87"/>
      <c r="Q389" s="87"/>
      <c r="R389" s="87"/>
      <c r="S389" s="87"/>
      <c r="T389" s="88"/>
      <c r="AT389" s="16" t="s">
        <v>164</v>
      </c>
      <c r="AU389" s="16" t="s">
        <v>90</v>
      </c>
    </row>
    <row r="390" s="1" customFormat="1" ht="16.5" customHeight="1">
      <c r="B390" s="39"/>
      <c r="C390" s="246" t="s">
        <v>576</v>
      </c>
      <c r="D390" s="246" t="s">
        <v>157</v>
      </c>
      <c r="E390" s="247" t="s">
        <v>577</v>
      </c>
      <c r="F390" s="248" t="s">
        <v>578</v>
      </c>
      <c r="G390" s="249" t="s">
        <v>436</v>
      </c>
      <c r="H390" s="250">
        <v>1</v>
      </c>
      <c r="I390" s="251"/>
      <c r="J390" s="252">
        <f>ROUND(I390*H390,2)</f>
        <v>0</v>
      </c>
      <c r="K390" s="248" t="s">
        <v>1</v>
      </c>
      <c r="L390" s="41"/>
      <c r="M390" s="253" t="s">
        <v>1</v>
      </c>
      <c r="N390" s="254" t="s">
        <v>45</v>
      </c>
      <c r="O390" s="87"/>
      <c r="P390" s="255">
        <f>O390*H390</f>
        <v>0</v>
      </c>
      <c r="Q390" s="255">
        <v>0</v>
      </c>
      <c r="R390" s="255">
        <f>Q390*H390</f>
        <v>0</v>
      </c>
      <c r="S390" s="255">
        <v>0</v>
      </c>
      <c r="T390" s="256">
        <f>S390*H390</f>
        <v>0</v>
      </c>
      <c r="AR390" s="257" t="s">
        <v>162</v>
      </c>
      <c r="AT390" s="257" t="s">
        <v>157</v>
      </c>
      <c r="AU390" s="257" t="s">
        <v>90</v>
      </c>
      <c r="AY390" s="16" t="s">
        <v>154</v>
      </c>
      <c r="BE390" s="139">
        <f>IF(N390="základní",J390,0)</f>
        <v>0</v>
      </c>
      <c r="BF390" s="139">
        <f>IF(N390="snížená",J390,0)</f>
        <v>0</v>
      </c>
      <c r="BG390" s="139">
        <f>IF(N390="zákl. přenesená",J390,0)</f>
        <v>0</v>
      </c>
      <c r="BH390" s="139">
        <f>IF(N390="sníž. přenesená",J390,0)</f>
        <v>0</v>
      </c>
      <c r="BI390" s="139">
        <f>IF(N390="nulová",J390,0)</f>
        <v>0</v>
      </c>
      <c r="BJ390" s="16" t="s">
        <v>88</v>
      </c>
      <c r="BK390" s="139">
        <f>ROUND(I390*H390,2)</f>
        <v>0</v>
      </c>
      <c r="BL390" s="16" t="s">
        <v>162</v>
      </c>
      <c r="BM390" s="257" t="s">
        <v>579</v>
      </c>
    </row>
    <row r="391" s="1" customFormat="1">
      <c r="B391" s="39"/>
      <c r="C391" s="40"/>
      <c r="D391" s="258" t="s">
        <v>164</v>
      </c>
      <c r="E391" s="40"/>
      <c r="F391" s="259" t="s">
        <v>578</v>
      </c>
      <c r="G391" s="40"/>
      <c r="H391" s="40"/>
      <c r="I391" s="155"/>
      <c r="J391" s="40"/>
      <c r="K391" s="40"/>
      <c r="L391" s="41"/>
      <c r="M391" s="260"/>
      <c r="N391" s="87"/>
      <c r="O391" s="87"/>
      <c r="P391" s="87"/>
      <c r="Q391" s="87"/>
      <c r="R391" s="87"/>
      <c r="S391" s="87"/>
      <c r="T391" s="88"/>
      <c r="AT391" s="16" t="s">
        <v>164</v>
      </c>
      <c r="AU391" s="16" t="s">
        <v>90</v>
      </c>
    </row>
    <row r="392" s="1" customFormat="1" ht="24" customHeight="1">
      <c r="B392" s="39"/>
      <c r="C392" s="246" t="s">
        <v>580</v>
      </c>
      <c r="D392" s="246" t="s">
        <v>157</v>
      </c>
      <c r="E392" s="247" t="s">
        <v>581</v>
      </c>
      <c r="F392" s="248" t="s">
        <v>582</v>
      </c>
      <c r="G392" s="249" t="s">
        <v>191</v>
      </c>
      <c r="H392" s="250">
        <v>360</v>
      </c>
      <c r="I392" s="251"/>
      <c r="J392" s="252">
        <f>ROUND(I392*H392,2)</f>
        <v>0</v>
      </c>
      <c r="K392" s="248" t="s">
        <v>1</v>
      </c>
      <c r="L392" s="41"/>
      <c r="M392" s="253" t="s">
        <v>1</v>
      </c>
      <c r="N392" s="254" t="s">
        <v>45</v>
      </c>
      <c r="O392" s="87"/>
      <c r="P392" s="255">
        <f>O392*H392</f>
        <v>0</v>
      </c>
      <c r="Q392" s="255">
        <v>0</v>
      </c>
      <c r="R392" s="255">
        <f>Q392*H392</f>
        <v>0</v>
      </c>
      <c r="S392" s="255">
        <v>0</v>
      </c>
      <c r="T392" s="256">
        <f>S392*H392</f>
        <v>0</v>
      </c>
      <c r="AR392" s="257" t="s">
        <v>162</v>
      </c>
      <c r="AT392" s="257" t="s">
        <v>157</v>
      </c>
      <c r="AU392" s="257" t="s">
        <v>90</v>
      </c>
      <c r="AY392" s="16" t="s">
        <v>154</v>
      </c>
      <c r="BE392" s="139">
        <f>IF(N392="základní",J392,0)</f>
        <v>0</v>
      </c>
      <c r="BF392" s="139">
        <f>IF(N392="snížená",J392,0)</f>
        <v>0</v>
      </c>
      <c r="BG392" s="139">
        <f>IF(N392="zákl. přenesená",J392,0)</f>
        <v>0</v>
      </c>
      <c r="BH392" s="139">
        <f>IF(N392="sníž. přenesená",J392,0)</f>
        <v>0</v>
      </c>
      <c r="BI392" s="139">
        <f>IF(N392="nulová",J392,0)</f>
        <v>0</v>
      </c>
      <c r="BJ392" s="16" t="s">
        <v>88</v>
      </c>
      <c r="BK392" s="139">
        <f>ROUND(I392*H392,2)</f>
        <v>0</v>
      </c>
      <c r="BL392" s="16" t="s">
        <v>162</v>
      </c>
      <c r="BM392" s="257" t="s">
        <v>583</v>
      </c>
    </row>
    <row r="393" s="1" customFormat="1">
      <c r="B393" s="39"/>
      <c r="C393" s="40"/>
      <c r="D393" s="258" t="s">
        <v>164</v>
      </c>
      <c r="E393" s="40"/>
      <c r="F393" s="259" t="s">
        <v>582</v>
      </c>
      <c r="G393" s="40"/>
      <c r="H393" s="40"/>
      <c r="I393" s="155"/>
      <c r="J393" s="40"/>
      <c r="K393" s="40"/>
      <c r="L393" s="41"/>
      <c r="M393" s="260"/>
      <c r="N393" s="87"/>
      <c r="O393" s="87"/>
      <c r="P393" s="87"/>
      <c r="Q393" s="87"/>
      <c r="R393" s="87"/>
      <c r="S393" s="87"/>
      <c r="T393" s="88"/>
      <c r="AT393" s="16" t="s">
        <v>164</v>
      </c>
      <c r="AU393" s="16" t="s">
        <v>90</v>
      </c>
    </row>
    <row r="394" s="11" customFormat="1" ht="25.92" customHeight="1">
      <c r="B394" s="230"/>
      <c r="C394" s="231"/>
      <c r="D394" s="232" t="s">
        <v>79</v>
      </c>
      <c r="E394" s="233" t="s">
        <v>584</v>
      </c>
      <c r="F394" s="233" t="s">
        <v>585</v>
      </c>
      <c r="G394" s="231"/>
      <c r="H394" s="231"/>
      <c r="I394" s="234"/>
      <c r="J394" s="235">
        <f>BK394</f>
        <v>0</v>
      </c>
      <c r="K394" s="231"/>
      <c r="L394" s="236"/>
      <c r="M394" s="237"/>
      <c r="N394" s="238"/>
      <c r="O394" s="238"/>
      <c r="P394" s="239">
        <f>P395+P420+P449</f>
        <v>0</v>
      </c>
      <c r="Q394" s="238"/>
      <c r="R394" s="239">
        <f>R395+R420+R449</f>
        <v>0</v>
      </c>
      <c r="S394" s="238"/>
      <c r="T394" s="240">
        <f>T395+T420+T449</f>
        <v>0</v>
      </c>
      <c r="AR394" s="241" t="s">
        <v>88</v>
      </c>
      <c r="AT394" s="242" t="s">
        <v>79</v>
      </c>
      <c r="AU394" s="242" t="s">
        <v>80</v>
      </c>
      <c r="AY394" s="241" t="s">
        <v>154</v>
      </c>
      <c r="BK394" s="243">
        <f>BK395+BK420+BK449</f>
        <v>0</v>
      </c>
    </row>
    <row r="395" s="11" customFormat="1" ht="22.8" customHeight="1">
      <c r="B395" s="230"/>
      <c r="C395" s="231"/>
      <c r="D395" s="232" t="s">
        <v>79</v>
      </c>
      <c r="E395" s="244" t="s">
        <v>586</v>
      </c>
      <c r="F395" s="244" t="s">
        <v>587</v>
      </c>
      <c r="G395" s="231"/>
      <c r="H395" s="231"/>
      <c r="I395" s="234"/>
      <c r="J395" s="245">
        <f>BK395</f>
        <v>0</v>
      </c>
      <c r="K395" s="231"/>
      <c r="L395" s="236"/>
      <c r="M395" s="237"/>
      <c r="N395" s="238"/>
      <c r="O395" s="238"/>
      <c r="P395" s="239">
        <f>SUM(P396:P419)</f>
        <v>0</v>
      </c>
      <c r="Q395" s="238"/>
      <c r="R395" s="239">
        <f>SUM(R396:R419)</f>
        <v>0</v>
      </c>
      <c r="S395" s="238"/>
      <c r="T395" s="240">
        <f>SUM(T396:T419)</f>
        <v>0</v>
      </c>
      <c r="AR395" s="241" t="s">
        <v>88</v>
      </c>
      <c r="AT395" s="242" t="s">
        <v>79</v>
      </c>
      <c r="AU395" s="242" t="s">
        <v>88</v>
      </c>
      <c r="AY395" s="241" t="s">
        <v>154</v>
      </c>
      <c r="BK395" s="243">
        <f>SUM(BK396:BK419)</f>
        <v>0</v>
      </c>
    </row>
    <row r="396" s="1" customFormat="1" ht="16.5" customHeight="1">
      <c r="B396" s="39"/>
      <c r="C396" s="246" t="s">
        <v>588</v>
      </c>
      <c r="D396" s="246" t="s">
        <v>157</v>
      </c>
      <c r="E396" s="247" t="s">
        <v>589</v>
      </c>
      <c r="F396" s="248" t="s">
        <v>590</v>
      </c>
      <c r="G396" s="249" t="s">
        <v>225</v>
      </c>
      <c r="H396" s="250">
        <v>1</v>
      </c>
      <c r="I396" s="251"/>
      <c r="J396" s="252">
        <f>ROUND(I396*H396,2)</f>
        <v>0</v>
      </c>
      <c r="K396" s="248" t="s">
        <v>1</v>
      </c>
      <c r="L396" s="41"/>
      <c r="M396" s="253" t="s">
        <v>1</v>
      </c>
      <c r="N396" s="254" t="s">
        <v>45</v>
      </c>
      <c r="O396" s="87"/>
      <c r="P396" s="255">
        <f>O396*H396</f>
        <v>0</v>
      </c>
      <c r="Q396" s="255">
        <v>0</v>
      </c>
      <c r="R396" s="255">
        <f>Q396*H396</f>
        <v>0</v>
      </c>
      <c r="S396" s="255">
        <v>0</v>
      </c>
      <c r="T396" s="256">
        <f>S396*H396</f>
        <v>0</v>
      </c>
      <c r="AR396" s="257" t="s">
        <v>162</v>
      </c>
      <c r="AT396" s="257" t="s">
        <v>157</v>
      </c>
      <c r="AU396" s="257" t="s">
        <v>90</v>
      </c>
      <c r="AY396" s="16" t="s">
        <v>154</v>
      </c>
      <c r="BE396" s="139">
        <f>IF(N396="základní",J396,0)</f>
        <v>0</v>
      </c>
      <c r="BF396" s="139">
        <f>IF(N396="snížená",J396,0)</f>
        <v>0</v>
      </c>
      <c r="BG396" s="139">
        <f>IF(N396="zákl. přenesená",J396,0)</f>
        <v>0</v>
      </c>
      <c r="BH396" s="139">
        <f>IF(N396="sníž. přenesená",J396,0)</f>
        <v>0</v>
      </c>
      <c r="BI396" s="139">
        <f>IF(N396="nulová",J396,0)</f>
        <v>0</v>
      </c>
      <c r="BJ396" s="16" t="s">
        <v>88</v>
      </c>
      <c r="BK396" s="139">
        <f>ROUND(I396*H396,2)</f>
        <v>0</v>
      </c>
      <c r="BL396" s="16" t="s">
        <v>162</v>
      </c>
      <c r="BM396" s="257" t="s">
        <v>591</v>
      </c>
    </row>
    <row r="397" s="1" customFormat="1">
      <c r="B397" s="39"/>
      <c r="C397" s="40"/>
      <c r="D397" s="258" t="s">
        <v>164</v>
      </c>
      <c r="E397" s="40"/>
      <c r="F397" s="259" t="s">
        <v>590</v>
      </c>
      <c r="G397" s="40"/>
      <c r="H397" s="40"/>
      <c r="I397" s="155"/>
      <c r="J397" s="40"/>
      <c r="K397" s="40"/>
      <c r="L397" s="41"/>
      <c r="M397" s="260"/>
      <c r="N397" s="87"/>
      <c r="O397" s="87"/>
      <c r="P397" s="87"/>
      <c r="Q397" s="87"/>
      <c r="R397" s="87"/>
      <c r="S397" s="87"/>
      <c r="T397" s="88"/>
      <c r="AT397" s="16" t="s">
        <v>164</v>
      </c>
      <c r="AU397" s="16" t="s">
        <v>90</v>
      </c>
    </row>
    <row r="398" s="1" customFormat="1" ht="16.5" customHeight="1">
      <c r="B398" s="39"/>
      <c r="C398" s="246" t="s">
        <v>592</v>
      </c>
      <c r="D398" s="246" t="s">
        <v>157</v>
      </c>
      <c r="E398" s="247" t="s">
        <v>593</v>
      </c>
      <c r="F398" s="248" t="s">
        <v>594</v>
      </c>
      <c r="G398" s="249" t="s">
        <v>225</v>
      </c>
      <c r="H398" s="250">
        <v>2</v>
      </c>
      <c r="I398" s="251"/>
      <c r="J398" s="252">
        <f>ROUND(I398*H398,2)</f>
        <v>0</v>
      </c>
      <c r="K398" s="248" t="s">
        <v>1</v>
      </c>
      <c r="L398" s="41"/>
      <c r="M398" s="253" t="s">
        <v>1</v>
      </c>
      <c r="N398" s="254" t="s">
        <v>45</v>
      </c>
      <c r="O398" s="87"/>
      <c r="P398" s="255">
        <f>O398*H398</f>
        <v>0</v>
      </c>
      <c r="Q398" s="255">
        <v>0</v>
      </c>
      <c r="R398" s="255">
        <f>Q398*H398</f>
        <v>0</v>
      </c>
      <c r="S398" s="255">
        <v>0</v>
      </c>
      <c r="T398" s="256">
        <f>S398*H398</f>
        <v>0</v>
      </c>
      <c r="AR398" s="257" t="s">
        <v>162</v>
      </c>
      <c r="AT398" s="257" t="s">
        <v>157</v>
      </c>
      <c r="AU398" s="257" t="s">
        <v>90</v>
      </c>
      <c r="AY398" s="16" t="s">
        <v>154</v>
      </c>
      <c r="BE398" s="139">
        <f>IF(N398="základní",J398,0)</f>
        <v>0</v>
      </c>
      <c r="BF398" s="139">
        <f>IF(N398="snížená",J398,0)</f>
        <v>0</v>
      </c>
      <c r="BG398" s="139">
        <f>IF(N398="zákl. přenesená",J398,0)</f>
        <v>0</v>
      </c>
      <c r="BH398" s="139">
        <f>IF(N398="sníž. přenesená",J398,0)</f>
        <v>0</v>
      </c>
      <c r="BI398" s="139">
        <f>IF(N398="nulová",J398,0)</f>
        <v>0</v>
      </c>
      <c r="BJ398" s="16" t="s">
        <v>88</v>
      </c>
      <c r="BK398" s="139">
        <f>ROUND(I398*H398,2)</f>
        <v>0</v>
      </c>
      <c r="BL398" s="16" t="s">
        <v>162</v>
      </c>
      <c r="BM398" s="257" t="s">
        <v>595</v>
      </c>
    </row>
    <row r="399" s="1" customFormat="1">
      <c r="B399" s="39"/>
      <c r="C399" s="40"/>
      <c r="D399" s="258" t="s">
        <v>164</v>
      </c>
      <c r="E399" s="40"/>
      <c r="F399" s="259" t="s">
        <v>594</v>
      </c>
      <c r="G399" s="40"/>
      <c r="H399" s="40"/>
      <c r="I399" s="155"/>
      <c r="J399" s="40"/>
      <c r="K399" s="40"/>
      <c r="L399" s="41"/>
      <c r="M399" s="260"/>
      <c r="N399" s="87"/>
      <c r="O399" s="87"/>
      <c r="P399" s="87"/>
      <c r="Q399" s="87"/>
      <c r="R399" s="87"/>
      <c r="S399" s="87"/>
      <c r="T399" s="88"/>
      <c r="AT399" s="16" t="s">
        <v>164</v>
      </c>
      <c r="AU399" s="16" t="s">
        <v>90</v>
      </c>
    </row>
    <row r="400" s="1" customFormat="1" ht="16.5" customHeight="1">
      <c r="B400" s="39"/>
      <c r="C400" s="246" t="s">
        <v>596</v>
      </c>
      <c r="D400" s="246" t="s">
        <v>157</v>
      </c>
      <c r="E400" s="247" t="s">
        <v>597</v>
      </c>
      <c r="F400" s="248" t="s">
        <v>598</v>
      </c>
      <c r="G400" s="249" t="s">
        <v>225</v>
      </c>
      <c r="H400" s="250">
        <v>2</v>
      </c>
      <c r="I400" s="251"/>
      <c r="J400" s="252">
        <f>ROUND(I400*H400,2)</f>
        <v>0</v>
      </c>
      <c r="K400" s="248" t="s">
        <v>1</v>
      </c>
      <c r="L400" s="41"/>
      <c r="M400" s="253" t="s">
        <v>1</v>
      </c>
      <c r="N400" s="254" t="s">
        <v>45</v>
      </c>
      <c r="O400" s="87"/>
      <c r="P400" s="255">
        <f>O400*H400</f>
        <v>0</v>
      </c>
      <c r="Q400" s="255">
        <v>0</v>
      </c>
      <c r="R400" s="255">
        <f>Q400*H400</f>
        <v>0</v>
      </c>
      <c r="S400" s="255">
        <v>0</v>
      </c>
      <c r="T400" s="256">
        <f>S400*H400</f>
        <v>0</v>
      </c>
      <c r="AR400" s="257" t="s">
        <v>162</v>
      </c>
      <c r="AT400" s="257" t="s">
        <v>157</v>
      </c>
      <c r="AU400" s="257" t="s">
        <v>90</v>
      </c>
      <c r="AY400" s="16" t="s">
        <v>154</v>
      </c>
      <c r="BE400" s="139">
        <f>IF(N400="základní",J400,0)</f>
        <v>0</v>
      </c>
      <c r="BF400" s="139">
        <f>IF(N400="snížená",J400,0)</f>
        <v>0</v>
      </c>
      <c r="BG400" s="139">
        <f>IF(N400="zákl. přenesená",J400,0)</f>
        <v>0</v>
      </c>
      <c r="BH400" s="139">
        <f>IF(N400="sníž. přenesená",J400,0)</f>
        <v>0</v>
      </c>
      <c r="BI400" s="139">
        <f>IF(N400="nulová",J400,0)</f>
        <v>0</v>
      </c>
      <c r="BJ400" s="16" t="s">
        <v>88</v>
      </c>
      <c r="BK400" s="139">
        <f>ROUND(I400*H400,2)</f>
        <v>0</v>
      </c>
      <c r="BL400" s="16" t="s">
        <v>162</v>
      </c>
      <c r="BM400" s="257" t="s">
        <v>599</v>
      </c>
    </row>
    <row r="401" s="1" customFormat="1">
      <c r="B401" s="39"/>
      <c r="C401" s="40"/>
      <c r="D401" s="258" t="s">
        <v>164</v>
      </c>
      <c r="E401" s="40"/>
      <c r="F401" s="259" t="s">
        <v>598</v>
      </c>
      <c r="G401" s="40"/>
      <c r="H401" s="40"/>
      <c r="I401" s="155"/>
      <c r="J401" s="40"/>
      <c r="K401" s="40"/>
      <c r="L401" s="41"/>
      <c r="M401" s="260"/>
      <c r="N401" s="87"/>
      <c r="O401" s="87"/>
      <c r="P401" s="87"/>
      <c r="Q401" s="87"/>
      <c r="R401" s="87"/>
      <c r="S401" s="87"/>
      <c r="T401" s="88"/>
      <c r="AT401" s="16" t="s">
        <v>164</v>
      </c>
      <c r="AU401" s="16" t="s">
        <v>90</v>
      </c>
    </row>
    <row r="402" s="1" customFormat="1" ht="36" customHeight="1">
      <c r="B402" s="39"/>
      <c r="C402" s="246" t="s">
        <v>600</v>
      </c>
      <c r="D402" s="246" t="s">
        <v>157</v>
      </c>
      <c r="E402" s="247" t="s">
        <v>601</v>
      </c>
      <c r="F402" s="248" t="s">
        <v>602</v>
      </c>
      <c r="G402" s="249" t="s">
        <v>225</v>
      </c>
      <c r="H402" s="250">
        <v>24</v>
      </c>
      <c r="I402" s="251"/>
      <c r="J402" s="252">
        <f>ROUND(I402*H402,2)</f>
        <v>0</v>
      </c>
      <c r="K402" s="248" t="s">
        <v>1</v>
      </c>
      <c r="L402" s="41"/>
      <c r="M402" s="253" t="s">
        <v>1</v>
      </c>
      <c r="N402" s="254" t="s">
        <v>45</v>
      </c>
      <c r="O402" s="87"/>
      <c r="P402" s="255">
        <f>O402*H402</f>
        <v>0</v>
      </c>
      <c r="Q402" s="255">
        <v>0</v>
      </c>
      <c r="R402" s="255">
        <f>Q402*H402</f>
        <v>0</v>
      </c>
      <c r="S402" s="255">
        <v>0</v>
      </c>
      <c r="T402" s="256">
        <f>S402*H402</f>
        <v>0</v>
      </c>
      <c r="AR402" s="257" t="s">
        <v>162</v>
      </c>
      <c r="AT402" s="257" t="s">
        <v>157</v>
      </c>
      <c r="AU402" s="257" t="s">
        <v>90</v>
      </c>
      <c r="AY402" s="16" t="s">
        <v>154</v>
      </c>
      <c r="BE402" s="139">
        <f>IF(N402="základní",J402,0)</f>
        <v>0</v>
      </c>
      <c r="BF402" s="139">
        <f>IF(N402="snížená",J402,0)</f>
        <v>0</v>
      </c>
      <c r="BG402" s="139">
        <f>IF(N402="zákl. přenesená",J402,0)</f>
        <v>0</v>
      </c>
      <c r="BH402" s="139">
        <f>IF(N402="sníž. přenesená",J402,0)</f>
        <v>0</v>
      </c>
      <c r="BI402" s="139">
        <f>IF(N402="nulová",J402,0)</f>
        <v>0</v>
      </c>
      <c r="BJ402" s="16" t="s">
        <v>88</v>
      </c>
      <c r="BK402" s="139">
        <f>ROUND(I402*H402,2)</f>
        <v>0</v>
      </c>
      <c r="BL402" s="16" t="s">
        <v>162</v>
      </c>
      <c r="BM402" s="257" t="s">
        <v>603</v>
      </c>
    </row>
    <row r="403" s="1" customFormat="1">
      <c r="B403" s="39"/>
      <c r="C403" s="40"/>
      <c r="D403" s="258" t="s">
        <v>164</v>
      </c>
      <c r="E403" s="40"/>
      <c r="F403" s="259" t="s">
        <v>602</v>
      </c>
      <c r="G403" s="40"/>
      <c r="H403" s="40"/>
      <c r="I403" s="155"/>
      <c r="J403" s="40"/>
      <c r="K403" s="40"/>
      <c r="L403" s="41"/>
      <c r="M403" s="260"/>
      <c r="N403" s="87"/>
      <c r="O403" s="87"/>
      <c r="P403" s="87"/>
      <c r="Q403" s="87"/>
      <c r="R403" s="87"/>
      <c r="S403" s="87"/>
      <c r="T403" s="88"/>
      <c r="AT403" s="16" t="s">
        <v>164</v>
      </c>
      <c r="AU403" s="16" t="s">
        <v>90</v>
      </c>
    </row>
    <row r="404" s="1" customFormat="1" ht="24" customHeight="1">
      <c r="B404" s="39"/>
      <c r="C404" s="246" t="s">
        <v>604</v>
      </c>
      <c r="D404" s="246" t="s">
        <v>157</v>
      </c>
      <c r="E404" s="247" t="s">
        <v>605</v>
      </c>
      <c r="F404" s="248" t="s">
        <v>606</v>
      </c>
      <c r="G404" s="249" t="s">
        <v>191</v>
      </c>
      <c r="H404" s="250">
        <v>275</v>
      </c>
      <c r="I404" s="251"/>
      <c r="J404" s="252">
        <f>ROUND(I404*H404,2)</f>
        <v>0</v>
      </c>
      <c r="K404" s="248" t="s">
        <v>1</v>
      </c>
      <c r="L404" s="41"/>
      <c r="M404" s="253" t="s">
        <v>1</v>
      </c>
      <c r="N404" s="254" t="s">
        <v>45</v>
      </c>
      <c r="O404" s="87"/>
      <c r="P404" s="255">
        <f>O404*H404</f>
        <v>0</v>
      </c>
      <c r="Q404" s="255">
        <v>0</v>
      </c>
      <c r="R404" s="255">
        <f>Q404*H404</f>
        <v>0</v>
      </c>
      <c r="S404" s="255">
        <v>0</v>
      </c>
      <c r="T404" s="256">
        <f>S404*H404</f>
        <v>0</v>
      </c>
      <c r="AR404" s="257" t="s">
        <v>162</v>
      </c>
      <c r="AT404" s="257" t="s">
        <v>157</v>
      </c>
      <c r="AU404" s="257" t="s">
        <v>90</v>
      </c>
      <c r="AY404" s="16" t="s">
        <v>154</v>
      </c>
      <c r="BE404" s="139">
        <f>IF(N404="základní",J404,0)</f>
        <v>0</v>
      </c>
      <c r="BF404" s="139">
        <f>IF(N404="snížená",J404,0)</f>
        <v>0</v>
      </c>
      <c r="BG404" s="139">
        <f>IF(N404="zákl. přenesená",J404,0)</f>
        <v>0</v>
      </c>
      <c r="BH404" s="139">
        <f>IF(N404="sníž. přenesená",J404,0)</f>
        <v>0</v>
      </c>
      <c r="BI404" s="139">
        <f>IF(N404="nulová",J404,0)</f>
        <v>0</v>
      </c>
      <c r="BJ404" s="16" t="s">
        <v>88</v>
      </c>
      <c r="BK404" s="139">
        <f>ROUND(I404*H404,2)</f>
        <v>0</v>
      </c>
      <c r="BL404" s="16" t="s">
        <v>162</v>
      </c>
      <c r="BM404" s="257" t="s">
        <v>607</v>
      </c>
    </row>
    <row r="405" s="1" customFormat="1">
      <c r="B405" s="39"/>
      <c r="C405" s="40"/>
      <c r="D405" s="258" t="s">
        <v>164</v>
      </c>
      <c r="E405" s="40"/>
      <c r="F405" s="259" t="s">
        <v>606</v>
      </c>
      <c r="G405" s="40"/>
      <c r="H405" s="40"/>
      <c r="I405" s="155"/>
      <c r="J405" s="40"/>
      <c r="K405" s="40"/>
      <c r="L405" s="41"/>
      <c r="M405" s="260"/>
      <c r="N405" s="87"/>
      <c r="O405" s="87"/>
      <c r="P405" s="87"/>
      <c r="Q405" s="87"/>
      <c r="R405" s="87"/>
      <c r="S405" s="87"/>
      <c r="T405" s="88"/>
      <c r="AT405" s="16" t="s">
        <v>164</v>
      </c>
      <c r="AU405" s="16" t="s">
        <v>90</v>
      </c>
    </row>
    <row r="406" s="1" customFormat="1" ht="24" customHeight="1">
      <c r="B406" s="39"/>
      <c r="C406" s="246" t="s">
        <v>608</v>
      </c>
      <c r="D406" s="246" t="s">
        <v>157</v>
      </c>
      <c r="E406" s="247" t="s">
        <v>609</v>
      </c>
      <c r="F406" s="248" t="s">
        <v>610</v>
      </c>
      <c r="G406" s="249" t="s">
        <v>225</v>
      </c>
      <c r="H406" s="250">
        <v>4</v>
      </c>
      <c r="I406" s="251"/>
      <c r="J406" s="252">
        <f>ROUND(I406*H406,2)</f>
        <v>0</v>
      </c>
      <c r="K406" s="248" t="s">
        <v>1</v>
      </c>
      <c r="L406" s="41"/>
      <c r="M406" s="253" t="s">
        <v>1</v>
      </c>
      <c r="N406" s="254" t="s">
        <v>45</v>
      </c>
      <c r="O406" s="87"/>
      <c r="P406" s="255">
        <f>O406*H406</f>
        <v>0</v>
      </c>
      <c r="Q406" s="255">
        <v>0</v>
      </c>
      <c r="R406" s="255">
        <f>Q406*H406</f>
        <v>0</v>
      </c>
      <c r="S406" s="255">
        <v>0</v>
      </c>
      <c r="T406" s="256">
        <f>S406*H406</f>
        <v>0</v>
      </c>
      <c r="AR406" s="257" t="s">
        <v>162</v>
      </c>
      <c r="AT406" s="257" t="s">
        <v>157</v>
      </c>
      <c r="AU406" s="257" t="s">
        <v>90</v>
      </c>
      <c r="AY406" s="16" t="s">
        <v>154</v>
      </c>
      <c r="BE406" s="139">
        <f>IF(N406="základní",J406,0)</f>
        <v>0</v>
      </c>
      <c r="BF406" s="139">
        <f>IF(N406="snížená",J406,0)</f>
        <v>0</v>
      </c>
      <c r="BG406" s="139">
        <f>IF(N406="zákl. přenesená",J406,0)</f>
        <v>0</v>
      </c>
      <c r="BH406" s="139">
        <f>IF(N406="sníž. přenesená",J406,0)</f>
        <v>0</v>
      </c>
      <c r="BI406" s="139">
        <f>IF(N406="nulová",J406,0)</f>
        <v>0</v>
      </c>
      <c r="BJ406" s="16" t="s">
        <v>88</v>
      </c>
      <c r="BK406" s="139">
        <f>ROUND(I406*H406,2)</f>
        <v>0</v>
      </c>
      <c r="BL406" s="16" t="s">
        <v>162</v>
      </c>
      <c r="BM406" s="257" t="s">
        <v>611</v>
      </c>
    </row>
    <row r="407" s="1" customFormat="1">
      <c r="B407" s="39"/>
      <c r="C407" s="40"/>
      <c r="D407" s="258" t="s">
        <v>164</v>
      </c>
      <c r="E407" s="40"/>
      <c r="F407" s="259" t="s">
        <v>610</v>
      </c>
      <c r="G407" s="40"/>
      <c r="H407" s="40"/>
      <c r="I407" s="155"/>
      <c r="J407" s="40"/>
      <c r="K407" s="40"/>
      <c r="L407" s="41"/>
      <c r="M407" s="260"/>
      <c r="N407" s="87"/>
      <c r="O407" s="87"/>
      <c r="P407" s="87"/>
      <c r="Q407" s="87"/>
      <c r="R407" s="87"/>
      <c r="S407" s="87"/>
      <c r="T407" s="88"/>
      <c r="AT407" s="16" t="s">
        <v>164</v>
      </c>
      <c r="AU407" s="16" t="s">
        <v>90</v>
      </c>
    </row>
    <row r="408" s="1" customFormat="1" ht="24" customHeight="1">
      <c r="B408" s="39"/>
      <c r="C408" s="246" t="s">
        <v>612</v>
      </c>
      <c r="D408" s="246" t="s">
        <v>157</v>
      </c>
      <c r="E408" s="247" t="s">
        <v>613</v>
      </c>
      <c r="F408" s="248" t="s">
        <v>614</v>
      </c>
      <c r="G408" s="249" t="s">
        <v>615</v>
      </c>
      <c r="H408" s="250">
        <v>14</v>
      </c>
      <c r="I408" s="251"/>
      <c r="J408" s="252">
        <f>ROUND(I408*H408,2)</f>
        <v>0</v>
      </c>
      <c r="K408" s="248" t="s">
        <v>1</v>
      </c>
      <c r="L408" s="41"/>
      <c r="M408" s="253" t="s">
        <v>1</v>
      </c>
      <c r="N408" s="254" t="s">
        <v>45</v>
      </c>
      <c r="O408" s="87"/>
      <c r="P408" s="255">
        <f>O408*H408</f>
        <v>0</v>
      </c>
      <c r="Q408" s="255">
        <v>0</v>
      </c>
      <c r="R408" s="255">
        <f>Q408*H408</f>
        <v>0</v>
      </c>
      <c r="S408" s="255">
        <v>0</v>
      </c>
      <c r="T408" s="256">
        <f>S408*H408</f>
        <v>0</v>
      </c>
      <c r="AR408" s="257" t="s">
        <v>162</v>
      </c>
      <c r="AT408" s="257" t="s">
        <v>157</v>
      </c>
      <c r="AU408" s="257" t="s">
        <v>90</v>
      </c>
      <c r="AY408" s="16" t="s">
        <v>154</v>
      </c>
      <c r="BE408" s="139">
        <f>IF(N408="základní",J408,0)</f>
        <v>0</v>
      </c>
      <c r="BF408" s="139">
        <f>IF(N408="snížená",J408,0)</f>
        <v>0</v>
      </c>
      <c r="BG408" s="139">
        <f>IF(N408="zákl. přenesená",J408,0)</f>
        <v>0</v>
      </c>
      <c r="BH408" s="139">
        <f>IF(N408="sníž. přenesená",J408,0)</f>
        <v>0</v>
      </c>
      <c r="BI408" s="139">
        <f>IF(N408="nulová",J408,0)</f>
        <v>0</v>
      </c>
      <c r="BJ408" s="16" t="s">
        <v>88</v>
      </c>
      <c r="BK408" s="139">
        <f>ROUND(I408*H408,2)</f>
        <v>0</v>
      </c>
      <c r="BL408" s="16" t="s">
        <v>162</v>
      </c>
      <c r="BM408" s="257" t="s">
        <v>616</v>
      </c>
    </row>
    <row r="409" s="1" customFormat="1">
      <c r="B409" s="39"/>
      <c r="C409" s="40"/>
      <c r="D409" s="258" t="s">
        <v>164</v>
      </c>
      <c r="E409" s="40"/>
      <c r="F409" s="259" t="s">
        <v>614</v>
      </c>
      <c r="G409" s="40"/>
      <c r="H409" s="40"/>
      <c r="I409" s="155"/>
      <c r="J409" s="40"/>
      <c r="K409" s="40"/>
      <c r="L409" s="41"/>
      <c r="M409" s="260"/>
      <c r="N409" s="87"/>
      <c r="O409" s="87"/>
      <c r="P409" s="87"/>
      <c r="Q409" s="87"/>
      <c r="R409" s="87"/>
      <c r="S409" s="87"/>
      <c r="T409" s="88"/>
      <c r="AT409" s="16" t="s">
        <v>164</v>
      </c>
      <c r="AU409" s="16" t="s">
        <v>90</v>
      </c>
    </row>
    <row r="410" s="1" customFormat="1" ht="16.5" customHeight="1">
      <c r="B410" s="39"/>
      <c r="C410" s="246" t="s">
        <v>617</v>
      </c>
      <c r="D410" s="246" t="s">
        <v>157</v>
      </c>
      <c r="E410" s="247" t="s">
        <v>618</v>
      </c>
      <c r="F410" s="248" t="s">
        <v>619</v>
      </c>
      <c r="G410" s="249" t="s">
        <v>225</v>
      </c>
      <c r="H410" s="250">
        <v>60</v>
      </c>
      <c r="I410" s="251"/>
      <c r="J410" s="252">
        <f>ROUND(I410*H410,2)</f>
        <v>0</v>
      </c>
      <c r="K410" s="248" t="s">
        <v>1</v>
      </c>
      <c r="L410" s="41"/>
      <c r="M410" s="253" t="s">
        <v>1</v>
      </c>
      <c r="N410" s="254" t="s">
        <v>45</v>
      </c>
      <c r="O410" s="87"/>
      <c r="P410" s="255">
        <f>O410*H410</f>
        <v>0</v>
      </c>
      <c r="Q410" s="255">
        <v>0</v>
      </c>
      <c r="R410" s="255">
        <f>Q410*H410</f>
        <v>0</v>
      </c>
      <c r="S410" s="255">
        <v>0</v>
      </c>
      <c r="T410" s="256">
        <f>S410*H410</f>
        <v>0</v>
      </c>
      <c r="AR410" s="257" t="s">
        <v>162</v>
      </c>
      <c r="AT410" s="257" t="s">
        <v>157</v>
      </c>
      <c r="AU410" s="257" t="s">
        <v>90</v>
      </c>
      <c r="AY410" s="16" t="s">
        <v>154</v>
      </c>
      <c r="BE410" s="139">
        <f>IF(N410="základní",J410,0)</f>
        <v>0</v>
      </c>
      <c r="BF410" s="139">
        <f>IF(N410="snížená",J410,0)</f>
        <v>0</v>
      </c>
      <c r="BG410" s="139">
        <f>IF(N410="zákl. přenesená",J410,0)</f>
        <v>0</v>
      </c>
      <c r="BH410" s="139">
        <f>IF(N410="sníž. přenesená",J410,0)</f>
        <v>0</v>
      </c>
      <c r="BI410" s="139">
        <f>IF(N410="nulová",J410,0)</f>
        <v>0</v>
      </c>
      <c r="BJ410" s="16" t="s">
        <v>88</v>
      </c>
      <c r="BK410" s="139">
        <f>ROUND(I410*H410,2)</f>
        <v>0</v>
      </c>
      <c r="BL410" s="16" t="s">
        <v>162</v>
      </c>
      <c r="BM410" s="257" t="s">
        <v>620</v>
      </c>
    </row>
    <row r="411" s="1" customFormat="1">
      <c r="B411" s="39"/>
      <c r="C411" s="40"/>
      <c r="D411" s="258" t="s">
        <v>164</v>
      </c>
      <c r="E411" s="40"/>
      <c r="F411" s="259" t="s">
        <v>619</v>
      </c>
      <c r="G411" s="40"/>
      <c r="H411" s="40"/>
      <c r="I411" s="155"/>
      <c r="J411" s="40"/>
      <c r="K411" s="40"/>
      <c r="L411" s="41"/>
      <c r="M411" s="260"/>
      <c r="N411" s="87"/>
      <c r="O411" s="87"/>
      <c r="P411" s="87"/>
      <c r="Q411" s="87"/>
      <c r="R411" s="87"/>
      <c r="S411" s="87"/>
      <c r="T411" s="88"/>
      <c r="AT411" s="16" t="s">
        <v>164</v>
      </c>
      <c r="AU411" s="16" t="s">
        <v>90</v>
      </c>
    </row>
    <row r="412" s="1" customFormat="1" ht="16.5" customHeight="1">
      <c r="B412" s="39"/>
      <c r="C412" s="246" t="s">
        <v>621</v>
      </c>
      <c r="D412" s="246" t="s">
        <v>157</v>
      </c>
      <c r="E412" s="247" t="s">
        <v>622</v>
      </c>
      <c r="F412" s="248" t="s">
        <v>623</v>
      </c>
      <c r="G412" s="249" t="s">
        <v>225</v>
      </c>
      <c r="H412" s="250">
        <v>2</v>
      </c>
      <c r="I412" s="251"/>
      <c r="J412" s="252">
        <f>ROUND(I412*H412,2)</f>
        <v>0</v>
      </c>
      <c r="K412" s="248" t="s">
        <v>1</v>
      </c>
      <c r="L412" s="41"/>
      <c r="M412" s="253" t="s">
        <v>1</v>
      </c>
      <c r="N412" s="254" t="s">
        <v>45</v>
      </c>
      <c r="O412" s="87"/>
      <c r="P412" s="255">
        <f>O412*H412</f>
        <v>0</v>
      </c>
      <c r="Q412" s="255">
        <v>0</v>
      </c>
      <c r="R412" s="255">
        <f>Q412*H412</f>
        <v>0</v>
      </c>
      <c r="S412" s="255">
        <v>0</v>
      </c>
      <c r="T412" s="256">
        <f>S412*H412</f>
        <v>0</v>
      </c>
      <c r="AR412" s="257" t="s">
        <v>162</v>
      </c>
      <c r="AT412" s="257" t="s">
        <v>157</v>
      </c>
      <c r="AU412" s="257" t="s">
        <v>90</v>
      </c>
      <c r="AY412" s="16" t="s">
        <v>154</v>
      </c>
      <c r="BE412" s="139">
        <f>IF(N412="základní",J412,0)</f>
        <v>0</v>
      </c>
      <c r="BF412" s="139">
        <f>IF(N412="snížená",J412,0)</f>
        <v>0</v>
      </c>
      <c r="BG412" s="139">
        <f>IF(N412="zákl. přenesená",J412,0)</f>
        <v>0</v>
      </c>
      <c r="BH412" s="139">
        <f>IF(N412="sníž. přenesená",J412,0)</f>
        <v>0</v>
      </c>
      <c r="BI412" s="139">
        <f>IF(N412="nulová",J412,0)</f>
        <v>0</v>
      </c>
      <c r="BJ412" s="16" t="s">
        <v>88</v>
      </c>
      <c r="BK412" s="139">
        <f>ROUND(I412*H412,2)</f>
        <v>0</v>
      </c>
      <c r="BL412" s="16" t="s">
        <v>162</v>
      </c>
      <c r="BM412" s="257" t="s">
        <v>624</v>
      </c>
    </row>
    <row r="413" s="1" customFormat="1">
      <c r="B413" s="39"/>
      <c r="C413" s="40"/>
      <c r="D413" s="258" t="s">
        <v>164</v>
      </c>
      <c r="E413" s="40"/>
      <c r="F413" s="259" t="s">
        <v>623</v>
      </c>
      <c r="G413" s="40"/>
      <c r="H413" s="40"/>
      <c r="I413" s="155"/>
      <c r="J413" s="40"/>
      <c r="K413" s="40"/>
      <c r="L413" s="41"/>
      <c r="M413" s="260"/>
      <c r="N413" s="87"/>
      <c r="O413" s="87"/>
      <c r="P413" s="87"/>
      <c r="Q413" s="87"/>
      <c r="R413" s="87"/>
      <c r="S413" s="87"/>
      <c r="T413" s="88"/>
      <c r="AT413" s="16" t="s">
        <v>164</v>
      </c>
      <c r="AU413" s="16" t="s">
        <v>90</v>
      </c>
    </row>
    <row r="414" s="1" customFormat="1" ht="16.5" customHeight="1">
      <c r="B414" s="39"/>
      <c r="C414" s="246" t="s">
        <v>625</v>
      </c>
      <c r="D414" s="246" t="s">
        <v>157</v>
      </c>
      <c r="E414" s="247" t="s">
        <v>626</v>
      </c>
      <c r="F414" s="248" t="s">
        <v>627</v>
      </c>
      <c r="G414" s="249" t="s">
        <v>225</v>
      </c>
      <c r="H414" s="250">
        <v>1</v>
      </c>
      <c r="I414" s="251"/>
      <c r="J414" s="252">
        <f>ROUND(I414*H414,2)</f>
        <v>0</v>
      </c>
      <c r="K414" s="248" t="s">
        <v>1</v>
      </c>
      <c r="L414" s="41"/>
      <c r="M414" s="253" t="s">
        <v>1</v>
      </c>
      <c r="N414" s="254" t="s">
        <v>45</v>
      </c>
      <c r="O414" s="87"/>
      <c r="P414" s="255">
        <f>O414*H414</f>
        <v>0</v>
      </c>
      <c r="Q414" s="255">
        <v>0</v>
      </c>
      <c r="R414" s="255">
        <f>Q414*H414</f>
        <v>0</v>
      </c>
      <c r="S414" s="255">
        <v>0</v>
      </c>
      <c r="T414" s="256">
        <f>S414*H414</f>
        <v>0</v>
      </c>
      <c r="AR414" s="257" t="s">
        <v>162</v>
      </c>
      <c r="AT414" s="257" t="s">
        <v>157</v>
      </c>
      <c r="AU414" s="257" t="s">
        <v>90</v>
      </c>
      <c r="AY414" s="16" t="s">
        <v>154</v>
      </c>
      <c r="BE414" s="139">
        <f>IF(N414="základní",J414,0)</f>
        <v>0</v>
      </c>
      <c r="BF414" s="139">
        <f>IF(N414="snížená",J414,0)</f>
        <v>0</v>
      </c>
      <c r="BG414" s="139">
        <f>IF(N414="zákl. přenesená",J414,0)</f>
        <v>0</v>
      </c>
      <c r="BH414" s="139">
        <f>IF(N414="sníž. přenesená",J414,0)</f>
        <v>0</v>
      </c>
      <c r="BI414" s="139">
        <f>IF(N414="nulová",J414,0)</f>
        <v>0</v>
      </c>
      <c r="BJ414" s="16" t="s">
        <v>88</v>
      </c>
      <c r="BK414" s="139">
        <f>ROUND(I414*H414,2)</f>
        <v>0</v>
      </c>
      <c r="BL414" s="16" t="s">
        <v>162</v>
      </c>
      <c r="BM414" s="257" t="s">
        <v>628</v>
      </c>
    </row>
    <row r="415" s="1" customFormat="1">
      <c r="B415" s="39"/>
      <c r="C415" s="40"/>
      <c r="D415" s="258" t="s">
        <v>164</v>
      </c>
      <c r="E415" s="40"/>
      <c r="F415" s="259" t="s">
        <v>627</v>
      </c>
      <c r="G415" s="40"/>
      <c r="H415" s="40"/>
      <c r="I415" s="155"/>
      <c r="J415" s="40"/>
      <c r="K415" s="40"/>
      <c r="L415" s="41"/>
      <c r="M415" s="260"/>
      <c r="N415" s="87"/>
      <c r="O415" s="87"/>
      <c r="P415" s="87"/>
      <c r="Q415" s="87"/>
      <c r="R415" s="87"/>
      <c r="S415" s="87"/>
      <c r="T415" s="88"/>
      <c r="AT415" s="16" t="s">
        <v>164</v>
      </c>
      <c r="AU415" s="16" t="s">
        <v>90</v>
      </c>
    </row>
    <row r="416" s="1" customFormat="1" ht="16.5" customHeight="1">
      <c r="B416" s="39"/>
      <c r="C416" s="246" t="s">
        <v>629</v>
      </c>
      <c r="D416" s="246" t="s">
        <v>157</v>
      </c>
      <c r="E416" s="247" t="s">
        <v>630</v>
      </c>
      <c r="F416" s="248" t="s">
        <v>631</v>
      </c>
      <c r="G416" s="249" t="s">
        <v>191</v>
      </c>
      <c r="H416" s="250">
        <v>275</v>
      </c>
      <c r="I416" s="251"/>
      <c r="J416" s="252">
        <f>ROUND(I416*H416,2)</f>
        <v>0</v>
      </c>
      <c r="K416" s="248" t="s">
        <v>1</v>
      </c>
      <c r="L416" s="41"/>
      <c r="M416" s="253" t="s">
        <v>1</v>
      </c>
      <c r="N416" s="254" t="s">
        <v>45</v>
      </c>
      <c r="O416" s="87"/>
      <c r="P416" s="255">
        <f>O416*H416</f>
        <v>0</v>
      </c>
      <c r="Q416" s="255">
        <v>0</v>
      </c>
      <c r="R416" s="255">
        <f>Q416*H416</f>
        <v>0</v>
      </c>
      <c r="S416" s="255">
        <v>0</v>
      </c>
      <c r="T416" s="256">
        <f>S416*H416</f>
        <v>0</v>
      </c>
      <c r="AR416" s="257" t="s">
        <v>162</v>
      </c>
      <c r="AT416" s="257" t="s">
        <v>157</v>
      </c>
      <c r="AU416" s="257" t="s">
        <v>90</v>
      </c>
      <c r="AY416" s="16" t="s">
        <v>154</v>
      </c>
      <c r="BE416" s="139">
        <f>IF(N416="základní",J416,0)</f>
        <v>0</v>
      </c>
      <c r="BF416" s="139">
        <f>IF(N416="snížená",J416,0)</f>
        <v>0</v>
      </c>
      <c r="BG416" s="139">
        <f>IF(N416="zákl. přenesená",J416,0)</f>
        <v>0</v>
      </c>
      <c r="BH416" s="139">
        <f>IF(N416="sníž. přenesená",J416,0)</f>
        <v>0</v>
      </c>
      <c r="BI416" s="139">
        <f>IF(N416="nulová",J416,0)</f>
        <v>0</v>
      </c>
      <c r="BJ416" s="16" t="s">
        <v>88</v>
      </c>
      <c r="BK416" s="139">
        <f>ROUND(I416*H416,2)</f>
        <v>0</v>
      </c>
      <c r="BL416" s="16" t="s">
        <v>162</v>
      </c>
      <c r="BM416" s="257" t="s">
        <v>632</v>
      </c>
    </row>
    <row r="417" s="1" customFormat="1">
      <c r="B417" s="39"/>
      <c r="C417" s="40"/>
      <c r="D417" s="258" t="s">
        <v>164</v>
      </c>
      <c r="E417" s="40"/>
      <c r="F417" s="259" t="s">
        <v>631</v>
      </c>
      <c r="G417" s="40"/>
      <c r="H417" s="40"/>
      <c r="I417" s="155"/>
      <c r="J417" s="40"/>
      <c r="K417" s="40"/>
      <c r="L417" s="41"/>
      <c r="M417" s="260"/>
      <c r="N417" s="87"/>
      <c r="O417" s="87"/>
      <c r="P417" s="87"/>
      <c r="Q417" s="87"/>
      <c r="R417" s="87"/>
      <c r="S417" s="87"/>
      <c r="T417" s="88"/>
      <c r="AT417" s="16" t="s">
        <v>164</v>
      </c>
      <c r="AU417" s="16" t="s">
        <v>90</v>
      </c>
    </row>
    <row r="418" s="1" customFormat="1" ht="16.5" customHeight="1">
      <c r="B418" s="39"/>
      <c r="C418" s="246" t="s">
        <v>633</v>
      </c>
      <c r="D418" s="246" t="s">
        <v>157</v>
      </c>
      <c r="E418" s="247" t="s">
        <v>634</v>
      </c>
      <c r="F418" s="248" t="s">
        <v>635</v>
      </c>
      <c r="G418" s="249" t="s">
        <v>191</v>
      </c>
      <c r="H418" s="250">
        <v>6</v>
      </c>
      <c r="I418" s="251"/>
      <c r="J418" s="252">
        <f>ROUND(I418*H418,2)</f>
        <v>0</v>
      </c>
      <c r="K418" s="248" t="s">
        <v>1</v>
      </c>
      <c r="L418" s="41"/>
      <c r="M418" s="253" t="s">
        <v>1</v>
      </c>
      <c r="N418" s="254" t="s">
        <v>45</v>
      </c>
      <c r="O418" s="87"/>
      <c r="P418" s="255">
        <f>O418*H418</f>
        <v>0</v>
      </c>
      <c r="Q418" s="255">
        <v>0</v>
      </c>
      <c r="R418" s="255">
        <f>Q418*H418</f>
        <v>0</v>
      </c>
      <c r="S418" s="255">
        <v>0</v>
      </c>
      <c r="T418" s="256">
        <f>S418*H418</f>
        <v>0</v>
      </c>
      <c r="AR418" s="257" t="s">
        <v>162</v>
      </c>
      <c r="AT418" s="257" t="s">
        <v>157</v>
      </c>
      <c r="AU418" s="257" t="s">
        <v>90</v>
      </c>
      <c r="AY418" s="16" t="s">
        <v>154</v>
      </c>
      <c r="BE418" s="139">
        <f>IF(N418="základní",J418,0)</f>
        <v>0</v>
      </c>
      <c r="BF418" s="139">
        <f>IF(N418="snížená",J418,0)</f>
        <v>0</v>
      </c>
      <c r="BG418" s="139">
        <f>IF(N418="zákl. přenesená",J418,0)</f>
        <v>0</v>
      </c>
      <c r="BH418" s="139">
        <f>IF(N418="sníž. přenesená",J418,0)</f>
        <v>0</v>
      </c>
      <c r="BI418" s="139">
        <f>IF(N418="nulová",J418,0)</f>
        <v>0</v>
      </c>
      <c r="BJ418" s="16" t="s">
        <v>88</v>
      </c>
      <c r="BK418" s="139">
        <f>ROUND(I418*H418,2)</f>
        <v>0</v>
      </c>
      <c r="BL418" s="16" t="s">
        <v>162</v>
      </c>
      <c r="BM418" s="257" t="s">
        <v>636</v>
      </c>
    </row>
    <row r="419" s="1" customFormat="1">
      <c r="B419" s="39"/>
      <c r="C419" s="40"/>
      <c r="D419" s="258" t="s">
        <v>164</v>
      </c>
      <c r="E419" s="40"/>
      <c r="F419" s="259" t="s">
        <v>635</v>
      </c>
      <c r="G419" s="40"/>
      <c r="H419" s="40"/>
      <c r="I419" s="155"/>
      <c r="J419" s="40"/>
      <c r="K419" s="40"/>
      <c r="L419" s="41"/>
      <c r="M419" s="260"/>
      <c r="N419" s="87"/>
      <c r="O419" s="87"/>
      <c r="P419" s="87"/>
      <c r="Q419" s="87"/>
      <c r="R419" s="87"/>
      <c r="S419" s="87"/>
      <c r="T419" s="88"/>
      <c r="AT419" s="16" t="s">
        <v>164</v>
      </c>
      <c r="AU419" s="16" t="s">
        <v>90</v>
      </c>
    </row>
    <row r="420" s="11" customFormat="1" ht="22.8" customHeight="1">
      <c r="B420" s="230"/>
      <c r="C420" s="231"/>
      <c r="D420" s="232" t="s">
        <v>79</v>
      </c>
      <c r="E420" s="244" t="s">
        <v>637</v>
      </c>
      <c r="F420" s="244" t="s">
        <v>638</v>
      </c>
      <c r="G420" s="231"/>
      <c r="H420" s="231"/>
      <c r="I420" s="234"/>
      <c r="J420" s="245">
        <f>BK420</f>
        <v>0</v>
      </c>
      <c r="K420" s="231"/>
      <c r="L420" s="236"/>
      <c r="M420" s="237"/>
      <c r="N420" s="238"/>
      <c r="O420" s="238"/>
      <c r="P420" s="239">
        <f>SUM(P421:P448)</f>
        <v>0</v>
      </c>
      <c r="Q420" s="238"/>
      <c r="R420" s="239">
        <f>SUM(R421:R448)</f>
        <v>0</v>
      </c>
      <c r="S420" s="238"/>
      <c r="T420" s="240">
        <f>SUM(T421:T448)</f>
        <v>0</v>
      </c>
      <c r="AR420" s="241" t="s">
        <v>88</v>
      </c>
      <c r="AT420" s="242" t="s">
        <v>79</v>
      </c>
      <c r="AU420" s="242" t="s">
        <v>88</v>
      </c>
      <c r="AY420" s="241" t="s">
        <v>154</v>
      </c>
      <c r="BK420" s="243">
        <f>SUM(BK421:BK448)</f>
        <v>0</v>
      </c>
    </row>
    <row r="421" s="1" customFormat="1" ht="16.5" customHeight="1">
      <c r="B421" s="39"/>
      <c r="C421" s="246" t="s">
        <v>639</v>
      </c>
      <c r="D421" s="246" t="s">
        <v>157</v>
      </c>
      <c r="E421" s="247" t="s">
        <v>640</v>
      </c>
      <c r="F421" s="248" t="s">
        <v>641</v>
      </c>
      <c r="G421" s="249" t="s">
        <v>191</v>
      </c>
      <c r="H421" s="250">
        <v>190</v>
      </c>
      <c r="I421" s="251"/>
      <c r="J421" s="252">
        <f>ROUND(I421*H421,2)</f>
        <v>0</v>
      </c>
      <c r="K421" s="248" t="s">
        <v>1</v>
      </c>
      <c r="L421" s="41"/>
      <c r="M421" s="253" t="s">
        <v>1</v>
      </c>
      <c r="N421" s="254" t="s">
        <v>45</v>
      </c>
      <c r="O421" s="87"/>
      <c r="P421" s="255">
        <f>O421*H421</f>
        <v>0</v>
      </c>
      <c r="Q421" s="255">
        <v>0</v>
      </c>
      <c r="R421" s="255">
        <f>Q421*H421</f>
        <v>0</v>
      </c>
      <c r="S421" s="255">
        <v>0</v>
      </c>
      <c r="T421" s="256">
        <f>S421*H421</f>
        <v>0</v>
      </c>
      <c r="AR421" s="257" t="s">
        <v>162</v>
      </c>
      <c r="AT421" s="257" t="s">
        <v>157</v>
      </c>
      <c r="AU421" s="257" t="s">
        <v>90</v>
      </c>
      <c r="AY421" s="16" t="s">
        <v>154</v>
      </c>
      <c r="BE421" s="139">
        <f>IF(N421="základní",J421,0)</f>
        <v>0</v>
      </c>
      <c r="BF421" s="139">
        <f>IF(N421="snížená",J421,0)</f>
        <v>0</v>
      </c>
      <c r="BG421" s="139">
        <f>IF(N421="zákl. přenesená",J421,0)</f>
        <v>0</v>
      </c>
      <c r="BH421" s="139">
        <f>IF(N421="sníž. přenesená",J421,0)</f>
        <v>0</v>
      </c>
      <c r="BI421" s="139">
        <f>IF(N421="nulová",J421,0)</f>
        <v>0</v>
      </c>
      <c r="BJ421" s="16" t="s">
        <v>88</v>
      </c>
      <c r="BK421" s="139">
        <f>ROUND(I421*H421,2)</f>
        <v>0</v>
      </c>
      <c r="BL421" s="16" t="s">
        <v>162</v>
      </c>
      <c r="BM421" s="257" t="s">
        <v>642</v>
      </c>
    </row>
    <row r="422" s="1" customFormat="1">
      <c r="B422" s="39"/>
      <c r="C422" s="40"/>
      <c r="D422" s="258" t="s">
        <v>164</v>
      </c>
      <c r="E422" s="40"/>
      <c r="F422" s="259" t="s">
        <v>641</v>
      </c>
      <c r="G422" s="40"/>
      <c r="H422" s="40"/>
      <c r="I422" s="155"/>
      <c r="J422" s="40"/>
      <c r="K422" s="40"/>
      <c r="L422" s="41"/>
      <c r="M422" s="260"/>
      <c r="N422" s="87"/>
      <c r="O422" s="87"/>
      <c r="P422" s="87"/>
      <c r="Q422" s="87"/>
      <c r="R422" s="87"/>
      <c r="S422" s="87"/>
      <c r="T422" s="88"/>
      <c r="AT422" s="16" t="s">
        <v>164</v>
      </c>
      <c r="AU422" s="16" t="s">
        <v>90</v>
      </c>
    </row>
    <row r="423" s="1" customFormat="1" ht="16.5" customHeight="1">
      <c r="B423" s="39"/>
      <c r="C423" s="246" t="s">
        <v>643</v>
      </c>
      <c r="D423" s="246" t="s">
        <v>157</v>
      </c>
      <c r="E423" s="247" t="s">
        <v>644</v>
      </c>
      <c r="F423" s="248" t="s">
        <v>645</v>
      </c>
      <c r="G423" s="249" t="s">
        <v>436</v>
      </c>
      <c r="H423" s="250">
        <v>1</v>
      </c>
      <c r="I423" s="251"/>
      <c r="J423" s="252">
        <f>ROUND(I423*H423,2)</f>
        <v>0</v>
      </c>
      <c r="K423" s="248" t="s">
        <v>1</v>
      </c>
      <c r="L423" s="41"/>
      <c r="M423" s="253" t="s">
        <v>1</v>
      </c>
      <c r="N423" s="254" t="s">
        <v>45</v>
      </c>
      <c r="O423" s="87"/>
      <c r="P423" s="255">
        <f>O423*H423</f>
        <v>0</v>
      </c>
      <c r="Q423" s="255">
        <v>0</v>
      </c>
      <c r="R423" s="255">
        <f>Q423*H423</f>
        <v>0</v>
      </c>
      <c r="S423" s="255">
        <v>0</v>
      </c>
      <c r="T423" s="256">
        <f>S423*H423</f>
        <v>0</v>
      </c>
      <c r="AR423" s="257" t="s">
        <v>162</v>
      </c>
      <c r="AT423" s="257" t="s">
        <v>157</v>
      </c>
      <c r="AU423" s="257" t="s">
        <v>90</v>
      </c>
      <c r="AY423" s="16" t="s">
        <v>154</v>
      </c>
      <c r="BE423" s="139">
        <f>IF(N423="základní",J423,0)</f>
        <v>0</v>
      </c>
      <c r="BF423" s="139">
        <f>IF(N423="snížená",J423,0)</f>
        <v>0</v>
      </c>
      <c r="BG423" s="139">
        <f>IF(N423="zákl. přenesená",J423,0)</f>
        <v>0</v>
      </c>
      <c r="BH423" s="139">
        <f>IF(N423="sníž. přenesená",J423,0)</f>
        <v>0</v>
      </c>
      <c r="BI423" s="139">
        <f>IF(N423="nulová",J423,0)</f>
        <v>0</v>
      </c>
      <c r="BJ423" s="16" t="s">
        <v>88</v>
      </c>
      <c r="BK423" s="139">
        <f>ROUND(I423*H423,2)</f>
        <v>0</v>
      </c>
      <c r="BL423" s="16" t="s">
        <v>162</v>
      </c>
      <c r="BM423" s="257" t="s">
        <v>646</v>
      </c>
    </row>
    <row r="424" s="1" customFormat="1">
      <c r="B424" s="39"/>
      <c r="C424" s="40"/>
      <c r="D424" s="258" t="s">
        <v>164</v>
      </c>
      <c r="E424" s="40"/>
      <c r="F424" s="259" t="s">
        <v>645</v>
      </c>
      <c r="G424" s="40"/>
      <c r="H424" s="40"/>
      <c r="I424" s="155"/>
      <c r="J424" s="40"/>
      <c r="K424" s="40"/>
      <c r="L424" s="41"/>
      <c r="M424" s="260"/>
      <c r="N424" s="87"/>
      <c r="O424" s="87"/>
      <c r="P424" s="87"/>
      <c r="Q424" s="87"/>
      <c r="R424" s="87"/>
      <c r="S424" s="87"/>
      <c r="T424" s="88"/>
      <c r="AT424" s="16" t="s">
        <v>164</v>
      </c>
      <c r="AU424" s="16" t="s">
        <v>90</v>
      </c>
    </row>
    <row r="425" s="1" customFormat="1" ht="16.5" customHeight="1">
      <c r="B425" s="39"/>
      <c r="C425" s="246" t="s">
        <v>647</v>
      </c>
      <c r="D425" s="246" t="s">
        <v>157</v>
      </c>
      <c r="E425" s="247" t="s">
        <v>648</v>
      </c>
      <c r="F425" s="248" t="s">
        <v>649</v>
      </c>
      <c r="G425" s="249" t="s">
        <v>191</v>
      </c>
      <c r="H425" s="250">
        <v>275</v>
      </c>
      <c r="I425" s="251"/>
      <c r="J425" s="252">
        <f>ROUND(I425*H425,2)</f>
        <v>0</v>
      </c>
      <c r="K425" s="248" t="s">
        <v>1</v>
      </c>
      <c r="L425" s="41"/>
      <c r="M425" s="253" t="s">
        <v>1</v>
      </c>
      <c r="N425" s="254" t="s">
        <v>45</v>
      </c>
      <c r="O425" s="87"/>
      <c r="P425" s="255">
        <f>O425*H425</f>
        <v>0</v>
      </c>
      <c r="Q425" s="255">
        <v>0</v>
      </c>
      <c r="R425" s="255">
        <f>Q425*H425</f>
        <v>0</v>
      </c>
      <c r="S425" s="255">
        <v>0</v>
      </c>
      <c r="T425" s="256">
        <f>S425*H425</f>
        <v>0</v>
      </c>
      <c r="AR425" s="257" t="s">
        <v>162</v>
      </c>
      <c r="AT425" s="257" t="s">
        <v>157</v>
      </c>
      <c r="AU425" s="257" t="s">
        <v>90</v>
      </c>
      <c r="AY425" s="16" t="s">
        <v>154</v>
      </c>
      <c r="BE425" s="139">
        <f>IF(N425="základní",J425,0)</f>
        <v>0</v>
      </c>
      <c r="BF425" s="139">
        <f>IF(N425="snížená",J425,0)</f>
        <v>0</v>
      </c>
      <c r="BG425" s="139">
        <f>IF(N425="zákl. přenesená",J425,0)</f>
        <v>0</v>
      </c>
      <c r="BH425" s="139">
        <f>IF(N425="sníž. přenesená",J425,0)</f>
        <v>0</v>
      </c>
      <c r="BI425" s="139">
        <f>IF(N425="nulová",J425,0)</f>
        <v>0</v>
      </c>
      <c r="BJ425" s="16" t="s">
        <v>88</v>
      </c>
      <c r="BK425" s="139">
        <f>ROUND(I425*H425,2)</f>
        <v>0</v>
      </c>
      <c r="BL425" s="16" t="s">
        <v>162</v>
      </c>
      <c r="BM425" s="257" t="s">
        <v>650</v>
      </c>
    </row>
    <row r="426" s="1" customFormat="1">
      <c r="B426" s="39"/>
      <c r="C426" s="40"/>
      <c r="D426" s="258" t="s">
        <v>164</v>
      </c>
      <c r="E426" s="40"/>
      <c r="F426" s="259" t="s">
        <v>649</v>
      </c>
      <c r="G426" s="40"/>
      <c r="H426" s="40"/>
      <c r="I426" s="155"/>
      <c r="J426" s="40"/>
      <c r="K426" s="40"/>
      <c r="L426" s="41"/>
      <c r="M426" s="260"/>
      <c r="N426" s="87"/>
      <c r="O426" s="87"/>
      <c r="P426" s="87"/>
      <c r="Q426" s="87"/>
      <c r="R426" s="87"/>
      <c r="S426" s="87"/>
      <c r="T426" s="88"/>
      <c r="AT426" s="16" t="s">
        <v>164</v>
      </c>
      <c r="AU426" s="16" t="s">
        <v>90</v>
      </c>
    </row>
    <row r="427" s="1" customFormat="1" ht="16.5" customHeight="1">
      <c r="B427" s="39"/>
      <c r="C427" s="246" t="s">
        <v>651</v>
      </c>
      <c r="D427" s="246" t="s">
        <v>157</v>
      </c>
      <c r="E427" s="247" t="s">
        <v>652</v>
      </c>
      <c r="F427" s="248" t="s">
        <v>653</v>
      </c>
      <c r="G427" s="249" t="s">
        <v>225</v>
      </c>
      <c r="H427" s="250">
        <v>4</v>
      </c>
      <c r="I427" s="251"/>
      <c r="J427" s="252">
        <f>ROUND(I427*H427,2)</f>
        <v>0</v>
      </c>
      <c r="K427" s="248" t="s">
        <v>1</v>
      </c>
      <c r="L427" s="41"/>
      <c r="M427" s="253" t="s">
        <v>1</v>
      </c>
      <c r="N427" s="254" t="s">
        <v>45</v>
      </c>
      <c r="O427" s="87"/>
      <c r="P427" s="255">
        <f>O427*H427</f>
        <v>0</v>
      </c>
      <c r="Q427" s="255">
        <v>0</v>
      </c>
      <c r="R427" s="255">
        <f>Q427*H427</f>
        <v>0</v>
      </c>
      <c r="S427" s="255">
        <v>0</v>
      </c>
      <c r="T427" s="256">
        <f>S427*H427</f>
        <v>0</v>
      </c>
      <c r="AR427" s="257" t="s">
        <v>162</v>
      </c>
      <c r="AT427" s="257" t="s">
        <v>157</v>
      </c>
      <c r="AU427" s="257" t="s">
        <v>90</v>
      </c>
      <c r="AY427" s="16" t="s">
        <v>154</v>
      </c>
      <c r="BE427" s="139">
        <f>IF(N427="základní",J427,0)</f>
        <v>0</v>
      </c>
      <c r="BF427" s="139">
        <f>IF(N427="snížená",J427,0)</f>
        <v>0</v>
      </c>
      <c r="BG427" s="139">
        <f>IF(N427="zákl. přenesená",J427,0)</f>
        <v>0</v>
      </c>
      <c r="BH427" s="139">
        <f>IF(N427="sníž. přenesená",J427,0)</f>
        <v>0</v>
      </c>
      <c r="BI427" s="139">
        <f>IF(N427="nulová",J427,0)</f>
        <v>0</v>
      </c>
      <c r="BJ427" s="16" t="s">
        <v>88</v>
      </c>
      <c r="BK427" s="139">
        <f>ROUND(I427*H427,2)</f>
        <v>0</v>
      </c>
      <c r="BL427" s="16" t="s">
        <v>162</v>
      </c>
      <c r="BM427" s="257" t="s">
        <v>654</v>
      </c>
    </row>
    <row r="428" s="1" customFormat="1">
      <c r="B428" s="39"/>
      <c r="C428" s="40"/>
      <c r="D428" s="258" t="s">
        <v>164</v>
      </c>
      <c r="E428" s="40"/>
      <c r="F428" s="259" t="s">
        <v>653</v>
      </c>
      <c r="G428" s="40"/>
      <c r="H428" s="40"/>
      <c r="I428" s="155"/>
      <c r="J428" s="40"/>
      <c r="K428" s="40"/>
      <c r="L428" s="41"/>
      <c r="M428" s="260"/>
      <c r="N428" s="87"/>
      <c r="O428" s="87"/>
      <c r="P428" s="87"/>
      <c r="Q428" s="87"/>
      <c r="R428" s="87"/>
      <c r="S428" s="87"/>
      <c r="T428" s="88"/>
      <c r="AT428" s="16" t="s">
        <v>164</v>
      </c>
      <c r="AU428" s="16" t="s">
        <v>90</v>
      </c>
    </row>
    <row r="429" s="1" customFormat="1" ht="24" customHeight="1">
      <c r="B429" s="39"/>
      <c r="C429" s="246" t="s">
        <v>655</v>
      </c>
      <c r="D429" s="246" t="s">
        <v>157</v>
      </c>
      <c r="E429" s="247" t="s">
        <v>656</v>
      </c>
      <c r="F429" s="248" t="s">
        <v>657</v>
      </c>
      <c r="G429" s="249" t="s">
        <v>191</v>
      </c>
      <c r="H429" s="250">
        <v>275</v>
      </c>
      <c r="I429" s="251"/>
      <c r="J429" s="252">
        <f>ROUND(I429*H429,2)</f>
        <v>0</v>
      </c>
      <c r="K429" s="248" t="s">
        <v>1</v>
      </c>
      <c r="L429" s="41"/>
      <c r="M429" s="253" t="s">
        <v>1</v>
      </c>
      <c r="N429" s="254" t="s">
        <v>45</v>
      </c>
      <c r="O429" s="87"/>
      <c r="P429" s="255">
        <f>O429*H429</f>
        <v>0</v>
      </c>
      <c r="Q429" s="255">
        <v>0</v>
      </c>
      <c r="R429" s="255">
        <f>Q429*H429</f>
        <v>0</v>
      </c>
      <c r="S429" s="255">
        <v>0</v>
      </c>
      <c r="T429" s="256">
        <f>S429*H429</f>
        <v>0</v>
      </c>
      <c r="AR429" s="257" t="s">
        <v>162</v>
      </c>
      <c r="AT429" s="257" t="s">
        <v>157</v>
      </c>
      <c r="AU429" s="257" t="s">
        <v>90</v>
      </c>
      <c r="AY429" s="16" t="s">
        <v>154</v>
      </c>
      <c r="BE429" s="139">
        <f>IF(N429="základní",J429,0)</f>
        <v>0</v>
      </c>
      <c r="BF429" s="139">
        <f>IF(N429="snížená",J429,0)</f>
        <v>0</v>
      </c>
      <c r="BG429" s="139">
        <f>IF(N429="zákl. přenesená",J429,0)</f>
        <v>0</v>
      </c>
      <c r="BH429" s="139">
        <f>IF(N429="sníž. přenesená",J429,0)</f>
        <v>0</v>
      </c>
      <c r="BI429" s="139">
        <f>IF(N429="nulová",J429,0)</f>
        <v>0</v>
      </c>
      <c r="BJ429" s="16" t="s">
        <v>88</v>
      </c>
      <c r="BK429" s="139">
        <f>ROUND(I429*H429,2)</f>
        <v>0</v>
      </c>
      <c r="BL429" s="16" t="s">
        <v>162</v>
      </c>
      <c r="BM429" s="257" t="s">
        <v>658</v>
      </c>
    </row>
    <row r="430" s="1" customFormat="1">
      <c r="B430" s="39"/>
      <c r="C430" s="40"/>
      <c r="D430" s="258" t="s">
        <v>164</v>
      </c>
      <c r="E430" s="40"/>
      <c r="F430" s="259" t="s">
        <v>657</v>
      </c>
      <c r="G430" s="40"/>
      <c r="H430" s="40"/>
      <c r="I430" s="155"/>
      <c r="J430" s="40"/>
      <c r="K430" s="40"/>
      <c r="L430" s="41"/>
      <c r="M430" s="260"/>
      <c r="N430" s="87"/>
      <c r="O430" s="87"/>
      <c r="P430" s="87"/>
      <c r="Q430" s="87"/>
      <c r="R430" s="87"/>
      <c r="S430" s="87"/>
      <c r="T430" s="88"/>
      <c r="AT430" s="16" t="s">
        <v>164</v>
      </c>
      <c r="AU430" s="16" t="s">
        <v>90</v>
      </c>
    </row>
    <row r="431" s="1" customFormat="1" ht="24" customHeight="1">
      <c r="B431" s="39"/>
      <c r="C431" s="246" t="s">
        <v>659</v>
      </c>
      <c r="D431" s="246" t="s">
        <v>157</v>
      </c>
      <c r="E431" s="247" t="s">
        <v>660</v>
      </c>
      <c r="F431" s="248" t="s">
        <v>661</v>
      </c>
      <c r="G431" s="249" t="s">
        <v>225</v>
      </c>
      <c r="H431" s="250">
        <v>40</v>
      </c>
      <c r="I431" s="251"/>
      <c r="J431" s="252">
        <f>ROUND(I431*H431,2)</f>
        <v>0</v>
      </c>
      <c r="K431" s="248" t="s">
        <v>1</v>
      </c>
      <c r="L431" s="41"/>
      <c r="M431" s="253" t="s">
        <v>1</v>
      </c>
      <c r="N431" s="254" t="s">
        <v>45</v>
      </c>
      <c r="O431" s="87"/>
      <c r="P431" s="255">
        <f>O431*H431</f>
        <v>0</v>
      </c>
      <c r="Q431" s="255">
        <v>0</v>
      </c>
      <c r="R431" s="255">
        <f>Q431*H431</f>
        <v>0</v>
      </c>
      <c r="S431" s="255">
        <v>0</v>
      </c>
      <c r="T431" s="256">
        <f>S431*H431</f>
        <v>0</v>
      </c>
      <c r="AR431" s="257" t="s">
        <v>162</v>
      </c>
      <c r="AT431" s="257" t="s">
        <v>157</v>
      </c>
      <c r="AU431" s="257" t="s">
        <v>90</v>
      </c>
      <c r="AY431" s="16" t="s">
        <v>154</v>
      </c>
      <c r="BE431" s="139">
        <f>IF(N431="základní",J431,0)</f>
        <v>0</v>
      </c>
      <c r="BF431" s="139">
        <f>IF(N431="snížená",J431,0)</f>
        <v>0</v>
      </c>
      <c r="BG431" s="139">
        <f>IF(N431="zákl. přenesená",J431,0)</f>
        <v>0</v>
      </c>
      <c r="BH431" s="139">
        <f>IF(N431="sníž. přenesená",J431,0)</f>
        <v>0</v>
      </c>
      <c r="BI431" s="139">
        <f>IF(N431="nulová",J431,0)</f>
        <v>0</v>
      </c>
      <c r="BJ431" s="16" t="s">
        <v>88</v>
      </c>
      <c r="BK431" s="139">
        <f>ROUND(I431*H431,2)</f>
        <v>0</v>
      </c>
      <c r="BL431" s="16" t="s">
        <v>162</v>
      </c>
      <c r="BM431" s="257" t="s">
        <v>662</v>
      </c>
    </row>
    <row r="432" s="1" customFormat="1">
      <c r="B432" s="39"/>
      <c r="C432" s="40"/>
      <c r="D432" s="258" t="s">
        <v>164</v>
      </c>
      <c r="E432" s="40"/>
      <c r="F432" s="259" t="s">
        <v>661</v>
      </c>
      <c r="G432" s="40"/>
      <c r="H432" s="40"/>
      <c r="I432" s="155"/>
      <c r="J432" s="40"/>
      <c r="K432" s="40"/>
      <c r="L432" s="41"/>
      <c r="M432" s="260"/>
      <c r="N432" s="87"/>
      <c r="O432" s="87"/>
      <c r="P432" s="87"/>
      <c r="Q432" s="87"/>
      <c r="R432" s="87"/>
      <c r="S432" s="87"/>
      <c r="T432" s="88"/>
      <c r="AT432" s="16" t="s">
        <v>164</v>
      </c>
      <c r="AU432" s="16" t="s">
        <v>90</v>
      </c>
    </row>
    <row r="433" s="1" customFormat="1" ht="16.5" customHeight="1">
      <c r="B433" s="39"/>
      <c r="C433" s="246" t="s">
        <v>663</v>
      </c>
      <c r="D433" s="246" t="s">
        <v>157</v>
      </c>
      <c r="E433" s="247" t="s">
        <v>664</v>
      </c>
      <c r="F433" s="248" t="s">
        <v>665</v>
      </c>
      <c r="G433" s="249" t="s">
        <v>225</v>
      </c>
      <c r="H433" s="250">
        <v>40</v>
      </c>
      <c r="I433" s="251"/>
      <c r="J433" s="252">
        <f>ROUND(I433*H433,2)</f>
        <v>0</v>
      </c>
      <c r="K433" s="248" t="s">
        <v>1</v>
      </c>
      <c r="L433" s="41"/>
      <c r="M433" s="253" t="s">
        <v>1</v>
      </c>
      <c r="N433" s="254" t="s">
        <v>45</v>
      </c>
      <c r="O433" s="87"/>
      <c r="P433" s="255">
        <f>O433*H433</f>
        <v>0</v>
      </c>
      <c r="Q433" s="255">
        <v>0</v>
      </c>
      <c r="R433" s="255">
        <f>Q433*H433</f>
        <v>0</v>
      </c>
      <c r="S433" s="255">
        <v>0</v>
      </c>
      <c r="T433" s="256">
        <f>S433*H433</f>
        <v>0</v>
      </c>
      <c r="AR433" s="257" t="s">
        <v>162</v>
      </c>
      <c r="AT433" s="257" t="s">
        <v>157</v>
      </c>
      <c r="AU433" s="257" t="s">
        <v>90</v>
      </c>
      <c r="AY433" s="16" t="s">
        <v>154</v>
      </c>
      <c r="BE433" s="139">
        <f>IF(N433="základní",J433,0)</f>
        <v>0</v>
      </c>
      <c r="BF433" s="139">
        <f>IF(N433="snížená",J433,0)</f>
        <v>0</v>
      </c>
      <c r="BG433" s="139">
        <f>IF(N433="zákl. přenesená",J433,0)</f>
        <v>0</v>
      </c>
      <c r="BH433" s="139">
        <f>IF(N433="sníž. přenesená",J433,0)</f>
        <v>0</v>
      </c>
      <c r="BI433" s="139">
        <f>IF(N433="nulová",J433,0)</f>
        <v>0</v>
      </c>
      <c r="BJ433" s="16" t="s">
        <v>88</v>
      </c>
      <c r="BK433" s="139">
        <f>ROUND(I433*H433,2)</f>
        <v>0</v>
      </c>
      <c r="BL433" s="16" t="s">
        <v>162</v>
      </c>
      <c r="BM433" s="257" t="s">
        <v>666</v>
      </c>
    </row>
    <row r="434" s="1" customFormat="1">
      <c r="B434" s="39"/>
      <c r="C434" s="40"/>
      <c r="D434" s="258" t="s">
        <v>164</v>
      </c>
      <c r="E434" s="40"/>
      <c r="F434" s="259" t="s">
        <v>665</v>
      </c>
      <c r="G434" s="40"/>
      <c r="H434" s="40"/>
      <c r="I434" s="155"/>
      <c r="J434" s="40"/>
      <c r="K434" s="40"/>
      <c r="L434" s="41"/>
      <c r="M434" s="260"/>
      <c r="N434" s="87"/>
      <c r="O434" s="87"/>
      <c r="P434" s="87"/>
      <c r="Q434" s="87"/>
      <c r="R434" s="87"/>
      <c r="S434" s="87"/>
      <c r="T434" s="88"/>
      <c r="AT434" s="16" t="s">
        <v>164</v>
      </c>
      <c r="AU434" s="16" t="s">
        <v>90</v>
      </c>
    </row>
    <row r="435" s="1" customFormat="1" ht="16.5" customHeight="1">
      <c r="B435" s="39"/>
      <c r="C435" s="246" t="s">
        <v>667</v>
      </c>
      <c r="D435" s="246" t="s">
        <v>157</v>
      </c>
      <c r="E435" s="247" t="s">
        <v>668</v>
      </c>
      <c r="F435" s="248" t="s">
        <v>669</v>
      </c>
      <c r="G435" s="249" t="s">
        <v>225</v>
      </c>
      <c r="H435" s="250">
        <v>40</v>
      </c>
      <c r="I435" s="251"/>
      <c r="J435" s="252">
        <f>ROUND(I435*H435,2)</f>
        <v>0</v>
      </c>
      <c r="K435" s="248" t="s">
        <v>1</v>
      </c>
      <c r="L435" s="41"/>
      <c r="M435" s="253" t="s">
        <v>1</v>
      </c>
      <c r="N435" s="254" t="s">
        <v>45</v>
      </c>
      <c r="O435" s="87"/>
      <c r="P435" s="255">
        <f>O435*H435</f>
        <v>0</v>
      </c>
      <c r="Q435" s="255">
        <v>0</v>
      </c>
      <c r="R435" s="255">
        <f>Q435*H435</f>
        <v>0</v>
      </c>
      <c r="S435" s="255">
        <v>0</v>
      </c>
      <c r="T435" s="256">
        <f>S435*H435</f>
        <v>0</v>
      </c>
      <c r="AR435" s="257" t="s">
        <v>162</v>
      </c>
      <c r="AT435" s="257" t="s">
        <v>157</v>
      </c>
      <c r="AU435" s="257" t="s">
        <v>90</v>
      </c>
      <c r="AY435" s="16" t="s">
        <v>154</v>
      </c>
      <c r="BE435" s="139">
        <f>IF(N435="základní",J435,0)</f>
        <v>0</v>
      </c>
      <c r="BF435" s="139">
        <f>IF(N435="snížená",J435,0)</f>
        <v>0</v>
      </c>
      <c r="BG435" s="139">
        <f>IF(N435="zákl. přenesená",J435,0)</f>
        <v>0</v>
      </c>
      <c r="BH435" s="139">
        <f>IF(N435="sníž. přenesená",J435,0)</f>
        <v>0</v>
      </c>
      <c r="BI435" s="139">
        <f>IF(N435="nulová",J435,0)</f>
        <v>0</v>
      </c>
      <c r="BJ435" s="16" t="s">
        <v>88</v>
      </c>
      <c r="BK435" s="139">
        <f>ROUND(I435*H435,2)</f>
        <v>0</v>
      </c>
      <c r="BL435" s="16" t="s">
        <v>162</v>
      </c>
      <c r="BM435" s="257" t="s">
        <v>670</v>
      </c>
    </row>
    <row r="436" s="1" customFormat="1">
      <c r="B436" s="39"/>
      <c r="C436" s="40"/>
      <c r="D436" s="258" t="s">
        <v>164</v>
      </c>
      <c r="E436" s="40"/>
      <c r="F436" s="259" t="s">
        <v>669</v>
      </c>
      <c r="G436" s="40"/>
      <c r="H436" s="40"/>
      <c r="I436" s="155"/>
      <c r="J436" s="40"/>
      <c r="K436" s="40"/>
      <c r="L436" s="41"/>
      <c r="M436" s="260"/>
      <c r="N436" s="87"/>
      <c r="O436" s="87"/>
      <c r="P436" s="87"/>
      <c r="Q436" s="87"/>
      <c r="R436" s="87"/>
      <c r="S436" s="87"/>
      <c r="T436" s="88"/>
      <c r="AT436" s="16" t="s">
        <v>164</v>
      </c>
      <c r="AU436" s="16" t="s">
        <v>90</v>
      </c>
    </row>
    <row r="437" s="1" customFormat="1" ht="48" customHeight="1">
      <c r="B437" s="39"/>
      <c r="C437" s="272" t="s">
        <v>671</v>
      </c>
      <c r="D437" s="272" t="s">
        <v>188</v>
      </c>
      <c r="E437" s="273" t="s">
        <v>672</v>
      </c>
      <c r="F437" s="274" t="s">
        <v>673</v>
      </c>
      <c r="G437" s="275" t="s">
        <v>436</v>
      </c>
      <c r="H437" s="276">
        <v>2</v>
      </c>
      <c r="I437" s="277"/>
      <c r="J437" s="278">
        <f>ROUND(I437*H437,2)</f>
        <v>0</v>
      </c>
      <c r="K437" s="274" t="s">
        <v>1</v>
      </c>
      <c r="L437" s="279"/>
      <c r="M437" s="280" t="s">
        <v>1</v>
      </c>
      <c r="N437" s="281" t="s">
        <v>45</v>
      </c>
      <c r="O437" s="87"/>
      <c r="P437" s="255">
        <f>O437*H437</f>
        <v>0</v>
      </c>
      <c r="Q437" s="255">
        <v>0</v>
      </c>
      <c r="R437" s="255">
        <f>Q437*H437</f>
        <v>0</v>
      </c>
      <c r="S437" s="255">
        <v>0</v>
      </c>
      <c r="T437" s="256">
        <f>S437*H437</f>
        <v>0</v>
      </c>
      <c r="AR437" s="257" t="s">
        <v>192</v>
      </c>
      <c r="AT437" s="257" t="s">
        <v>188</v>
      </c>
      <c r="AU437" s="257" t="s">
        <v>90</v>
      </c>
      <c r="AY437" s="16" t="s">
        <v>154</v>
      </c>
      <c r="BE437" s="139">
        <f>IF(N437="základní",J437,0)</f>
        <v>0</v>
      </c>
      <c r="BF437" s="139">
        <f>IF(N437="snížená",J437,0)</f>
        <v>0</v>
      </c>
      <c r="BG437" s="139">
        <f>IF(N437="zákl. přenesená",J437,0)</f>
        <v>0</v>
      </c>
      <c r="BH437" s="139">
        <f>IF(N437="sníž. přenesená",J437,0)</f>
        <v>0</v>
      </c>
      <c r="BI437" s="139">
        <f>IF(N437="nulová",J437,0)</f>
        <v>0</v>
      </c>
      <c r="BJ437" s="16" t="s">
        <v>88</v>
      </c>
      <c r="BK437" s="139">
        <f>ROUND(I437*H437,2)</f>
        <v>0</v>
      </c>
      <c r="BL437" s="16" t="s">
        <v>162</v>
      </c>
      <c r="BM437" s="257" t="s">
        <v>674</v>
      </c>
    </row>
    <row r="438" s="1" customFormat="1">
      <c r="B438" s="39"/>
      <c r="C438" s="40"/>
      <c r="D438" s="258" t="s">
        <v>164</v>
      </c>
      <c r="E438" s="40"/>
      <c r="F438" s="259" t="s">
        <v>673</v>
      </c>
      <c r="G438" s="40"/>
      <c r="H438" s="40"/>
      <c r="I438" s="155"/>
      <c r="J438" s="40"/>
      <c r="K438" s="40"/>
      <c r="L438" s="41"/>
      <c r="M438" s="260"/>
      <c r="N438" s="87"/>
      <c r="O438" s="87"/>
      <c r="P438" s="87"/>
      <c r="Q438" s="87"/>
      <c r="R438" s="87"/>
      <c r="S438" s="87"/>
      <c r="T438" s="88"/>
      <c r="AT438" s="16" t="s">
        <v>164</v>
      </c>
      <c r="AU438" s="16" t="s">
        <v>90</v>
      </c>
    </row>
    <row r="439" s="1" customFormat="1" ht="16.5" customHeight="1">
      <c r="B439" s="39"/>
      <c r="C439" s="272" t="s">
        <v>675</v>
      </c>
      <c r="D439" s="272" t="s">
        <v>188</v>
      </c>
      <c r="E439" s="273" t="s">
        <v>676</v>
      </c>
      <c r="F439" s="274" t="s">
        <v>677</v>
      </c>
      <c r="G439" s="275" t="s">
        <v>225</v>
      </c>
      <c r="H439" s="276">
        <v>2</v>
      </c>
      <c r="I439" s="277"/>
      <c r="J439" s="278">
        <f>ROUND(I439*H439,2)</f>
        <v>0</v>
      </c>
      <c r="K439" s="274" t="s">
        <v>1</v>
      </c>
      <c r="L439" s="279"/>
      <c r="M439" s="280" t="s">
        <v>1</v>
      </c>
      <c r="N439" s="281" t="s">
        <v>45</v>
      </c>
      <c r="O439" s="87"/>
      <c r="P439" s="255">
        <f>O439*H439</f>
        <v>0</v>
      </c>
      <c r="Q439" s="255">
        <v>0</v>
      </c>
      <c r="R439" s="255">
        <f>Q439*H439</f>
        <v>0</v>
      </c>
      <c r="S439" s="255">
        <v>0</v>
      </c>
      <c r="T439" s="256">
        <f>S439*H439</f>
        <v>0</v>
      </c>
      <c r="AR439" s="257" t="s">
        <v>192</v>
      </c>
      <c r="AT439" s="257" t="s">
        <v>188</v>
      </c>
      <c r="AU439" s="257" t="s">
        <v>90</v>
      </c>
      <c r="AY439" s="16" t="s">
        <v>154</v>
      </c>
      <c r="BE439" s="139">
        <f>IF(N439="základní",J439,0)</f>
        <v>0</v>
      </c>
      <c r="BF439" s="139">
        <f>IF(N439="snížená",J439,0)</f>
        <v>0</v>
      </c>
      <c r="BG439" s="139">
        <f>IF(N439="zákl. přenesená",J439,0)</f>
        <v>0</v>
      </c>
      <c r="BH439" s="139">
        <f>IF(N439="sníž. přenesená",J439,0)</f>
        <v>0</v>
      </c>
      <c r="BI439" s="139">
        <f>IF(N439="nulová",J439,0)</f>
        <v>0</v>
      </c>
      <c r="BJ439" s="16" t="s">
        <v>88</v>
      </c>
      <c r="BK439" s="139">
        <f>ROUND(I439*H439,2)</f>
        <v>0</v>
      </c>
      <c r="BL439" s="16" t="s">
        <v>162</v>
      </c>
      <c r="BM439" s="257" t="s">
        <v>678</v>
      </c>
    </row>
    <row r="440" s="1" customFormat="1">
      <c r="B440" s="39"/>
      <c r="C440" s="40"/>
      <c r="D440" s="258" t="s">
        <v>164</v>
      </c>
      <c r="E440" s="40"/>
      <c r="F440" s="259" t="s">
        <v>677</v>
      </c>
      <c r="G440" s="40"/>
      <c r="H440" s="40"/>
      <c r="I440" s="155"/>
      <c r="J440" s="40"/>
      <c r="K440" s="40"/>
      <c r="L440" s="41"/>
      <c r="M440" s="260"/>
      <c r="N440" s="87"/>
      <c r="O440" s="87"/>
      <c r="P440" s="87"/>
      <c r="Q440" s="87"/>
      <c r="R440" s="87"/>
      <c r="S440" s="87"/>
      <c r="T440" s="88"/>
      <c r="AT440" s="16" t="s">
        <v>164</v>
      </c>
      <c r="AU440" s="16" t="s">
        <v>90</v>
      </c>
    </row>
    <row r="441" s="1" customFormat="1" ht="24" customHeight="1">
      <c r="B441" s="39"/>
      <c r="C441" s="272" t="s">
        <v>679</v>
      </c>
      <c r="D441" s="272" t="s">
        <v>188</v>
      </c>
      <c r="E441" s="273" t="s">
        <v>680</v>
      </c>
      <c r="F441" s="274" t="s">
        <v>681</v>
      </c>
      <c r="G441" s="275" t="s">
        <v>191</v>
      </c>
      <c r="H441" s="276">
        <v>12</v>
      </c>
      <c r="I441" s="277"/>
      <c r="J441" s="278">
        <f>ROUND(I441*H441,2)</f>
        <v>0</v>
      </c>
      <c r="K441" s="274" t="s">
        <v>1</v>
      </c>
      <c r="L441" s="279"/>
      <c r="M441" s="280" t="s">
        <v>1</v>
      </c>
      <c r="N441" s="281" t="s">
        <v>45</v>
      </c>
      <c r="O441" s="87"/>
      <c r="P441" s="255">
        <f>O441*H441</f>
        <v>0</v>
      </c>
      <c r="Q441" s="255">
        <v>0</v>
      </c>
      <c r="R441" s="255">
        <f>Q441*H441</f>
        <v>0</v>
      </c>
      <c r="S441" s="255">
        <v>0</v>
      </c>
      <c r="T441" s="256">
        <f>S441*H441</f>
        <v>0</v>
      </c>
      <c r="AR441" s="257" t="s">
        <v>192</v>
      </c>
      <c r="AT441" s="257" t="s">
        <v>188</v>
      </c>
      <c r="AU441" s="257" t="s">
        <v>90</v>
      </c>
      <c r="AY441" s="16" t="s">
        <v>154</v>
      </c>
      <c r="BE441" s="139">
        <f>IF(N441="základní",J441,0)</f>
        <v>0</v>
      </c>
      <c r="BF441" s="139">
        <f>IF(N441="snížená",J441,0)</f>
        <v>0</v>
      </c>
      <c r="BG441" s="139">
        <f>IF(N441="zákl. přenesená",J441,0)</f>
        <v>0</v>
      </c>
      <c r="BH441" s="139">
        <f>IF(N441="sníž. přenesená",J441,0)</f>
        <v>0</v>
      </c>
      <c r="BI441" s="139">
        <f>IF(N441="nulová",J441,0)</f>
        <v>0</v>
      </c>
      <c r="BJ441" s="16" t="s">
        <v>88</v>
      </c>
      <c r="BK441" s="139">
        <f>ROUND(I441*H441,2)</f>
        <v>0</v>
      </c>
      <c r="BL441" s="16" t="s">
        <v>162</v>
      </c>
      <c r="BM441" s="257" t="s">
        <v>682</v>
      </c>
    </row>
    <row r="442" s="1" customFormat="1">
      <c r="B442" s="39"/>
      <c r="C442" s="40"/>
      <c r="D442" s="258" t="s">
        <v>164</v>
      </c>
      <c r="E442" s="40"/>
      <c r="F442" s="259" t="s">
        <v>681</v>
      </c>
      <c r="G442" s="40"/>
      <c r="H442" s="40"/>
      <c r="I442" s="155"/>
      <c r="J442" s="40"/>
      <c r="K442" s="40"/>
      <c r="L442" s="41"/>
      <c r="M442" s="260"/>
      <c r="N442" s="87"/>
      <c r="O442" s="87"/>
      <c r="P442" s="87"/>
      <c r="Q442" s="87"/>
      <c r="R442" s="87"/>
      <c r="S442" s="87"/>
      <c r="T442" s="88"/>
      <c r="AT442" s="16" t="s">
        <v>164</v>
      </c>
      <c r="AU442" s="16" t="s">
        <v>90</v>
      </c>
    </row>
    <row r="443" s="1" customFormat="1" ht="16.5" customHeight="1">
      <c r="B443" s="39"/>
      <c r="C443" s="272" t="s">
        <v>683</v>
      </c>
      <c r="D443" s="272" t="s">
        <v>188</v>
      </c>
      <c r="E443" s="273" t="s">
        <v>684</v>
      </c>
      <c r="F443" s="274" t="s">
        <v>685</v>
      </c>
      <c r="G443" s="275" t="s">
        <v>191</v>
      </c>
      <c r="H443" s="276">
        <v>12</v>
      </c>
      <c r="I443" s="277"/>
      <c r="J443" s="278">
        <f>ROUND(I443*H443,2)</f>
        <v>0</v>
      </c>
      <c r="K443" s="274" t="s">
        <v>1</v>
      </c>
      <c r="L443" s="279"/>
      <c r="M443" s="280" t="s">
        <v>1</v>
      </c>
      <c r="N443" s="281" t="s">
        <v>45</v>
      </c>
      <c r="O443" s="87"/>
      <c r="P443" s="255">
        <f>O443*H443</f>
        <v>0</v>
      </c>
      <c r="Q443" s="255">
        <v>0</v>
      </c>
      <c r="R443" s="255">
        <f>Q443*H443</f>
        <v>0</v>
      </c>
      <c r="S443" s="255">
        <v>0</v>
      </c>
      <c r="T443" s="256">
        <f>S443*H443</f>
        <v>0</v>
      </c>
      <c r="AR443" s="257" t="s">
        <v>192</v>
      </c>
      <c r="AT443" s="257" t="s">
        <v>188</v>
      </c>
      <c r="AU443" s="257" t="s">
        <v>90</v>
      </c>
      <c r="AY443" s="16" t="s">
        <v>154</v>
      </c>
      <c r="BE443" s="139">
        <f>IF(N443="základní",J443,0)</f>
        <v>0</v>
      </c>
      <c r="BF443" s="139">
        <f>IF(N443="snížená",J443,0)</f>
        <v>0</v>
      </c>
      <c r="BG443" s="139">
        <f>IF(N443="zákl. přenesená",J443,0)</f>
        <v>0</v>
      </c>
      <c r="BH443" s="139">
        <f>IF(N443="sníž. přenesená",J443,0)</f>
        <v>0</v>
      </c>
      <c r="BI443" s="139">
        <f>IF(N443="nulová",J443,0)</f>
        <v>0</v>
      </c>
      <c r="BJ443" s="16" t="s">
        <v>88</v>
      </c>
      <c r="BK443" s="139">
        <f>ROUND(I443*H443,2)</f>
        <v>0</v>
      </c>
      <c r="BL443" s="16" t="s">
        <v>162</v>
      </c>
      <c r="BM443" s="257" t="s">
        <v>686</v>
      </c>
    </row>
    <row r="444" s="1" customFormat="1">
      <c r="B444" s="39"/>
      <c r="C444" s="40"/>
      <c r="D444" s="258" t="s">
        <v>164</v>
      </c>
      <c r="E444" s="40"/>
      <c r="F444" s="259" t="s">
        <v>685</v>
      </c>
      <c r="G444" s="40"/>
      <c r="H444" s="40"/>
      <c r="I444" s="155"/>
      <c r="J444" s="40"/>
      <c r="K444" s="40"/>
      <c r="L444" s="41"/>
      <c r="M444" s="260"/>
      <c r="N444" s="87"/>
      <c r="O444" s="87"/>
      <c r="P444" s="87"/>
      <c r="Q444" s="87"/>
      <c r="R444" s="87"/>
      <c r="S444" s="87"/>
      <c r="T444" s="88"/>
      <c r="AT444" s="16" t="s">
        <v>164</v>
      </c>
      <c r="AU444" s="16" t="s">
        <v>90</v>
      </c>
    </row>
    <row r="445" s="1" customFormat="1" ht="24" customHeight="1">
      <c r="B445" s="39"/>
      <c r="C445" s="272" t="s">
        <v>687</v>
      </c>
      <c r="D445" s="272" t="s">
        <v>188</v>
      </c>
      <c r="E445" s="273" t="s">
        <v>688</v>
      </c>
      <c r="F445" s="274" t="s">
        <v>689</v>
      </c>
      <c r="G445" s="275" t="s">
        <v>191</v>
      </c>
      <c r="H445" s="276">
        <v>12</v>
      </c>
      <c r="I445" s="277"/>
      <c r="J445" s="278">
        <f>ROUND(I445*H445,2)</f>
        <v>0</v>
      </c>
      <c r="K445" s="274" t="s">
        <v>1</v>
      </c>
      <c r="L445" s="279"/>
      <c r="M445" s="280" t="s">
        <v>1</v>
      </c>
      <c r="N445" s="281" t="s">
        <v>45</v>
      </c>
      <c r="O445" s="87"/>
      <c r="P445" s="255">
        <f>O445*H445</f>
        <v>0</v>
      </c>
      <c r="Q445" s="255">
        <v>0</v>
      </c>
      <c r="R445" s="255">
        <f>Q445*H445</f>
        <v>0</v>
      </c>
      <c r="S445" s="255">
        <v>0</v>
      </c>
      <c r="T445" s="256">
        <f>S445*H445</f>
        <v>0</v>
      </c>
      <c r="AR445" s="257" t="s">
        <v>192</v>
      </c>
      <c r="AT445" s="257" t="s">
        <v>188</v>
      </c>
      <c r="AU445" s="257" t="s">
        <v>90</v>
      </c>
      <c r="AY445" s="16" t="s">
        <v>154</v>
      </c>
      <c r="BE445" s="139">
        <f>IF(N445="základní",J445,0)</f>
        <v>0</v>
      </c>
      <c r="BF445" s="139">
        <f>IF(N445="snížená",J445,0)</f>
        <v>0</v>
      </c>
      <c r="BG445" s="139">
        <f>IF(N445="zákl. přenesená",J445,0)</f>
        <v>0</v>
      </c>
      <c r="BH445" s="139">
        <f>IF(N445="sníž. přenesená",J445,0)</f>
        <v>0</v>
      </c>
      <c r="BI445" s="139">
        <f>IF(N445="nulová",J445,0)</f>
        <v>0</v>
      </c>
      <c r="BJ445" s="16" t="s">
        <v>88</v>
      </c>
      <c r="BK445" s="139">
        <f>ROUND(I445*H445,2)</f>
        <v>0</v>
      </c>
      <c r="BL445" s="16" t="s">
        <v>162</v>
      </c>
      <c r="BM445" s="257" t="s">
        <v>690</v>
      </c>
    </row>
    <row r="446" s="1" customFormat="1">
      <c r="B446" s="39"/>
      <c r="C446" s="40"/>
      <c r="D446" s="258" t="s">
        <v>164</v>
      </c>
      <c r="E446" s="40"/>
      <c r="F446" s="259" t="s">
        <v>689</v>
      </c>
      <c r="G446" s="40"/>
      <c r="H446" s="40"/>
      <c r="I446" s="155"/>
      <c r="J446" s="40"/>
      <c r="K446" s="40"/>
      <c r="L446" s="41"/>
      <c r="M446" s="260"/>
      <c r="N446" s="87"/>
      <c r="O446" s="87"/>
      <c r="P446" s="87"/>
      <c r="Q446" s="87"/>
      <c r="R446" s="87"/>
      <c r="S446" s="87"/>
      <c r="T446" s="88"/>
      <c r="AT446" s="16" t="s">
        <v>164</v>
      </c>
      <c r="AU446" s="16" t="s">
        <v>90</v>
      </c>
    </row>
    <row r="447" s="1" customFormat="1" ht="36" customHeight="1">
      <c r="B447" s="39"/>
      <c r="C447" s="272" t="s">
        <v>691</v>
      </c>
      <c r="D447" s="272" t="s">
        <v>188</v>
      </c>
      <c r="E447" s="273" t="s">
        <v>692</v>
      </c>
      <c r="F447" s="274" t="s">
        <v>693</v>
      </c>
      <c r="G447" s="275" t="s">
        <v>436</v>
      </c>
      <c r="H447" s="276">
        <v>1</v>
      </c>
      <c r="I447" s="277"/>
      <c r="J447" s="278">
        <f>ROUND(I447*H447,2)</f>
        <v>0</v>
      </c>
      <c r="K447" s="274" t="s">
        <v>1</v>
      </c>
      <c r="L447" s="279"/>
      <c r="M447" s="280" t="s">
        <v>1</v>
      </c>
      <c r="N447" s="281" t="s">
        <v>45</v>
      </c>
      <c r="O447" s="87"/>
      <c r="P447" s="255">
        <f>O447*H447</f>
        <v>0</v>
      </c>
      <c r="Q447" s="255">
        <v>0</v>
      </c>
      <c r="R447" s="255">
        <f>Q447*H447</f>
        <v>0</v>
      </c>
      <c r="S447" s="255">
        <v>0</v>
      </c>
      <c r="T447" s="256">
        <f>S447*H447</f>
        <v>0</v>
      </c>
      <c r="AR447" s="257" t="s">
        <v>192</v>
      </c>
      <c r="AT447" s="257" t="s">
        <v>188</v>
      </c>
      <c r="AU447" s="257" t="s">
        <v>90</v>
      </c>
      <c r="AY447" s="16" t="s">
        <v>154</v>
      </c>
      <c r="BE447" s="139">
        <f>IF(N447="základní",J447,0)</f>
        <v>0</v>
      </c>
      <c r="BF447" s="139">
        <f>IF(N447="snížená",J447,0)</f>
        <v>0</v>
      </c>
      <c r="BG447" s="139">
        <f>IF(N447="zákl. přenesená",J447,0)</f>
        <v>0</v>
      </c>
      <c r="BH447" s="139">
        <f>IF(N447="sníž. přenesená",J447,0)</f>
        <v>0</v>
      </c>
      <c r="BI447" s="139">
        <f>IF(N447="nulová",J447,0)</f>
        <v>0</v>
      </c>
      <c r="BJ447" s="16" t="s">
        <v>88</v>
      </c>
      <c r="BK447" s="139">
        <f>ROUND(I447*H447,2)</f>
        <v>0</v>
      </c>
      <c r="BL447" s="16" t="s">
        <v>162</v>
      </c>
      <c r="BM447" s="257" t="s">
        <v>694</v>
      </c>
    </row>
    <row r="448" s="1" customFormat="1">
      <c r="B448" s="39"/>
      <c r="C448" s="40"/>
      <c r="D448" s="258" t="s">
        <v>164</v>
      </c>
      <c r="E448" s="40"/>
      <c r="F448" s="259" t="s">
        <v>693</v>
      </c>
      <c r="G448" s="40"/>
      <c r="H448" s="40"/>
      <c r="I448" s="155"/>
      <c r="J448" s="40"/>
      <c r="K448" s="40"/>
      <c r="L448" s="41"/>
      <c r="M448" s="260"/>
      <c r="N448" s="87"/>
      <c r="O448" s="87"/>
      <c r="P448" s="87"/>
      <c r="Q448" s="87"/>
      <c r="R448" s="87"/>
      <c r="S448" s="87"/>
      <c r="T448" s="88"/>
      <c r="AT448" s="16" t="s">
        <v>164</v>
      </c>
      <c r="AU448" s="16" t="s">
        <v>90</v>
      </c>
    </row>
    <row r="449" s="11" customFormat="1" ht="22.8" customHeight="1">
      <c r="B449" s="230"/>
      <c r="C449" s="231"/>
      <c r="D449" s="232" t="s">
        <v>79</v>
      </c>
      <c r="E449" s="244" t="s">
        <v>695</v>
      </c>
      <c r="F449" s="244" t="s">
        <v>696</v>
      </c>
      <c r="G449" s="231"/>
      <c r="H449" s="231"/>
      <c r="I449" s="234"/>
      <c r="J449" s="245">
        <f>BK449</f>
        <v>0</v>
      </c>
      <c r="K449" s="231"/>
      <c r="L449" s="236"/>
      <c r="M449" s="237"/>
      <c r="N449" s="238"/>
      <c r="O449" s="238"/>
      <c r="P449" s="239">
        <f>SUM(P450:P459)</f>
        <v>0</v>
      </c>
      <c r="Q449" s="238"/>
      <c r="R449" s="239">
        <f>SUM(R450:R459)</f>
        <v>0</v>
      </c>
      <c r="S449" s="238"/>
      <c r="T449" s="240">
        <f>SUM(T450:T459)</f>
        <v>0</v>
      </c>
      <c r="AR449" s="241" t="s">
        <v>88</v>
      </c>
      <c r="AT449" s="242" t="s">
        <v>79</v>
      </c>
      <c r="AU449" s="242" t="s">
        <v>88</v>
      </c>
      <c r="AY449" s="241" t="s">
        <v>154</v>
      </c>
      <c r="BK449" s="243">
        <f>SUM(BK450:BK459)</f>
        <v>0</v>
      </c>
    </row>
    <row r="450" s="1" customFormat="1" ht="24" customHeight="1">
      <c r="B450" s="39"/>
      <c r="C450" s="246" t="s">
        <v>697</v>
      </c>
      <c r="D450" s="246" t="s">
        <v>157</v>
      </c>
      <c r="E450" s="247" t="s">
        <v>698</v>
      </c>
      <c r="F450" s="248" t="s">
        <v>699</v>
      </c>
      <c r="G450" s="249" t="s">
        <v>191</v>
      </c>
      <c r="H450" s="250">
        <v>36</v>
      </c>
      <c r="I450" s="251"/>
      <c r="J450" s="252">
        <f>ROUND(I450*H450,2)</f>
        <v>0</v>
      </c>
      <c r="K450" s="248" t="s">
        <v>1</v>
      </c>
      <c r="L450" s="41"/>
      <c r="M450" s="253" t="s">
        <v>1</v>
      </c>
      <c r="N450" s="254" t="s">
        <v>45</v>
      </c>
      <c r="O450" s="87"/>
      <c r="P450" s="255">
        <f>O450*H450</f>
        <v>0</v>
      </c>
      <c r="Q450" s="255">
        <v>0</v>
      </c>
      <c r="R450" s="255">
        <f>Q450*H450</f>
        <v>0</v>
      </c>
      <c r="S450" s="255">
        <v>0</v>
      </c>
      <c r="T450" s="256">
        <f>S450*H450</f>
        <v>0</v>
      </c>
      <c r="AR450" s="257" t="s">
        <v>162</v>
      </c>
      <c r="AT450" s="257" t="s">
        <v>157</v>
      </c>
      <c r="AU450" s="257" t="s">
        <v>90</v>
      </c>
      <c r="AY450" s="16" t="s">
        <v>154</v>
      </c>
      <c r="BE450" s="139">
        <f>IF(N450="základní",J450,0)</f>
        <v>0</v>
      </c>
      <c r="BF450" s="139">
        <f>IF(N450="snížená",J450,0)</f>
        <v>0</v>
      </c>
      <c r="BG450" s="139">
        <f>IF(N450="zákl. přenesená",J450,0)</f>
        <v>0</v>
      </c>
      <c r="BH450" s="139">
        <f>IF(N450="sníž. přenesená",J450,0)</f>
        <v>0</v>
      </c>
      <c r="BI450" s="139">
        <f>IF(N450="nulová",J450,0)</f>
        <v>0</v>
      </c>
      <c r="BJ450" s="16" t="s">
        <v>88</v>
      </c>
      <c r="BK450" s="139">
        <f>ROUND(I450*H450,2)</f>
        <v>0</v>
      </c>
      <c r="BL450" s="16" t="s">
        <v>162</v>
      </c>
      <c r="BM450" s="257" t="s">
        <v>700</v>
      </c>
    </row>
    <row r="451" s="1" customFormat="1">
      <c r="B451" s="39"/>
      <c r="C451" s="40"/>
      <c r="D451" s="258" t="s">
        <v>164</v>
      </c>
      <c r="E451" s="40"/>
      <c r="F451" s="259" t="s">
        <v>699</v>
      </c>
      <c r="G451" s="40"/>
      <c r="H451" s="40"/>
      <c r="I451" s="155"/>
      <c r="J451" s="40"/>
      <c r="K451" s="40"/>
      <c r="L451" s="41"/>
      <c r="M451" s="260"/>
      <c r="N451" s="87"/>
      <c r="O451" s="87"/>
      <c r="P451" s="87"/>
      <c r="Q451" s="87"/>
      <c r="R451" s="87"/>
      <c r="S451" s="87"/>
      <c r="T451" s="88"/>
      <c r="AT451" s="16" t="s">
        <v>164</v>
      </c>
      <c r="AU451" s="16" t="s">
        <v>90</v>
      </c>
    </row>
    <row r="452" s="1" customFormat="1" ht="24" customHeight="1">
      <c r="B452" s="39"/>
      <c r="C452" s="246" t="s">
        <v>701</v>
      </c>
      <c r="D452" s="246" t="s">
        <v>157</v>
      </c>
      <c r="E452" s="247" t="s">
        <v>702</v>
      </c>
      <c r="F452" s="248" t="s">
        <v>703</v>
      </c>
      <c r="G452" s="249" t="s">
        <v>436</v>
      </c>
      <c r="H452" s="250">
        <v>1</v>
      </c>
      <c r="I452" s="251"/>
      <c r="J452" s="252">
        <f>ROUND(I452*H452,2)</f>
        <v>0</v>
      </c>
      <c r="K452" s="248" t="s">
        <v>1</v>
      </c>
      <c r="L452" s="41"/>
      <c r="M452" s="253" t="s">
        <v>1</v>
      </c>
      <c r="N452" s="254" t="s">
        <v>45</v>
      </c>
      <c r="O452" s="87"/>
      <c r="P452" s="255">
        <f>O452*H452</f>
        <v>0</v>
      </c>
      <c r="Q452" s="255">
        <v>0</v>
      </c>
      <c r="R452" s="255">
        <f>Q452*H452</f>
        <v>0</v>
      </c>
      <c r="S452" s="255">
        <v>0</v>
      </c>
      <c r="T452" s="256">
        <f>S452*H452</f>
        <v>0</v>
      </c>
      <c r="AR452" s="257" t="s">
        <v>162</v>
      </c>
      <c r="AT452" s="257" t="s">
        <v>157</v>
      </c>
      <c r="AU452" s="257" t="s">
        <v>90</v>
      </c>
      <c r="AY452" s="16" t="s">
        <v>154</v>
      </c>
      <c r="BE452" s="139">
        <f>IF(N452="základní",J452,0)</f>
        <v>0</v>
      </c>
      <c r="BF452" s="139">
        <f>IF(N452="snížená",J452,0)</f>
        <v>0</v>
      </c>
      <c r="BG452" s="139">
        <f>IF(N452="zákl. přenesená",J452,0)</f>
        <v>0</v>
      </c>
      <c r="BH452" s="139">
        <f>IF(N452="sníž. přenesená",J452,0)</f>
        <v>0</v>
      </c>
      <c r="BI452" s="139">
        <f>IF(N452="nulová",J452,0)</f>
        <v>0</v>
      </c>
      <c r="BJ452" s="16" t="s">
        <v>88</v>
      </c>
      <c r="BK452" s="139">
        <f>ROUND(I452*H452,2)</f>
        <v>0</v>
      </c>
      <c r="BL452" s="16" t="s">
        <v>162</v>
      </c>
      <c r="BM452" s="257" t="s">
        <v>704</v>
      </c>
    </row>
    <row r="453" s="1" customFormat="1">
      <c r="B453" s="39"/>
      <c r="C453" s="40"/>
      <c r="D453" s="258" t="s">
        <v>164</v>
      </c>
      <c r="E453" s="40"/>
      <c r="F453" s="259" t="s">
        <v>703</v>
      </c>
      <c r="G453" s="40"/>
      <c r="H453" s="40"/>
      <c r="I453" s="155"/>
      <c r="J453" s="40"/>
      <c r="K453" s="40"/>
      <c r="L453" s="41"/>
      <c r="M453" s="260"/>
      <c r="N453" s="87"/>
      <c r="O453" s="87"/>
      <c r="P453" s="87"/>
      <c r="Q453" s="87"/>
      <c r="R453" s="87"/>
      <c r="S453" s="87"/>
      <c r="T453" s="88"/>
      <c r="AT453" s="16" t="s">
        <v>164</v>
      </c>
      <c r="AU453" s="16" t="s">
        <v>90</v>
      </c>
    </row>
    <row r="454" s="1" customFormat="1" ht="24" customHeight="1">
      <c r="B454" s="39"/>
      <c r="C454" s="246" t="s">
        <v>705</v>
      </c>
      <c r="D454" s="246" t="s">
        <v>157</v>
      </c>
      <c r="E454" s="247" t="s">
        <v>706</v>
      </c>
      <c r="F454" s="248" t="s">
        <v>707</v>
      </c>
      <c r="G454" s="249" t="s">
        <v>436</v>
      </c>
      <c r="H454" s="250">
        <v>1</v>
      </c>
      <c r="I454" s="251"/>
      <c r="J454" s="252">
        <f>ROUND(I454*H454,2)</f>
        <v>0</v>
      </c>
      <c r="K454" s="248" t="s">
        <v>1</v>
      </c>
      <c r="L454" s="41"/>
      <c r="M454" s="253" t="s">
        <v>1</v>
      </c>
      <c r="N454" s="254" t="s">
        <v>45</v>
      </c>
      <c r="O454" s="87"/>
      <c r="P454" s="255">
        <f>O454*H454</f>
        <v>0</v>
      </c>
      <c r="Q454" s="255">
        <v>0</v>
      </c>
      <c r="R454" s="255">
        <f>Q454*H454</f>
        <v>0</v>
      </c>
      <c r="S454" s="255">
        <v>0</v>
      </c>
      <c r="T454" s="256">
        <f>S454*H454</f>
        <v>0</v>
      </c>
      <c r="AR454" s="257" t="s">
        <v>162</v>
      </c>
      <c r="AT454" s="257" t="s">
        <v>157</v>
      </c>
      <c r="AU454" s="257" t="s">
        <v>90</v>
      </c>
      <c r="AY454" s="16" t="s">
        <v>154</v>
      </c>
      <c r="BE454" s="139">
        <f>IF(N454="základní",J454,0)</f>
        <v>0</v>
      </c>
      <c r="BF454" s="139">
        <f>IF(N454="snížená",J454,0)</f>
        <v>0</v>
      </c>
      <c r="BG454" s="139">
        <f>IF(N454="zákl. přenesená",J454,0)</f>
        <v>0</v>
      </c>
      <c r="BH454" s="139">
        <f>IF(N454="sníž. přenesená",J454,0)</f>
        <v>0</v>
      </c>
      <c r="BI454" s="139">
        <f>IF(N454="nulová",J454,0)</f>
        <v>0</v>
      </c>
      <c r="BJ454" s="16" t="s">
        <v>88</v>
      </c>
      <c r="BK454" s="139">
        <f>ROUND(I454*H454,2)</f>
        <v>0</v>
      </c>
      <c r="BL454" s="16" t="s">
        <v>162</v>
      </c>
      <c r="BM454" s="257" t="s">
        <v>708</v>
      </c>
    </row>
    <row r="455" s="1" customFormat="1">
      <c r="B455" s="39"/>
      <c r="C455" s="40"/>
      <c r="D455" s="258" t="s">
        <v>164</v>
      </c>
      <c r="E455" s="40"/>
      <c r="F455" s="259" t="s">
        <v>707</v>
      </c>
      <c r="G455" s="40"/>
      <c r="H455" s="40"/>
      <c r="I455" s="155"/>
      <c r="J455" s="40"/>
      <c r="K455" s="40"/>
      <c r="L455" s="41"/>
      <c r="M455" s="260"/>
      <c r="N455" s="87"/>
      <c r="O455" s="87"/>
      <c r="P455" s="87"/>
      <c r="Q455" s="87"/>
      <c r="R455" s="87"/>
      <c r="S455" s="87"/>
      <c r="T455" s="88"/>
      <c r="AT455" s="16" t="s">
        <v>164</v>
      </c>
      <c r="AU455" s="16" t="s">
        <v>90</v>
      </c>
    </row>
    <row r="456" s="1" customFormat="1" ht="24" customHeight="1">
      <c r="B456" s="39"/>
      <c r="C456" s="246" t="s">
        <v>709</v>
      </c>
      <c r="D456" s="246" t="s">
        <v>157</v>
      </c>
      <c r="E456" s="247" t="s">
        <v>710</v>
      </c>
      <c r="F456" s="248" t="s">
        <v>711</v>
      </c>
      <c r="G456" s="249" t="s">
        <v>436</v>
      </c>
      <c r="H456" s="250">
        <v>1</v>
      </c>
      <c r="I456" s="251"/>
      <c r="J456" s="252">
        <f>ROUND(I456*H456,2)</f>
        <v>0</v>
      </c>
      <c r="K456" s="248" t="s">
        <v>1</v>
      </c>
      <c r="L456" s="41"/>
      <c r="M456" s="253" t="s">
        <v>1</v>
      </c>
      <c r="N456" s="254" t="s">
        <v>45</v>
      </c>
      <c r="O456" s="87"/>
      <c r="P456" s="255">
        <f>O456*H456</f>
        <v>0</v>
      </c>
      <c r="Q456" s="255">
        <v>0</v>
      </c>
      <c r="R456" s="255">
        <f>Q456*H456</f>
        <v>0</v>
      </c>
      <c r="S456" s="255">
        <v>0</v>
      </c>
      <c r="T456" s="256">
        <f>S456*H456</f>
        <v>0</v>
      </c>
      <c r="AR456" s="257" t="s">
        <v>162</v>
      </c>
      <c r="AT456" s="257" t="s">
        <v>157</v>
      </c>
      <c r="AU456" s="257" t="s">
        <v>90</v>
      </c>
      <c r="AY456" s="16" t="s">
        <v>154</v>
      </c>
      <c r="BE456" s="139">
        <f>IF(N456="základní",J456,0)</f>
        <v>0</v>
      </c>
      <c r="BF456" s="139">
        <f>IF(N456="snížená",J456,0)</f>
        <v>0</v>
      </c>
      <c r="BG456" s="139">
        <f>IF(N456="zákl. přenesená",J456,0)</f>
        <v>0</v>
      </c>
      <c r="BH456" s="139">
        <f>IF(N456="sníž. přenesená",J456,0)</f>
        <v>0</v>
      </c>
      <c r="BI456" s="139">
        <f>IF(N456="nulová",J456,0)</f>
        <v>0</v>
      </c>
      <c r="BJ456" s="16" t="s">
        <v>88</v>
      </c>
      <c r="BK456" s="139">
        <f>ROUND(I456*H456,2)</f>
        <v>0</v>
      </c>
      <c r="BL456" s="16" t="s">
        <v>162</v>
      </c>
      <c r="BM456" s="257" t="s">
        <v>712</v>
      </c>
    </row>
    <row r="457" s="1" customFormat="1">
      <c r="B457" s="39"/>
      <c r="C457" s="40"/>
      <c r="D457" s="258" t="s">
        <v>164</v>
      </c>
      <c r="E457" s="40"/>
      <c r="F457" s="259" t="s">
        <v>711</v>
      </c>
      <c r="G457" s="40"/>
      <c r="H457" s="40"/>
      <c r="I457" s="155"/>
      <c r="J457" s="40"/>
      <c r="K457" s="40"/>
      <c r="L457" s="41"/>
      <c r="M457" s="260"/>
      <c r="N457" s="87"/>
      <c r="O457" s="87"/>
      <c r="P457" s="87"/>
      <c r="Q457" s="87"/>
      <c r="R457" s="87"/>
      <c r="S457" s="87"/>
      <c r="T457" s="88"/>
      <c r="AT457" s="16" t="s">
        <v>164</v>
      </c>
      <c r="AU457" s="16" t="s">
        <v>90</v>
      </c>
    </row>
    <row r="458" s="1" customFormat="1" ht="16.5" customHeight="1">
      <c r="B458" s="39"/>
      <c r="C458" s="246" t="s">
        <v>713</v>
      </c>
      <c r="D458" s="246" t="s">
        <v>157</v>
      </c>
      <c r="E458" s="247" t="s">
        <v>714</v>
      </c>
      <c r="F458" s="248" t="s">
        <v>715</v>
      </c>
      <c r="G458" s="249" t="s">
        <v>436</v>
      </c>
      <c r="H458" s="250">
        <v>1</v>
      </c>
      <c r="I458" s="251"/>
      <c r="J458" s="252">
        <f>ROUND(I458*H458,2)</f>
        <v>0</v>
      </c>
      <c r="K458" s="248" t="s">
        <v>1</v>
      </c>
      <c r="L458" s="41"/>
      <c r="M458" s="253" t="s">
        <v>1</v>
      </c>
      <c r="N458" s="254" t="s">
        <v>45</v>
      </c>
      <c r="O458" s="87"/>
      <c r="P458" s="255">
        <f>O458*H458</f>
        <v>0</v>
      </c>
      <c r="Q458" s="255">
        <v>0</v>
      </c>
      <c r="R458" s="255">
        <f>Q458*H458</f>
        <v>0</v>
      </c>
      <c r="S458" s="255">
        <v>0</v>
      </c>
      <c r="T458" s="256">
        <f>S458*H458</f>
        <v>0</v>
      </c>
      <c r="AR458" s="257" t="s">
        <v>162</v>
      </c>
      <c r="AT458" s="257" t="s">
        <v>157</v>
      </c>
      <c r="AU458" s="257" t="s">
        <v>90</v>
      </c>
      <c r="AY458" s="16" t="s">
        <v>154</v>
      </c>
      <c r="BE458" s="139">
        <f>IF(N458="základní",J458,0)</f>
        <v>0</v>
      </c>
      <c r="BF458" s="139">
        <f>IF(N458="snížená",J458,0)</f>
        <v>0</v>
      </c>
      <c r="BG458" s="139">
        <f>IF(N458="zákl. přenesená",J458,0)</f>
        <v>0</v>
      </c>
      <c r="BH458" s="139">
        <f>IF(N458="sníž. přenesená",J458,0)</f>
        <v>0</v>
      </c>
      <c r="BI458" s="139">
        <f>IF(N458="nulová",J458,0)</f>
        <v>0</v>
      </c>
      <c r="BJ458" s="16" t="s">
        <v>88</v>
      </c>
      <c r="BK458" s="139">
        <f>ROUND(I458*H458,2)</f>
        <v>0</v>
      </c>
      <c r="BL458" s="16" t="s">
        <v>162</v>
      </c>
      <c r="BM458" s="257" t="s">
        <v>716</v>
      </c>
    </row>
    <row r="459" s="1" customFormat="1">
      <c r="B459" s="39"/>
      <c r="C459" s="40"/>
      <c r="D459" s="258" t="s">
        <v>164</v>
      </c>
      <c r="E459" s="40"/>
      <c r="F459" s="259" t="s">
        <v>715</v>
      </c>
      <c r="G459" s="40"/>
      <c r="H459" s="40"/>
      <c r="I459" s="155"/>
      <c r="J459" s="40"/>
      <c r="K459" s="40"/>
      <c r="L459" s="41"/>
      <c r="M459" s="260"/>
      <c r="N459" s="87"/>
      <c r="O459" s="87"/>
      <c r="P459" s="87"/>
      <c r="Q459" s="87"/>
      <c r="R459" s="87"/>
      <c r="S459" s="87"/>
      <c r="T459" s="88"/>
      <c r="AT459" s="16" t="s">
        <v>164</v>
      </c>
      <c r="AU459" s="16" t="s">
        <v>90</v>
      </c>
    </row>
    <row r="460" s="11" customFormat="1" ht="25.92" customHeight="1">
      <c r="B460" s="230"/>
      <c r="C460" s="231"/>
      <c r="D460" s="232" t="s">
        <v>79</v>
      </c>
      <c r="E460" s="233" t="s">
        <v>717</v>
      </c>
      <c r="F460" s="233" t="s">
        <v>718</v>
      </c>
      <c r="G460" s="231"/>
      <c r="H460" s="231"/>
      <c r="I460" s="234"/>
      <c r="J460" s="235">
        <f>BK460</f>
        <v>0</v>
      </c>
      <c r="K460" s="231"/>
      <c r="L460" s="236"/>
      <c r="M460" s="237"/>
      <c r="N460" s="238"/>
      <c r="O460" s="238"/>
      <c r="P460" s="239">
        <f>P461+P517+P528+P612+P633</f>
        <v>0</v>
      </c>
      <c r="Q460" s="238"/>
      <c r="R460" s="239">
        <f>R461+R517+R528+R612+R633</f>
        <v>9.4111855718599973</v>
      </c>
      <c r="S460" s="238"/>
      <c r="T460" s="240">
        <f>T461+T517+T528+T612+T633</f>
        <v>7.1810899999999993</v>
      </c>
      <c r="AR460" s="241" t="s">
        <v>90</v>
      </c>
      <c r="AT460" s="242" t="s">
        <v>79</v>
      </c>
      <c r="AU460" s="242" t="s">
        <v>80</v>
      </c>
      <c r="AY460" s="241" t="s">
        <v>154</v>
      </c>
      <c r="BK460" s="243">
        <f>BK461+BK517+BK528+BK612+BK633</f>
        <v>0</v>
      </c>
    </row>
    <row r="461" s="11" customFormat="1" ht="22.8" customHeight="1">
      <c r="B461" s="230"/>
      <c r="C461" s="231"/>
      <c r="D461" s="232" t="s">
        <v>79</v>
      </c>
      <c r="E461" s="244" t="s">
        <v>719</v>
      </c>
      <c r="F461" s="244" t="s">
        <v>720</v>
      </c>
      <c r="G461" s="231"/>
      <c r="H461" s="231"/>
      <c r="I461" s="234"/>
      <c r="J461" s="245">
        <f>BK461</f>
        <v>0</v>
      </c>
      <c r="K461" s="231"/>
      <c r="L461" s="236"/>
      <c r="M461" s="237"/>
      <c r="N461" s="238"/>
      <c r="O461" s="238"/>
      <c r="P461" s="239">
        <f>SUM(P462:P516)</f>
        <v>0</v>
      </c>
      <c r="Q461" s="238"/>
      <c r="R461" s="239">
        <f>SUM(R462:R516)</f>
        <v>0.84808297185999992</v>
      </c>
      <c r="S461" s="238"/>
      <c r="T461" s="240">
        <f>SUM(T462:T516)</f>
        <v>2.0954099999999998</v>
      </c>
      <c r="AR461" s="241" t="s">
        <v>90</v>
      </c>
      <c r="AT461" s="242" t="s">
        <v>79</v>
      </c>
      <c r="AU461" s="242" t="s">
        <v>88</v>
      </c>
      <c r="AY461" s="241" t="s">
        <v>154</v>
      </c>
      <c r="BK461" s="243">
        <f>SUM(BK462:BK516)</f>
        <v>0</v>
      </c>
    </row>
    <row r="462" s="1" customFormat="1" ht="24" customHeight="1">
      <c r="B462" s="39"/>
      <c r="C462" s="246" t="s">
        <v>721</v>
      </c>
      <c r="D462" s="246" t="s">
        <v>157</v>
      </c>
      <c r="E462" s="247" t="s">
        <v>722</v>
      </c>
      <c r="F462" s="248" t="s">
        <v>723</v>
      </c>
      <c r="G462" s="249" t="s">
        <v>191</v>
      </c>
      <c r="H462" s="250">
        <v>122</v>
      </c>
      <c r="I462" s="251"/>
      <c r="J462" s="252">
        <f>ROUND(I462*H462,2)</f>
        <v>0</v>
      </c>
      <c r="K462" s="248" t="s">
        <v>161</v>
      </c>
      <c r="L462" s="41"/>
      <c r="M462" s="253" t="s">
        <v>1</v>
      </c>
      <c r="N462" s="254" t="s">
        <v>45</v>
      </c>
      <c r="O462" s="87"/>
      <c r="P462" s="255">
        <f>O462*H462</f>
        <v>0</v>
      </c>
      <c r="Q462" s="255">
        <v>0</v>
      </c>
      <c r="R462" s="255">
        <f>Q462*H462</f>
        <v>0</v>
      </c>
      <c r="S462" s="255">
        <v>0.01193</v>
      </c>
      <c r="T462" s="256">
        <f>S462*H462</f>
        <v>1.45546</v>
      </c>
      <c r="AR462" s="257" t="s">
        <v>238</v>
      </c>
      <c r="AT462" s="257" t="s">
        <v>157</v>
      </c>
      <c r="AU462" s="257" t="s">
        <v>90</v>
      </c>
      <c r="AY462" s="16" t="s">
        <v>154</v>
      </c>
      <c r="BE462" s="139">
        <f>IF(N462="základní",J462,0)</f>
        <v>0</v>
      </c>
      <c r="BF462" s="139">
        <f>IF(N462="snížená",J462,0)</f>
        <v>0</v>
      </c>
      <c r="BG462" s="139">
        <f>IF(N462="zákl. přenesená",J462,0)</f>
        <v>0</v>
      </c>
      <c r="BH462" s="139">
        <f>IF(N462="sníž. přenesená",J462,0)</f>
        <v>0</v>
      </c>
      <c r="BI462" s="139">
        <f>IF(N462="nulová",J462,0)</f>
        <v>0</v>
      </c>
      <c r="BJ462" s="16" t="s">
        <v>88</v>
      </c>
      <c r="BK462" s="139">
        <f>ROUND(I462*H462,2)</f>
        <v>0</v>
      </c>
      <c r="BL462" s="16" t="s">
        <v>238</v>
      </c>
      <c r="BM462" s="257" t="s">
        <v>724</v>
      </c>
    </row>
    <row r="463" s="1" customFormat="1">
      <c r="B463" s="39"/>
      <c r="C463" s="40"/>
      <c r="D463" s="258" t="s">
        <v>164</v>
      </c>
      <c r="E463" s="40"/>
      <c r="F463" s="259" t="s">
        <v>725</v>
      </c>
      <c r="G463" s="40"/>
      <c r="H463" s="40"/>
      <c r="I463" s="155"/>
      <c r="J463" s="40"/>
      <c r="K463" s="40"/>
      <c r="L463" s="41"/>
      <c r="M463" s="260"/>
      <c r="N463" s="87"/>
      <c r="O463" s="87"/>
      <c r="P463" s="87"/>
      <c r="Q463" s="87"/>
      <c r="R463" s="87"/>
      <c r="S463" s="87"/>
      <c r="T463" s="88"/>
      <c r="AT463" s="16" t="s">
        <v>164</v>
      </c>
      <c r="AU463" s="16" t="s">
        <v>90</v>
      </c>
    </row>
    <row r="464" s="1" customFormat="1" ht="24" customHeight="1">
      <c r="B464" s="39"/>
      <c r="C464" s="246" t="s">
        <v>726</v>
      </c>
      <c r="D464" s="246" t="s">
        <v>157</v>
      </c>
      <c r="E464" s="247" t="s">
        <v>727</v>
      </c>
      <c r="F464" s="248" t="s">
        <v>728</v>
      </c>
      <c r="G464" s="249" t="s">
        <v>191</v>
      </c>
      <c r="H464" s="250">
        <v>31</v>
      </c>
      <c r="I464" s="251"/>
      <c r="J464" s="252">
        <f>ROUND(I464*H464,2)</f>
        <v>0</v>
      </c>
      <c r="K464" s="248" t="s">
        <v>161</v>
      </c>
      <c r="L464" s="41"/>
      <c r="M464" s="253" t="s">
        <v>1</v>
      </c>
      <c r="N464" s="254" t="s">
        <v>45</v>
      </c>
      <c r="O464" s="87"/>
      <c r="P464" s="255">
        <f>O464*H464</f>
        <v>0</v>
      </c>
      <c r="Q464" s="255">
        <v>0</v>
      </c>
      <c r="R464" s="255">
        <f>Q464*H464</f>
        <v>0</v>
      </c>
      <c r="S464" s="255">
        <v>0.013899999999999999</v>
      </c>
      <c r="T464" s="256">
        <f>S464*H464</f>
        <v>0.43089999999999995</v>
      </c>
      <c r="AR464" s="257" t="s">
        <v>238</v>
      </c>
      <c r="AT464" s="257" t="s">
        <v>157</v>
      </c>
      <c r="AU464" s="257" t="s">
        <v>90</v>
      </c>
      <c r="AY464" s="16" t="s">
        <v>154</v>
      </c>
      <c r="BE464" s="139">
        <f>IF(N464="základní",J464,0)</f>
        <v>0</v>
      </c>
      <c r="BF464" s="139">
        <f>IF(N464="snížená",J464,0)</f>
        <v>0</v>
      </c>
      <c r="BG464" s="139">
        <f>IF(N464="zákl. přenesená",J464,0)</f>
        <v>0</v>
      </c>
      <c r="BH464" s="139">
        <f>IF(N464="sníž. přenesená",J464,0)</f>
        <v>0</v>
      </c>
      <c r="BI464" s="139">
        <f>IF(N464="nulová",J464,0)</f>
        <v>0</v>
      </c>
      <c r="BJ464" s="16" t="s">
        <v>88</v>
      </c>
      <c r="BK464" s="139">
        <f>ROUND(I464*H464,2)</f>
        <v>0</v>
      </c>
      <c r="BL464" s="16" t="s">
        <v>238</v>
      </c>
      <c r="BM464" s="257" t="s">
        <v>729</v>
      </c>
    </row>
    <row r="465" s="1" customFormat="1">
      <c r="B465" s="39"/>
      <c r="C465" s="40"/>
      <c r="D465" s="258" t="s">
        <v>164</v>
      </c>
      <c r="E465" s="40"/>
      <c r="F465" s="259" t="s">
        <v>730</v>
      </c>
      <c r="G465" s="40"/>
      <c r="H465" s="40"/>
      <c r="I465" s="155"/>
      <c r="J465" s="40"/>
      <c r="K465" s="40"/>
      <c r="L465" s="41"/>
      <c r="M465" s="260"/>
      <c r="N465" s="87"/>
      <c r="O465" s="87"/>
      <c r="P465" s="87"/>
      <c r="Q465" s="87"/>
      <c r="R465" s="87"/>
      <c r="S465" s="87"/>
      <c r="T465" s="88"/>
      <c r="AT465" s="16" t="s">
        <v>164</v>
      </c>
      <c r="AU465" s="16" t="s">
        <v>90</v>
      </c>
    </row>
    <row r="466" s="1" customFormat="1" ht="24" customHeight="1">
      <c r="B466" s="39"/>
      <c r="C466" s="246" t="s">
        <v>731</v>
      </c>
      <c r="D466" s="246" t="s">
        <v>157</v>
      </c>
      <c r="E466" s="247" t="s">
        <v>732</v>
      </c>
      <c r="F466" s="248" t="s">
        <v>733</v>
      </c>
      <c r="G466" s="249" t="s">
        <v>191</v>
      </c>
      <c r="H466" s="250">
        <v>122</v>
      </c>
      <c r="I466" s="251"/>
      <c r="J466" s="252">
        <f>ROUND(I466*H466,2)</f>
        <v>0</v>
      </c>
      <c r="K466" s="248" t="s">
        <v>161</v>
      </c>
      <c r="L466" s="41"/>
      <c r="M466" s="253" t="s">
        <v>1</v>
      </c>
      <c r="N466" s="254" t="s">
        <v>45</v>
      </c>
      <c r="O466" s="87"/>
      <c r="P466" s="255">
        <f>O466*H466</f>
        <v>0</v>
      </c>
      <c r="Q466" s="255">
        <v>0</v>
      </c>
      <c r="R466" s="255">
        <f>Q466*H466</f>
        <v>0</v>
      </c>
      <c r="S466" s="255">
        <v>0.0013400000000000001</v>
      </c>
      <c r="T466" s="256">
        <f>S466*H466</f>
        <v>0.16348000000000001</v>
      </c>
      <c r="AR466" s="257" t="s">
        <v>238</v>
      </c>
      <c r="AT466" s="257" t="s">
        <v>157</v>
      </c>
      <c r="AU466" s="257" t="s">
        <v>90</v>
      </c>
      <c r="AY466" s="16" t="s">
        <v>154</v>
      </c>
      <c r="BE466" s="139">
        <f>IF(N466="základní",J466,0)</f>
        <v>0</v>
      </c>
      <c r="BF466" s="139">
        <f>IF(N466="snížená",J466,0)</f>
        <v>0</v>
      </c>
      <c r="BG466" s="139">
        <f>IF(N466="zákl. přenesená",J466,0)</f>
        <v>0</v>
      </c>
      <c r="BH466" s="139">
        <f>IF(N466="sníž. přenesená",J466,0)</f>
        <v>0</v>
      </c>
      <c r="BI466" s="139">
        <f>IF(N466="nulová",J466,0)</f>
        <v>0</v>
      </c>
      <c r="BJ466" s="16" t="s">
        <v>88</v>
      </c>
      <c r="BK466" s="139">
        <f>ROUND(I466*H466,2)</f>
        <v>0</v>
      </c>
      <c r="BL466" s="16" t="s">
        <v>238</v>
      </c>
      <c r="BM466" s="257" t="s">
        <v>734</v>
      </c>
    </row>
    <row r="467" s="1" customFormat="1">
      <c r="B467" s="39"/>
      <c r="C467" s="40"/>
      <c r="D467" s="258" t="s">
        <v>164</v>
      </c>
      <c r="E467" s="40"/>
      <c r="F467" s="259" t="s">
        <v>735</v>
      </c>
      <c r="G467" s="40"/>
      <c r="H467" s="40"/>
      <c r="I467" s="155"/>
      <c r="J467" s="40"/>
      <c r="K467" s="40"/>
      <c r="L467" s="41"/>
      <c r="M467" s="260"/>
      <c r="N467" s="87"/>
      <c r="O467" s="87"/>
      <c r="P467" s="87"/>
      <c r="Q467" s="87"/>
      <c r="R467" s="87"/>
      <c r="S467" s="87"/>
      <c r="T467" s="88"/>
      <c r="AT467" s="16" t="s">
        <v>164</v>
      </c>
      <c r="AU467" s="16" t="s">
        <v>90</v>
      </c>
    </row>
    <row r="468" s="1" customFormat="1" ht="24" customHeight="1">
      <c r="B468" s="39"/>
      <c r="C468" s="246" t="s">
        <v>736</v>
      </c>
      <c r="D468" s="246" t="s">
        <v>157</v>
      </c>
      <c r="E468" s="247" t="s">
        <v>737</v>
      </c>
      <c r="F468" s="248" t="s">
        <v>738</v>
      </c>
      <c r="G468" s="249" t="s">
        <v>191</v>
      </c>
      <c r="H468" s="250">
        <v>31</v>
      </c>
      <c r="I468" s="251"/>
      <c r="J468" s="252">
        <f>ROUND(I468*H468,2)</f>
        <v>0</v>
      </c>
      <c r="K468" s="248" t="s">
        <v>161</v>
      </c>
      <c r="L468" s="41"/>
      <c r="M468" s="253" t="s">
        <v>1</v>
      </c>
      <c r="N468" s="254" t="s">
        <v>45</v>
      </c>
      <c r="O468" s="87"/>
      <c r="P468" s="255">
        <f>O468*H468</f>
        <v>0</v>
      </c>
      <c r="Q468" s="255">
        <v>0</v>
      </c>
      <c r="R468" s="255">
        <f>Q468*H468</f>
        <v>0</v>
      </c>
      <c r="S468" s="255">
        <v>0.00147</v>
      </c>
      <c r="T468" s="256">
        <f>S468*H468</f>
        <v>0.045569999999999999</v>
      </c>
      <c r="AR468" s="257" t="s">
        <v>238</v>
      </c>
      <c r="AT468" s="257" t="s">
        <v>157</v>
      </c>
      <c r="AU468" s="257" t="s">
        <v>90</v>
      </c>
      <c r="AY468" s="16" t="s">
        <v>154</v>
      </c>
      <c r="BE468" s="139">
        <f>IF(N468="základní",J468,0)</f>
        <v>0</v>
      </c>
      <c r="BF468" s="139">
        <f>IF(N468="snížená",J468,0)</f>
        <v>0</v>
      </c>
      <c r="BG468" s="139">
        <f>IF(N468="zákl. přenesená",J468,0)</f>
        <v>0</v>
      </c>
      <c r="BH468" s="139">
        <f>IF(N468="sníž. přenesená",J468,0)</f>
        <v>0</v>
      </c>
      <c r="BI468" s="139">
        <f>IF(N468="nulová",J468,0)</f>
        <v>0</v>
      </c>
      <c r="BJ468" s="16" t="s">
        <v>88</v>
      </c>
      <c r="BK468" s="139">
        <f>ROUND(I468*H468,2)</f>
        <v>0</v>
      </c>
      <c r="BL468" s="16" t="s">
        <v>238</v>
      </c>
      <c r="BM468" s="257" t="s">
        <v>739</v>
      </c>
    </row>
    <row r="469" s="1" customFormat="1">
      <c r="B469" s="39"/>
      <c r="C469" s="40"/>
      <c r="D469" s="258" t="s">
        <v>164</v>
      </c>
      <c r="E469" s="40"/>
      <c r="F469" s="259" t="s">
        <v>740</v>
      </c>
      <c r="G469" s="40"/>
      <c r="H469" s="40"/>
      <c r="I469" s="155"/>
      <c r="J469" s="40"/>
      <c r="K469" s="40"/>
      <c r="L469" s="41"/>
      <c r="M469" s="260"/>
      <c r="N469" s="87"/>
      <c r="O469" s="87"/>
      <c r="P469" s="87"/>
      <c r="Q469" s="87"/>
      <c r="R469" s="87"/>
      <c r="S469" s="87"/>
      <c r="T469" s="88"/>
      <c r="AT469" s="16" t="s">
        <v>164</v>
      </c>
      <c r="AU469" s="16" t="s">
        <v>90</v>
      </c>
    </row>
    <row r="470" s="1" customFormat="1" ht="24" customHeight="1">
      <c r="B470" s="39"/>
      <c r="C470" s="246" t="s">
        <v>741</v>
      </c>
      <c r="D470" s="246" t="s">
        <v>157</v>
      </c>
      <c r="E470" s="247" t="s">
        <v>742</v>
      </c>
      <c r="F470" s="248" t="s">
        <v>743</v>
      </c>
      <c r="G470" s="249" t="s">
        <v>160</v>
      </c>
      <c r="H470" s="250">
        <v>2.0950000000000002</v>
      </c>
      <c r="I470" s="251"/>
      <c r="J470" s="252">
        <f>ROUND(I470*H470,2)</f>
        <v>0</v>
      </c>
      <c r="K470" s="248" t="s">
        <v>1</v>
      </c>
      <c r="L470" s="41"/>
      <c r="M470" s="253" t="s">
        <v>1</v>
      </c>
      <c r="N470" s="254" t="s">
        <v>45</v>
      </c>
      <c r="O470" s="87"/>
      <c r="P470" s="255">
        <f>O470*H470</f>
        <v>0</v>
      </c>
      <c r="Q470" s="255">
        <v>0</v>
      </c>
      <c r="R470" s="255">
        <f>Q470*H470</f>
        <v>0</v>
      </c>
      <c r="S470" s="255">
        <v>0</v>
      </c>
      <c r="T470" s="256">
        <f>S470*H470</f>
        <v>0</v>
      </c>
      <c r="AR470" s="257" t="s">
        <v>238</v>
      </c>
      <c r="AT470" s="257" t="s">
        <v>157</v>
      </c>
      <c r="AU470" s="257" t="s">
        <v>90</v>
      </c>
      <c r="AY470" s="16" t="s">
        <v>154</v>
      </c>
      <c r="BE470" s="139">
        <f>IF(N470="základní",J470,0)</f>
        <v>0</v>
      </c>
      <c r="BF470" s="139">
        <f>IF(N470="snížená",J470,0)</f>
        <v>0</v>
      </c>
      <c r="BG470" s="139">
        <f>IF(N470="zákl. přenesená",J470,0)</f>
        <v>0</v>
      </c>
      <c r="BH470" s="139">
        <f>IF(N470="sníž. přenesená",J470,0)</f>
        <v>0</v>
      </c>
      <c r="BI470" s="139">
        <f>IF(N470="nulová",J470,0)</f>
        <v>0</v>
      </c>
      <c r="BJ470" s="16" t="s">
        <v>88</v>
      </c>
      <c r="BK470" s="139">
        <f>ROUND(I470*H470,2)</f>
        <v>0</v>
      </c>
      <c r="BL470" s="16" t="s">
        <v>238</v>
      </c>
      <c r="BM470" s="257" t="s">
        <v>744</v>
      </c>
    </row>
    <row r="471" s="1" customFormat="1">
      <c r="B471" s="39"/>
      <c r="C471" s="40"/>
      <c r="D471" s="258" t="s">
        <v>164</v>
      </c>
      <c r="E471" s="40"/>
      <c r="F471" s="259" t="s">
        <v>745</v>
      </c>
      <c r="G471" s="40"/>
      <c r="H471" s="40"/>
      <c r="I471" s="155"/>
      <c r="J471" s="40"/>
      <c r="K471" s="40"/>
      <c r="L471" s="41"/>
      <c r="M471" s="260"/>
      <c r="N471" s="87"/>
      <c r="O471" s="87"/>
      <c r="P471" s="87"/>
      <c r="Q471" s="87"/>
      <c r="R471" s="87"/>
      <c r="S471" s="87"/>
      <c r="T471" s="88"/>
      <c r="AT471" s="16" t="s">
        <v>164</v>
      </c>
      <c r="AU471" s="16" t="s">
        <v>90</v>
      </c>
    </row>
    <row r="472" s="1" customFormat="1" ht="24" customHeight="1">
      <c r="B472" s="39"/>
      <c r="C472" s="246" t="s">
        <v>746</v>
      </c>
      <c r="D472" s="246" t="s">
        <v>157</v>
      </c>
      <c r="E472" s="247" t="s">
        <v>747</v>
      </c>
      <c r="F472" s="248" t="s">
        <v>748</v>
      </c>
      <c r="G472" s="249" t="s">
        <v>749</v>
      </c>
      <c r="H472" s="250">
        <v>181.77000000000001</v>
      </c>
      <c r="I472" s="251"/>
      <c r="J472" s="252">
        <f>ROUND(I472*H472,2)</f>
        <v>0</v>
      </c>
      <c r="K472" s="248" t="s">
        <v>161</v>
      </c>
      <c r="L472" s="41"/>
      <c r="M472" s="253" t="s">
        <v>1</v>
      </c>
      <c r="N472" s="254" t="s">
        <v>45</v>
      </c>
      <c r="O472" s="87"/>
      <c r="P472" s="255">
        <f>O472*H472</f>
        <v>0</v>
      </c>
      <c r="Q472" s="255">
        <v>0.0013104200000000001</v>
      </c>
      <c r="R472" s="255">
        <f>Q472*H472</f>
        <v>0.23819504340000003</v>
      </c>
      <c r="S472" s="255">
        <v>0</v>
      </c>
      <c r="T472" s="256">
        <f>S472*H472</f>
        <v>0</v>
      </c>
      <c r="AR472" s="257" t="s">
        <v>238</v>
      </c>
      <c r="AT472" s="257" t="s">
        <v>157</v>
      </c>
      <c r="AU472" s="257" t="s">
        <v>90</v>
      </c>
      <c r="AY472" s="16" t="s">
        <v>154</v>
      </c>
      <c r="BE472" s="139">
        <f>IF(N472="základní",J472,0)</f>
        <v>0</v>
      </c>
      <c r="BF472" s="139">
        <f>IF(N472="snížená",J472,0)</f>
        <v>0</v>
      </c>
      <c r="BG472" s="139">
        <f>IF(N472="zákl. přenesená",J472,0)</f>
        <v>0</v>
      </c>
      <c r="BH472" s="139">
        <f>IF(N472="sníž. přenesená",J472,0)</f>
        <v>0</v>
      </c>
      <c r="BI472" s="139">
        <f>IF(N472="nulová",J472,0)</f>
        <v>0</v>
      </c>
      <c r="BJ472" s="16" t="s">
        <v>88</v>
      </c>
      <c r="BK472" s="139">
        <f>ROUND(I472*H472,2)</f>
        <v>0</v>
      </c>
      <c r="BL472" s="16" t="s">
        <v>238</v>
      </c>
      <c r="BM472" s="257" t="s">
        <v>750</v>
      </c>
    </row>
    <row r="473" s="1" customFormat="1">
      <c r="B473" s="39"/>
      <c r="C473" s="40"/>
      <c r="D473" s="258" t="s">
        <v>164</v>
      </c>
      <c r="E473" s="40"/>
      <c r="F473" s="259" t="s">
        <v>751</v>
      </c>
      <c r="G473" s="40"/>
      <c r="H473" s="40"/>
      <c r="I473" s="155"/>
      <c r="J473" s="40"/>
      <c r="K473" s="40"/>
      <c r="L473" s="41"/>
      <c r="M473" s="260"/>
      <c r="N473" s="87"/>
      <c r="O473" s="87"/>
      <c r="P473" s="87"/>
      <c r="Q473" s="87"/>
      <c r="R473" s="87"/>
      <c r="S473" s="87"/>
      <c r="T473" s="88"/>
      <c r="AT473" s="16" t="s">
        <v>164</v>
      </c>
      <c r="AU473" s="16" t="s">
        <v>90</v>
      </c>
    </row>
    <row r="474" s="12" customFormat="1">
      <c r="B474" s="262"/>
      <c r="C474" s="263"/>
      <c r="D474" s="258" t="s">
        <v>172</v>
      </c>
      <c r="E474" s="282" t="s">
        <v>1</v>
      </c>
      <c r="F474" s="264" t="s">
        <v>752</v>
      </c>
      <c r="G474" s="263"/>
      <c r="H474" s="265">
        <v>170.852</v>
      </c>
      <c r="I474" s="266"/>
      <c r="J474" s="263"/>
      <c r="K474" s="263"/>
      <c r="L474" s="267"/>
      <c r="M474" s="268"/>
      <c r="N474" s="269"/>
      <c r="O474" s="269"/>
      <c r="P474" s="269"/>
      <c r="Q474" s="269"/>
      <c r="R474" s="269"/>
      <c r="S474" s="269"/>
      <c r="T474" s="270"/>
      <c r="AT474" s="271" t="s">
        <v>172</v>
      </c>
      <c r="AU474" s="271" t="s">
        <v>90</v>
      </c>
      <c r="AV474" s="12" t="s">
        <v>90</v>
      </c>
      <c r="AW474" s="12" t="s">
        <v>34</v>
      </c>
      <c r="AX474" s="12" t="s">
        <v>80</v>
      </c>
      <c r="AY474" s="271" t="s">
        <v>154</v>
      </c>
    </row>
    <row r="475" s="12" customFormat="1">
      <c r="B475" s="262"/>
      <c r="C475" s="263"/>
      <c r="D475" s="258" t="s">
        <v>172</v>
      </c>
      <c r="E475" s="282" t="s">
        <v>1</v>
      </c>
      <c r="F475" s="264" t="s">
        <v>753</v>
      </c>
      <c r="G475" s="263"/>
      <c r="H475" s="265">
        <v>10.917999999999999</v>
      </c>
      <c r="I475" s="266"/>
      <c r="J475" s="263"/>
      <c r="K475" s="263"/>
      <c r="L475" s="267"/>
      <c r="M475" s="268"/>
      <c r="N475" s="269"/>
      <c r="O475" s="269"/>
      <c r="P475" s="269"/>
      <c r="Q475" s="269"/>
      <c r="R475" s="269"/>
      <c r="S475" s="269"/>
      <c r="T475" s="270"/>
      <c r="AT475" s="271" t="s">
        <v>172</v>
      </c>
      <c r="AU475" s="271" t="s">
        <v>90</v>
      </c>
      <c r="AV475" s="12" t="s">
        <v>90</v>
      </c>
      <c r="AW475" s="12" t="s">
        <v>34</v>
      </c>
      <c r="AX475" s="12" t="s">
        <v>80</v>
      </c>
      <c r="AY475" s="271" t="s">
        <v>154</v>
      </c>
    </row>
    <row r="476" s="13" customFormat="1">
      <c r="B476" s="283"/>
      <c r="C476" s="284"/>
      <c r="D476" s="258" t="s">
        <v>172</v>
      </c>
      <c r="E476" s="285" t="s">
        <v>1</v>
      </c>
      <c r="F476" s="286" t="s">
        <v>229</v>
      </c>
      <c r="G476" s="284"/>
      <c r="H476" s="287">
        <v>181.77000000000001</v>
      </c>
      <c r="I476" s="288"/>
      <c r="J476" s="284"/>
      <c r="K476" s="284"/>
      <c r="L476" s="289"/>
      <c r="M476" s="290"/>
      <c r="N476" s="291"/>
      <c r="O476" s="291"/>
      <c r="P476" s="291"/>
      <c r="Q476" s="291"/>
      <c r="R476" s="291"/>
      <c r="S476" s="291"/>
      <c r="T476" s="292"/>
      <c r="AT476" s="293" t="s">
        <v>172</v>
      </c>
      <c r="AU476" s="293" t="s">
        <v>90</v>
      </c>
      <c r="AV476" s="13" t="s">
        <v>162</v>
      </c>
      <c r="AW476" s="13" t="s">
        <v>34</v>
      </c>
      <c r="AX476" s="13" t="s">
        <v>88</v>
      </c>
      <c r="AY476" s="293" t="s">
        <v>154</v>
      </c>
    </row>
    <row r="477" s="1" customFormat="1" ht="24" customHeight="1">
      <c r="B477" s="39"/>
      <c r="C477" s="246" t="s">
        <v>754</v>
      </c>
      <c r="D477" s="246" t="s">
        <v>157</v>
      </c>
      <c r="E477" s="247" t="s">
        <v>755</v>
      </c>
      <c r="F477" s="248" t="s">
        <v>756</v>
      </c>
      <c r="G477" s="249" t="s">
        <v>749</v>
      </c>
      <c r="H477" s="250">
        <v>45.442</v>
      </c>
      <c r="I477" s="251"/>
      <c r="J477" s="252">
        <f>ROUND(I477*H477,2)</f>
        <v>0</v>
      </c>
      <c r="K477" s="248" t="s">
        <v>161</v>
      </c>
      <c r="L477" s="41"/>
      <c r="M477" s="253" t="s">
        <v>1</v>
      </c>
      <c r="N477" s="254" t="s">
        <v>45</v>
      </c>
      <c r="O477" s="87"/>
      <c r="P477" s="255">
        <f>O477*H477</f>
        <v>0</v>
      </c>
      <c r="Q477" s="255">
        <v>0.0019656299999999999</v>
      </c>
      <c r="R477" s="255">
        <f>Q477*H477</f>
        <v>0.089322158459999995</v>
      </c>
      <c r="S477" s="255">
        <v>0</v>
      </c>
      <c r="T477" s="256">
        <f>S477*H477</f>
        <v>0</v>
      </c>
      <c r="AR477" s="257" t="s">
        <v>238</v>
      </c>
      <c r="AT477" s="257" t="s">
        <v>157</v>
      </c>
      <c r="AU477" s="257" t="s">
        <v>90</v>
      </c>
      <c r="AY477" s="16" t="s">
        <v>154</v>
      </c>
      <c r="BE477" s="139">
        <f>IF(N477="základní",J477,0)</f>
        <v>0</v>
      </c>
      <c r="BF477" s="139">
        <f>IF(N477="snížená",J477,0)</f>
        <v>0</v>
      </c>
      <c r="BG477" s="139">
        <f>IF(N477="zákl. přenesená",J477,0)</f>
        <v>0</v>
      </c>
      <c r="BH477" s="139">
        <f>IF(N477="sníž. přenesená",J477,0)</f>
        <v>0</v>
      </c>
      <c r="BI477" s="139">
        <f>IF(N477="nulová",J477,0)</f>
        <v>0</v>
      </c>
      <c r="BJ477" s="16" t="s">
        <v>88</v>
      </c>
      <c r="BK477" s="139">
        <f>ROUND(I477*H477,2)</f>
        <v>0</v>
      </c>
      <c r="BL477" s="16" t="s">
        <v>238</v>
      </c>
      <c r="BM477" s="257" t="s">
        <v>757</v>
      </c>
    </row>
    <row r="478" s="1" customFormat="1">
      <c r="B478" s="39"/>
      <c r="C478" s="40"/>
      <c r="D478" s="258" t="s">
        <v>164</v>
      </c>
      <c r="E478" s="40"/>
      <c r="F478" s="259" t="s">
        <v>758</v>
      </c>
      <c r="G478" s="40"/>
      <c r="H478" s="40"/>
      <c r="I478" s="155"/>
      <c r="J478" s="40"/>
      <c r="K478" s="40"/>
      <c r="L478" s="41"/>
      <c r="M478" s="260"/>
      <c r="N478" s="87"/>
      <c r="O478" s="87"/>
      <c r="P478" s="87"/>
      <c r="Q478" s="87"/>
      <c r="R478" s="87"/>
      <c r="S478" s="87"/>
      <c r="T478" s="88"/>
      <c r="AT478" s="16" t="s">
        <v>164</v>
      </c>
      <c r="AU478" s="16" t="s">
        <v>90</v>
      </c>
    </row>
    <row r="479" s="12" customFormat="1">
      <c r="B479" s="262"/>
      <c r="C479" s="263"/>
      <c r="D479" s="258" t="s">
        <v>172</v>
      </c>
      <c r="E479" s="282" t="s">
        <v>1</v>
      </c>
      <c r="F479" s="264" t="s">
        <v>759</v>
      </c>
      <c r="G479" s="263"/>
      <c r="H479" s="265">
        <v>42.713000000000001</v>
      </c>
      <c r="I479" s="266"/>
      <c r="J479" s="263"/>
      <c r="K479" s="263"/>
      <c r="L479" s="267"/>
      <c r="M479" s="268"/>
      <c r="N479" s="269"/>
      <c r="O479" s="269"/>
      <c r="P479" s="269"/>
      <c r="Q479" s="269"/>
      <c r="R479" s="269"/>
      <c r="S479" s="269"/>
      <c r="T479" s="270"/>
      <c r="AT479" s="271" t="s">
        <v>172</v>
      </c>
      <c r="AU479" s="271" t="s">
        <v>90</v>
      </c>
      <c r="AV479" s="12" t="s">
        <v>90</v>
      </c>
      <c r="AW479" s="12" t="s">
        <v>34</v>
      </c>
      <c r="AX479" s="12" t="s">
        <v>80</v>
      </c>
      <c r="AY479" s="271" t="s">
        <v>154</v>
      </c>
    </row>
    <row r="480" s="12" customFormat="1">
      <c r="B480" s="262"/>
      <c r="C480" s="263"/>
      <c r="D480" s="258" t="s">
        <v>172</v>
      </c>
      <c r="E480" s="282" t="s">
        <v>1</v>
      </c>
      <c r="F480" s="264" t="s">
        <v>760</v>
      </c>
      <c r="G480" s="263"/>
      <c r="H480" s="265">
        <v>2.7290000000000001</v>
      </c>
      <c r="I480" s="266"/>
      <c r="J480" s="263"/>
      <c r="K480" s="263"/>
      <c r="L480" s="267"/>
      <c r="M480" s="268"/>
      <c r="N480" s="269"/>
      <c r="O480" s="269"/>
      <c r="P480" s="269"/>
      <c r="Q480" s="269"/>
      <c r="R480" s="269"/>
      <c r="S480" s="269"/>
      <c r="T480" s="270"/>
      <c r="AT480" s="271" t="s">
        <v>172</v>
      </c>
      <c r="AU480" s="271" t="s">
        <v>90</v>
      </c>
      <c r="AV480" s="12" t="s">
        <v>90</v>
      </c>
      <c r="AW480" s="12" t="s">
        <v>34</v>
      </c>
      <c r="AX480" s="12" t="s">
        <v>80</v>
      </c>
      <c r="AY480" s="271" t="s">
        <v>154</v>
      </c>
    </row>
    <row r="481" s="13" customFormat="1">
      <c r="B481" s="283"/>
      <c r="C481" s="284"/>
      <c r="D481" s="258" t="s">
        <v>172</v>
      </c>
      <c r="E481" s="285" t="s">
        <v>1</v>
      </c>
      <c r="F481" s="286" t="s">
        <v>229</v>
      </c>
      <c r="G481" s="284"/>
      <c r="H481" s="287">
        <v>45.442</v>
      </c>
      <c r="I481" s="288"/>
      <c r="J481" s="284"/>
      <c r="K481" s="284"/>
      <c r="L481" s="289"/>
      <c r="M481" s="290"/>
      <c r="N481" s="291"/>
      <c r="O481" s="291"/>
      <c r="P481" s="291"/>
      <c r="Q481" s="291"/>
      <c r="R481" s="291"/>
      <c r="S481" s="291"/>
      <c r="T481" s="292"/>
      <c r="AT481" s="293" t="s">
        <v>172</v>
      </c>
      <c r="AU481" s="293" t="s">
        <v>90</v>
      </c>
      <c r="AV481" s="13" t="s">
        <v>162</v>
      </c>
      <c r="AW481" s="13" t="s">
        <v>34</v>
      </c>
      <c r="AX481" s="13" t="s">
        <v>88</v>
      </c>
      <c r="AY481" s="293" t="s">
        <v>154</v>
      </c>
    </row>
    <row r="482" s="1" customFormat="1" ht="24" customHeight="1">
      <c r="B482" s="39"/>
      <c r="C482" s="246" t="s">
        <v>761</v>
      </c>
      <c r="D482" s="246" t="s">
        <v>157</v>
      </c>
      <c r="E482" s="247" t="s">
        <v>762</v>
      </c>
      <c r="F482" s="248" t="s">
        <v>763</v>
      </c>
      <c r="G482" s="249" t="s">
        <v>749</v>
      </c>
      <c r="H482" s="250">
        <v>200.017</v>
      </c>
      <c r="I482" s="251"/>
      <c r="J482" s="252">
        <f>ROUND(I482*H482,2)</f>
        <v>0</v>
      </c>
      <c r="K482" s="248" t="s">
        <v>161</v>
      </c>
      <c r="L482" s="41"/>
      <c r="M482" s="253" t="s">
        <v>1</v>
      </c>
      <c r="N482" s="254" t="s">
        <v>45</v>
      </c>
      <c r="O482" s="87"/>
      <c r="P482" s="255">
        <f>O482*H482</f>
        <v>0</v>
      </c>
      <c r="Q482" s="255">
        <v>6.9999999999999994E-05</v>
      </c>
      <c r="R482" s="255">
        <f>Q482*H482</f>
        <v>0.014001189999999998</v>
      </c>
      <c r="S482" s="255">
        <v>0</v>
      </c>
      <c r="T482" s="256">
        <f>S482*H482</f>
        <v>0</v>
      </c>
      <c r="AR482" s="257" t="s">
        <v>238</v>
      </c>
      <c r="AT482" s="257" t="s">
        <v>157</v>
      </c>
      <c r="AU482" s="257" t="s">
        <v>90</v>
      </c>
      <c r="AY482" s="16" t="s">
        <v>154</v>
      </c>
      <c r="BE482" s="139">
        <f>IF(N482="základní",J482,0)</f>
        <v>0</v>
      </c>
      <c r="BF482" s="139">
        <f>IF(N482="snížená",J482,0)</f>
        <v>0</v>
      </c>
      <c r="BG482" s="139">
        <f>IF(N482="zákl. přenesená",J482,0)</f>
        <v>0</v>
      </c>
      <c r="BH482" s="139">
        <f>IF(N482="sníž. přenesená",J482,0)</f>
        <v>0</v>
      </c>
      <c r="BI482" s="139">
        <f>IF(N482="nulová",J482,0)</f>
        <v>0</v>
      </c>
      <c r="BJ482" s="16" t="s">
        <v>88</v>
      </c>
      <c r="BK482" s="139">
        <f>ROUND(I482*H482,2)</f>
        <v>0</v>
      </c>
      <c r="BL482" s="16" t="s">
        <v>238</v>
      </c>
      <c r="BM482" s="257" t="s">
        <v>764</v>
      </c>
    </row>
    <row r="483" s="1" customFormat="1">
      <c r="B483" s="39"/>
      <c r="C483" s="40"/>
      <c r="D483" s="258" t="s">
        <v>164</v>
      </c>
      <c r="E483" s="40"/>
      <c r="F483" s="259" t="s">
        <v>765</v>
      </c>
      <c r="G483" s="40"/>
      <c r="H483" s="40"/>
      <c r="I483" s="155"/>
      <c r="J483" s="40"/>
      <c r="K483" s="40"/>
      <c r="L483" s="41"/>
      <c r="M483" s="260"/>
      <c r="N483" s="87"/>
      <c r="O483" s="87"/>
      <c r="P483" s="87"/>
      <c r="Q483" s="87"/>
      <c r="R483" s="87"/>
      <c r="S483" s="87"/>
      <c r="T483" s="88"/>
      <c r="AT483" s="16" t="s">
        <v>164</v>
      </c>
      <c r="AU483" s="16" t="s">
        <v>90</v>
      </c>
    </row>
    <row r="484" s="1" customFormat="1">
      <c r="B484" s="39"/>
      <c r="C484" s="40"/>
      <c r="D484" s="258" t="s">
        <v>166</v>
      </c>
      <c r="E484" s="40"/>
      <c r="F484" s="261" t="s">
        <v>766</v>
      </c>
      <c r="G484" s="40"/>
      <c r="H484" s="40"/>
      <c r="I484" s="155"/>
      <c r="J484" s="40"/>
      <c r="K484" s="40"/>
      <c r="L484" s="41"/>
      <c r="M484" s="260"/>
      <c r="N484" s="87"/>
      <c r="O484" s="87"/>
      <c r="P484" s="87"/>
      <c r="Q484" s="87"/>
      <c r="R484" s="87"/>
      <c r="S484" s="87"/>
      <c r="T484" s="88"/>
      <c r="AT484" s="16" t="s">
        <v>166</v>
      </c>
      <c r="AU484" s="16" t="s">
        <v>90</v>
      </c>
    </row>
    <row r="485" s="12" customFormat="1">
      <c r="B485" s="262"/>
      <c r="C485" s="263"/>
      <c r="D485" s="258" t="s">
        <v>172</v>
      </c>
      <c r="E485" s="282" t="s">
        <v>1</v>
      </c>
      <c r="F485" s="264" t="s">
        <v>767</v>
      </c>
      <c r="G485" s="263"/>
      <c r="H485" s="265">
        <v>189.09899999999999</v>
      </c>
      <c r="I485" s="266"/>
      <c r="J485" s="263"/>
      <c r="K485" s="263"/>
      <c r="L485" s="267"/>
      <c r="M485" s="268"/>
      <c r="N485" s="269"/>
      <c r="O485" s="269"/>
      <c r="P485" s="269"/>
      <c r="Q485" s="269"/>
      <c r="R485" s="269"/>
      <c r="S485" s="269"/>
      <c r="T485" s="270"/>
      <c r="AT485" s="271" t="s">
        <v>172</v>
      </c>
      <c r="AU485" s="271" t="s">
        <v>90</v>
      </c>
      <c r="AV485" s="12" t="s">
        <v>90</v>
      </c>
      <c r="AW485" s="12" t="s">
        <v>34</v>
      </c>
      <c r="AX485" s="12" t="s">
        <v>80</v>
      </c>
      <c r="AY485" s="271" t="s">
        <v>154</v>
      </c>
    </row>
    <row r="486" s="12" customFormat="1">
      <c r="B486" s="262"/>
      <c r="C486" s="263"/>
      <c r="D486" s="258" t="s">
        <v>172</v>
      </c>
      <c r="E486" s="282" t="s">
        <v>1</v>
      </c>
      <c r="F486" s="264" t="s">
        <v>753</v>
      </c>
      <c r="G486" s="263"/>
      <c r="H486" s="265">
        <v>10.917999999999999</v>
      </c>
      <c r="I486" s="266"/>
      <c r="J486" s="263"/>
      <c r="K486" s="263"/>
      <c r="L486" s="267"/>
      <c r="M486" s="268"/>
      <c r="N486" s="269"/>
      <c r="O486" s="269"/>
      <c r="P486" s="269"/>
      <c r="Q486" s="269"/>
      <c r="R486" s="269"/>
      <c r="S486" s="269"/>
      <c r="T486" s="270"/>
      <c r="AT486" s="271" t="s">
        <v>172</v>
      </c>
      <c r="AU486" s="271" t="s">
        <v>90</v>
      </c>
      <c r="AV486" s="12" t="s">
        <v>90</v>
      </c>
      <c r="AW486" s="12" t="s">
        <v>34</v>
      </c>
      <c r="AX486" s="12" t="s">
        <v>80</v>
      </c>
      <c r="AY486" s="271" t="s">
        <v>154</v>
      </c>
    </row>
    <row r="487" s="13" customFormat="1">
      <c r="B487" s="283"/>
      <c r="C487" s="284"/>
      <c r="D487" s="258" t="s">
        <v>172</v>
      </c>
      <c r="E487" s="285" t="s">
        <v>1</v>
      </c>
      <c r="F487" s="286" t="s">
        <v>229</v>
      </c>
      <c r="G487" s="284"/>
      <c r="H487" s="287">
        <v>200.017</v>
      </c>
      <c r="I487" s="288"/>
      <c r="J487" s="284"/>
      <c r="K487" s="284"/>
      <c r="L487" s="289"/>
      <c r="M487" s="290"/>
      <c r="N487" s="291"/>
      <c r="O487" s="291"/>
      <c r="P487" s="291"/>
      <c r="Q487" s="291"/>
      <c r="R487" s="291"/>
      <c r="S487" s="291"/>
      <c r="T487" s="292"/>
      <c r="AT487" s="293" t="s">
        <v>172</v>
      </c>
      <c r="AU487" s="293" t="s">
        <v>90</v>
      </c>
      <c r="AV487" s="13" t="s">
        <v>162</v>
      </c>
      <c r="AW487" s="13" t="s">
        <v>34</v>
      </c>
      <c r="AX487" s="13" t="s">
        <v>88</v>
      </c>
      <c r="AY487" s="293" t="s">
        <v>154</v>
      </c>
    </row>
    <row r="488" s="1" customFormat="1" ht="24" customHeight="1">
      <c r="B488" s="39"/>
      <c r="C488" s="246" t="s">
        <v>768</v>
      </c>
      <c r="D488" s="246" t="s">
        <v>157</v>
      </c>
      <c r="E488" s="247" t="s">
        <v>769</v>
      </c>
      <c r="F488" s="248" t="s">
        <v>770</v>
      </c>
      <c r="G488" s="249" t="s">
        <v>749</v>
      </c>
      <c r="H488" s="250">
        <v>50.003999999999998</v>
      </c>
      <c r="I488" s="251"/>
      <c r="J488" s="252">
        <f>ROUND(I488*H488,2)</f>
        <v>0</v>
      </c>
      <c r="K488" s="248" t="s">
        <v>161</v>
      </c>
      <c r="L488" s="41"/>
      <c r="M488" s="253" t="s">
        <v>1</v>
      </c>
      <c r="N488" s="254" t="s">
        <v>45</v>
      </c>
      <c r="O488" s="87"/>
      <c r="P488" s="255">
        <f>O488*H488</f>
        <v>0</v>
      </c>
      <c r="Q488" s="255">
        <v>0.00020000000000000001</v>
      </c>
      <c r="R488" s="255">
        <f>Q488*H488</f>
        <v>0.010000800000000001</v>
      </c>
      <c r="S488" s="255">
        <v>0</v>
      </c>
      <c r="T488" s="256">
        <f>S488*H488</f>
        <v>0</v>
      </c>
      <c r="AR488" s="257" t="s">
        <v>238</v>
      </c>
      <c r="AT488" s="257" t="s">
        <v>157</v>
      </c>
      <c r="AU488" s="257" t="s">
        <v>90</v>
      </c>
      <c r="AY488" s="16" t="s">
        <v>154</v>
      </c>
      <c r="BE488" s="139">
        <f>IF(N488="základní",J488,0)</f>
        <v>0</v>
      </c>
      <c r="BF488" s="139">
        <f>IF(N488="snížená",J488,0)</f>
        <v>0</v>
      </c>
      <c r="BG488" s="139">
        <f>IF(N488="zákl. přenesená",J488,0)</f>
        <v>0</v>
      </c>
      <c r="BH488" s="139">
        <f>IF(N488="sníž. přenesená",J488,0)</f>
        <v>0</v>
      </c>
      <c r="BI488" s="139">
        <f>IF(N488="nulová",J488,0)</f>
        <v>0</v>
      </c>
      <c r="BJ488" s="16" t="s">
        <v>88</v>
      </c>
      <c r="BK488" s="139">
        <f>ROUND(I488*H488,2)</f>
        <v>0</v>
      </c>
      <c r="BL488" s="16" t="s">
        <v>238</v>
      </c>
      <c r="BM488" s="257" t="s">
        <v>771</v>
      </c>
    </row>
    <row r="489" s="1" customFormat="1">
      <c r="B489" s="39"/>
      <c r="C489" s="40"/>
      <c r="D489" s="258" t="s">
        <v>164</v>
      </c>
      <c r="E489" s="40"/>
      <c r="F489" s="259" t="s">
        <v>772</v>
      </c>
      <c r="G489" s="40"/>
      <c r="H489" s="40"/>
      <c r="I489" s="155"/>
      <c r="J489" s="40"/>
      <c r="K489" s="40"/>
      <c r="L489" s="41"/>
      <c r="M489" s="260"/>
      <c r="N489" s="87"/>
      <c r="O489" s="87"/>
      <c r="P489" s="87"/>
      <c r="Q489" s="87"/>
      <c r="R489" s="87"/>
      <c r="S489" s="87"/>
      <c r="T489" s="88"/>
      <c r="AT489" s="16" t="s">
        <v>164</v>
      </c>
      <c r="AU489" s="16" t="s">
        <v>90</v>
      </c>
    </row>
    <row r="490" s="1" customFormat="1">
      <c r="B490" s="39"/>
      <c r="C490" s="40"/>
      <c r="D490" s="258" t="s">
        <v>166</v>
      </c>
      <c r="E490" s="40"/>
      <c r="F490" s="261" t="s">
        <v>766</v>
      </c>
      <c r="G490" s="40"/>
      <c r="H490" s="40"/>
      <c r="I490" s="155"/>
      <c r="J490" s="40"/>
      <c r="K490" s="40"/>
      <c r="L490" s="41"/>
      <c r="M490" s="260"/>
      <c r="N490" s="87"/>
      <c r="O490" s="87"/>
      <c r="P490" s="87"/>
      <c r="Q490" s="87"/>
      <c r="R490" s="87"/>
      <c r="S490" s="87"/>
      <c r="T490" s="88"/>
      <c r="AT490" s="16" t="s">
        <v>166</v>
      </c>
      <c r="AU490" s="16" t="s">
        <v>90</v>
      </c>
    </row>
    <row r="491" s="12" customFormat="1">
      <c r="B491" s="262"/>
      <c r="C491" s="263"/>
      <c r="D491" s="258" t="s">
        <v>172</v>
      </c>
      <c r="E491" s="282" t="s">
        <v>1</v>
      </c>
      <c r="F491" s="264" t="s">
        <v>773</v>
      </c>
      <c r="G491" s="263"/>
      <c r="H491" s="265">
        <v>47.274999999999999</v>
      </c>
      <c r="I491" s="266"/>
      <c r="J491" s="263"/>
      <c r="K491" s="263"/>
      <c r="L491" s="267"/>
      <c r="M491" s="268"/>
      <c r="N491" s="269"/>
      <c r="O491" s="269"/>
      <c r="P491" s="269"/>
      <c r="Q491" s="269"/>
      <c r="R491" s="269"/>
      <c r="S491" s="269"/>
      <c r="T491" s="270"/>
      <c r="AT491" s="271" t="s">
        <v>172</v>
      </c>
      <c r="AU491" s="271" t="s">
        <v>90</v>
      </c>
      <c r="AV491" s="12" t="s">
        <v>90</v>
      </c>
      <c r="AW491" s="12" t="s">
        <v>34</v>
      </c>
      <c r="AX491" s="12" t="s">
        <v>80</v>
      </c>
      <c r="AY491" s="271" t="s">
        <v>154</v>
      </c>
    </row>
    <row r="492" s="12" customFormat="1">
      <c r="B492" s="262"/>
      <c r="C492" s="263"/>
      <c r="D492" s="258" t="s">
        <v>172</v>
      </c>
      <c r="E492" s="282" t="s">
        <v>1</v>
      </c>
      <c r="F492" s="264" t="s">
        <v>760</v>
      </c>
      <c r="G492" s="263"/>
      <c r="H492" s="265">
        <v>2.7290000000000001</v>
      </c>
      <c r="I492" s="266"/>
      <c r="J492" s="263"/>
      <c r="K492" s="263"/>
      <c r="L492" s="267"/>
      <c r="M492" s="268"/>
      <c r="N492" s="269"/>
      <c r="O492" s="269"/>
      <c r="P492" s="269"/>
      <c r="Q492" s="269"/>
      <c r="R492" s="269"/>
      <c r="S492" s="269"/>
      <c r="T492" s="270"/>
      <c r="AT492" s="271" t="s">
        <v>172</v>
      </c>
      <c r="AU492" s="271" t="s">
        <v>90</v>
      </c>
      <c r="AV492" s="12" t="s">
        <v>90</v>
      </c>
      <c r="AW492" s="12" t="s">
        <v>34</v>
      </c>
      <c r="AX492" s="12" t="s">
        <v>80</v>
      </c>
      <c r="AY492" s="271" t="s">
        <v>154</v>
      </c>
    </row>
    <row r="493" s="13" customFormat="1">
      <c r="B493" s="283"/>
      <c r="C493" s="284"/>
      <c r="D493" s="258" t="s">
        <v>172</v>
      </c>
      <c r="E493" s="285" t="s">
        <v>1</v>
      </c>
      <c r="F493" s="286" t="s">
        <v>229</v>
      </c>
      <c r="G493" s="284"/>
      <c r="H493" s="287">
        <v>50.003999999999998</v>
      </c>
      <c r="I493" s="288"/>
      <c r="J493" s="284"/>
      <c r="K493" s="284"/>
      <c r="L493" s="289"/>
      <c r="M493" s="290"/>
      <c r="N493" s="291"/>
      <c r="O493" s="291"/>
      <c r="P493" s="291"/>
      <c r="Q493" s="291"/>
      <c r="R493" s="291"/>
      <c r="S493" s="291"/>
      <c r="T493" s="292"/>
      <c r="AT493" s="293" t="s">
        <v>172</v>
      </c>
      <c r="AU493" s="293" t="s">
        <v>90</v>
      </c>
      <c r="AV493" s="13" t="s">
        <v>162</v>
      </c>
      <c r="AW493" s="13" t="s">
        <v>34</v>
      </c>
      <c r="AX493" s="13" t="s">
        <v>88</v>
      </c>
      <c r="AY493" s="293" t="s">
        <v>154</v>
      </c>
    </row>
    <row r="494" s="1" customFormat="1" ht="16.5" customHeight="1">
      <c r="B494" s="39"/>
      <c r="C494" s="272" t="s">
        <v>774</v>
      </c>
      <c r="D494" s="272" t="s">
        <v>188</v>
      </c>
      <c r="E494" s="273" t="s">
        <v>775</v>
      </c>
      <c r="F494" s="274" t="s">
        <v>776</v>
      </c>
      <c r="G494" s="275" t="s">
        <v>160</v>
      </c>
      <c r="H494" s="276">
        <v>0.29999999999999999</v>
      </c>
      <c r="I494" s="277"/>
      <c r="J494" s="278">
        <f>ROUND(I494*H494,2)</f>
        <v>0</v>
      </c>
      <c r="K494" s="274" t="s">
        <v>161</v>
      </c>
      <c r="L494" s="279"/>
      <c r="M494" s="280" t="s">
        <v>1</v>
      </c>
      <c r="N494" s="281" t="s">
        <v>45</v>
      </c>
      <c r="O494" s="87"/>
      <c r="P494" s="255">
        <f>O494*H494</f>
        <v>0</v>
      </c>
      <c r="Q494" s="255">
        <v>1</v>
      </c>
      <c r="R494" s="255">
        <f>Q494*H494</f>
        <v>0.29999999999999999</v>
      </c>
      <c r="S494" s="255">
        <v>0</v>
      </c>
      <c r="T494" s="256">
        <f>S494*H494</f>
        <v>0</v>
      </c>
      <c r="AR494" s="257" t="s">
        <v>313</v>
      </c>
      <c r="AT494" s="257" t="s">
        <v>188</v>
      </c>
      <c r="AU494" s="257" t="s">
        <v>90</v>
      </c>
      <c r="AY494" s="16" t="s">
        <v>154</v>
      </c>
      <c r="BE494" s="139">
        <f>IF(N494="základní",J494,0)</f>
        <v>0</v>
      </c>
      <c r="BF494" s="139">
        <f>IF(N494="snížená",J494,0)</f>
        <v>0</v>
      </c>
      <c r="BG494" s="139">
        <f>IF(N494="zákl. přenesená",J494,0)</f>
        <v>0</v>
      </c>
      <c r="BH494" s="139">
        <f>IF(N494="sníž. přenesená",J494,0)</f>
        <v>0</v>
      </c>
      <c r="BI494" s="139">
        <f>IF(N494="nulová",J494,0)</f>
        <v>0</v>
      </c>
      <c r="BJ494" s="16" t="s">
        <v>88</v>
      </c>
      <c r="BK494" s="139">
        <f>ROUND(I494*H494,2)</f>
        <v>0</v>
      </c>
      <c r="BL494" s="16" t="s">
        <v>238</v>
      </c>
      <c r="BM494" s="257" t="s">
        <v>777</v>
      </c>
    </row>
    <row r="495" s="1" customFormat="1">
      <c r="B495" s="39"/>
      <c r="C495" s="40"/>
      <c r="D495" s="258" t="s">
        <v>164</v>
      </c>
      <c r="E495" s="40"/>
      <c r="F495" s="259" t="s">
        <v>776</v>
      </c>
      <c r="G495" s="40"/>
      <c r="H495" s="40"/>
      <c r="I495" s="155"/>
      <c r="J495" s="40"/>
      <c r="K495" s="40"/>
      <c r="L495" s="41"/>
      <c r="M495" s="260"/>
      <c r="N495" s="87"/>
      <c r="O495" s="87"/>
      <c r="P495" s="87"/>
      <c r="Q495" s="87"/>
      <c r="R495" s="87"/>
      <c r="S495" s="87"/>
      <c r="T495" s="88"/>
      <c r="AT495" s="16" t="s">
        <v>164</v>
      </c>
      <c r="AU495" s="16" t="s">
        <v>90</v>
      </c>
    </row>
    <row r="496" s="12" customFormat="1">
      <c r="B496" s="262"/>
      <c r="C496" s="263"/>
      <c r="D496" s="258" t="s">
        <v>172</v>
      </c>
      <c r="E496" s="263"/>
      <c r="F496" s="264" t="s">
        <v>778</v>
      </c>
      <c r="G496" s="263"/>
      <c r="H496" s="265">
        <v>0.29999999999999999</v>
      </c>
      <c r="I496" s="266"/>
      <c r="J496" s="263"/>
      <c r="K496" s="263"/>
      <c r="L496" s="267"/>
      <c r="M496" s="268"/>
      <c r="N496" s="269"/>
      <c r="O496" s="269"/>
      <c r="P496" s="269"/>
      <c r="Q496" s="269"/>
      <c r="R496" s="269"/>
      <c r="S496" s="269"/>
      <c r="T496" s="270"/>
      <c r="AT496" s="271" t="s">
        <v>172</v>
      </c>
      <c r="AU496" s="271" t="s">
        <v>90</v>
      </c>
      <c r="AV496" s="12" t="s">
        <v>90</v>
      </c>
      <c r="AW496" s="12" t="s">
        <v>4</v>
      </c>
      <c r="AX496" s="12" t="s">
        <v>88</v>
      </c>
      <c r="AY496" s="271" t="s">
        <v>154</v>
      </c>
    </row>
    <row r="497" s="1" customFormat="1" ht="24" customHeight="1">
      <c r="B497" s="39"/>
      <c r="C497" s="272" t="s">
        <v>779</v>
      </c>
      <c r="D497" s="272" t="s">
        <v>188</v>
      </c>
      <c r="E497" s="273" t="s">
        <v>780</v>
      </c>
      <c r="F497" s="274" t="s">
        <v>781</v>
      </c>
      <c r="G497" s="275" t="s">
        <v>749</v>
      </c>
      <c r="H497" s="276">
        <v>225.96799999999999</v>
      </c>
      <c r="I497" s="277"/>
      <c r="J497" s="278">
        <f>ROUND(I497*H497,2)</f>
        <v>0</v>
      </c>
      <c r="K497" s="274" t="s">
        <v>1</v>
      </c>
      <c r="L497" s="279"/>
      <c r="M497" s="280" t="s">
        <v>1</v>
      </c>
      <c r="N497" s="281" t="s">
        <v>45</v>
      </c>
      <c r="O497" s="87"/>
      <c r="P497" s="255">
        <f>O497*H497</f>
        <v>0</v>
      </c>
      <c r="Q497" s="255">
        <v>0.00042000000000000002</v>
      </c>
      <c r="R497" s="255">
        <f>Q497*H497</f>
        <v>0.094906560000000001</v>
      </c>
      <c r="S497" s="255">
        <v>0</v>
      </c>
      <c r="T497" s="256">
        <f>S497*H497</f>
        <v>0</v>
      </c>
      <c r="AR497" s="257" t="s">
        <v>192</v>
      </c>
      <c r="AT497" s="257" t="s">
        <v>188</v>
      </c>
      <c r="AU497" s="257" t="s">
        <v>90</v>
      </c>
      <c r="AY497" s="16" t="s">
        <v>154</v>
      </c>
      <c r="BE497" s="139">
        <f>IF(N497="základní",J497,0)</f>
        <v>0</v>
      </c>
      <c r="BF497" s="139">
        <f>IF(N497="snížená",J497,0)</f>
        <v>0</v>
      </c>
      <c r="BG497" s="139">
        <f>IF(N497="zákl. přenesená",J497,0)</f>
        <v>0</v>
      </c>
      <c r="BH497" s="139">
        <f>IF(N497="sníž. přenesená",J497,0)</f>
        <v>0</v>
      </c>
      <c r="BI497" s="139">
        <f>IF(N497="nulová",J497,0)</f>
        <v>0</v>
      </c>
      <c r="BJ497" s="16" t="s">
        <v>88</v>
      </c>
      <c r="BK497" s="139">
        <f>ROUND(I497*H497,2)</f>
        <v>0</v>
      </c>
      <c r="BL497" s="16" t="s">
        <v>162</v>
      </c>
      <c r="BM497" s="257" t="s">
        <v>782</v>
      </c>
    </row>
    <row r="498" s="1" customFormat="1">
      <c r="B498" s="39"/>
      <c r="C498" s="40"/>
      <c r="D498" s="258" t="s">
        <v>164</v>
      </c>
      <c r="E498" s="40"/>
      <c r="F498" s="259" t="s">
        <v>781</v>
      </c>
      <c r="G498" s="40"/>
      <c r="H498" s="40"/>
      <c r="I498" s="155"/>
      <c r="J498" s="40"/>
      <c r="K498" s="40"/>
      <c r="L498" s="41"/>
      <c r="M498" s="260"/>
      <c r="N498" s="87"/>
      <c r="O498" s="87"/>
      <c r="P498" s="87"/>
      <c r="Q498" s="87"/>
      <c r="R498" s="87"/>
      <c r="S498" s="87"/>
      <c r="T498" s="88"/>
      <c r="AT498" s="16" t="s">
        <v>164</v>
      </c>
      <c r="AU498" s="16" t="s">
        <v>90</v>
      </c>
    </row>
    <row r="499" s="12" customFormat="1">
      <c r="B499" s="262"/>
      <c r="C499" s="263"/>
      <c r="D499" s="258" t="s">
        <v>172</v>
      </c>
      <c r="E499" s="282" t="s">
        <v>1</v>
      </c>
      <c r="F499" s="264" t="s">
        <v>783</v>
      </c>
      <c r="G499" s="263"/>
      <c r="H499" s="265">
        <v>213.565</v>
      </c>
      <c r="I499" s="266"/>
      <c r="J499" s="263"/>
      <c r="K499" s="263"/>
      <c r="L499" s="267"/>
      <c r="M499" s="268"/>
      <c r="N499" s="269"/>
      <c r="O499" s="269"/>
      <c r="P499" s="269"/>
      <c r="Q499" s="269"/>
      <c r="R499" s="269"/>
      <c r="S499" s="269"/>
      <c r="T499" s="270"/>
      <c r="AT499" s="271" t="s">
        <v>172</v>
      </c>
      <c r="AU499" s="271" t="s">
        <v>90</v>
      </c>
      <c r="AV499" s="12" t="s">
        <v>90</v>
      </c>
      <c r="AW499" s="12" t="s">
        <v>34</v>
      </c>
      <c r="AX499" s="12" t="s">
        <v>80</v>
      </c>
      <c r="AY499" s="271" t="s">
        <v>154</v>
      </c>
    </row>
    <row r="500" s="12" customFormat="1">
      <c r="B500" s="262"/>
      <c r="C500" s="263"/>
      <c r="D500" s="258" t="s">
        <v>172</v>
      </c>
      <c r="E500" s="282" t="s">
        <v>1</v>
      </c>
      <c r="F500" s="264" t="s">
        <v>784</v>
      </c>
      <c r="G500" s="263"/>
      <c r="H500" s="265">
        <v>12.403000000000001</v>
      </c>
      <c r="I500" s="266"/>
      <c r="J500" s="263"/>
      <c r="K500" s="263"/>
      <c r="L500" s="267"/>
      <c r="M500" s="268"/>
      <c r="N500" s="269"/>
      <c r="O500" s="269"/>
      <c r="P500" s="269"/>
      <c r="Q500" s="269"/>
      <c r="R500" s="269"/>
      <c r="S500" s="269"/>
      <c r="T500" s="270"/>
      <c r="AT500" s="271" t="s">
        <v>172</v>
      </c>
      <c r="AU500" s="271" t="s">
        <v>90</v>
      </c>
      <c r="AV500" s="12" t="s">
        <v>90</v>
      </c>
      <c r="AW500" s="12" t="s">
        <v>34</v>
      </c>
      <c r="AX500" s="12" t="s">
        <v>80</v>
      </c>
      <c r="AY500" s="271" t="s">
        <v>154</v>
      </c>
    </row>
    <row r="501" s="13" customFormat="1">
      <c r="B501" s="283"/>
      <c r="C501" s="284"/>
      <c r="D501" s="258" t="s">
        <v>172</v>
      </c>
      <c r="E501" s="285" t="s">
        <v>1</v>
      </c>
      <c r="F501" s="286" t="s">
        <v>229</v>
      </c>
      <c r="G501" s="284"/>
      <c r="H501" s="287">
        <v>225.96799999999999</v>
      </c>
      <c r="I501" s="288"/>
      <c r="J501" s="284"/>
      <c r="K501" s="284"/>
      <c r="L501" s="289"/>
      <c r="M501" s="290"/>
      <c r="N501" s="291"/>
      <c r="O501" s="291"/>
      <c r="P501" s="291"/>
      <c r="Q501" s="291"/>
      <c r="R501" s="291"/>
      <c r="S501" s="291"/>
      <c r="T501" s="292"/>
      <c r="AT501" s="293" t="s">
        <v>172</v>
      </c>
      <c r="AU501" s="293" t="s">
        <v>90</v>
      </c>
      <c r="AV501" s="13" t="s">
        <v>162</v>
      </c>
      <c r="AW501" s="13" t="s">
        <v>34</v>
      </c>
      <c r="AX501" s="13" t="s">
        <v>88</v>
      </c>
      <c r="AY501" s="293" t="s">
        <v>154</v>
      </c>
    </row>
    <row r="502" s="1" customFormat="1" ht="24" customHeight="1">
      <c r="B502" s="39"/>
      <c r="C502" s="272" t="s">
        <v>785</v>
      </c>
      <c r="D502" s="272" t="s">
        <v>188</v>
      </c>
      <c r="E502" s="273" t="s">
        <v>786</v>
      </c>
      <c r="F502" s="274" t="s">
        <v>787</v>
      </c>
      <c r="G502" s="275" t="s">
        <v>749</v>
      </c>
      <c r="H502" s="276">
        <v>242.041</v>
      </c>
      <c r="I502" s="277"/>
      <c r="J502" s="278">
        <f>ROUND(I502*H502,2)</f>
        <v>0</v>
      </c>
      <c r="K502" s="274" t="s">
        <v>1</v>
      </c>
      <c r="L502" s="279"/>
      <c r="M502" s="280" t="s">
        <v>1</v>
      </c>
      <c r="N502" s="281" t="s">
        <v>45</v>
      </c>
      <c r="O502" s="87"/>
      <c r="P502" s="255">
        <f>O502*H502</f>
        <v>0</v>
      </c>
      <c r="Q502" s="255">
        <v>0.00042000000000000002</v>
      </c>
      <c r="R502" s="255">
        <f>Q502*H502</f>
        <v>0.10165722000000001</v>
      </c>
      <c r="S502" s="255">
        <v>0</v>
      </c>
      <c r="T502" s="256">
        <f>S502*H502</f>
        <v>0</v>
      </c>
      <c r="AR502" s="257" t="s">
        <v>192</v>
      </c>
      <c r="AT502" s="257" t="s">
        <v>188</v>
      </c>
      <c r="AU502" s="257" t="s">
        <v>90</v>
      </c>
      <c r="AY502" s="16" t="s">
        <v>154</v>
      </c>
      <c r="BE502" s="139">
        <f>IF(N502="základní",J502,0)</f>
        <v>0</v>
      </c>
      <c r="BF502" s="139">
        <f>IF(N502="snížená",J502,0)</f>
        <v>0</v>
      </c>
      <c r="BG502" s="139">
        <f>IF(N502="zákl. přenesená",J502,0)</f>
        <v>0</v>
      </c>
      <c r="BH502" s="139">
        <f>IF(N502="sníž. přenesená",J502,0)</f>
        <v>0</v>
      </c>
      <c r="BI502" s="139">
        <f>IF(N502="nulová",J502,0)</f>
        <v>0</v>
      </c>
      <c r="BJ502" s="16" t="s">
        <v>88</v>
      </c>
      <c r="BK502" s="139">
        <f>ROUND(I502*H502,2)</f>
        <v>0</v>
      </c>
      <c r="BL502" s="16" t="s">
        <v>162</v>
      </c>
      <c r="BM502" s="257" t="s">
        <v>788</v>
      </c>
    </row>
    <row r="503" s="1" customFormat="1">
      <c r="B503" s="39"/>
      <c r="C503" s="40"/>
      <c r="D503" s="258" t="s">
        <v>164</v>
      </c>
      <c r="E503" s="40"/>
      <c r="F503" s="259" t="s">
        <v>789</v>
      </c>
      <c r="G503" s="40"/>
      <c r="H503" s="40"/>
      <c r="I503" s="155"/>
      <c r="J503" s="40"/>
      <c r="K503" s="40"/>
      <c r="L503" s="41"/>
      <c r="M503" s="260"/>
      <c r="N503" s="87"/>
      <c r="O503" s="87"/>
      <c r="P503" s="87"/>
      <c r="Q503" s="87"/>
      <c r="R503" s="87"/>
      <c r="S503" s="87"/>
      <c r="T503" s="88"/>
      <c r="AT503" s="16" t="s">
        <v>164</v>
      </c>
      <c r="AU503" s="16" t="s">
        <v>90</v>
      </c>
    </row>
    <row r="504" s="12" customFormat="1">
      <c r="B504" s="262"/>
      <c r="C504" s="263"/>
      <c r="D504" s="258" t="s">
        <v>172</v>
      </c>
      <c r="E504" s="282" t="s">
        <v>1</v>
      </c>
      <c r="F504" s="264" t="s">
        <v>790</v>
      </c>
      <c r="G504" s="263"/>
      <c r="H504" s="265">
        <v>228.77099999999999</v>
      </c>
      <c r="I504" s="266"/>
      <c r="J504" s="263"/>
      <c r="K504" s="263"/>
      <c r="L504" s="267"/>
      <c r="M504" s="268"/>
      <c r="N504" s="269"/>
      <c r="O504" s="269"/>
      <c r="P504" s="269"/>
      <c r="Q504" s="269"/>
      <c r="R504" s="269"/>
      <c r="S504" s="269"/>
      <c r="T504" s="270"/>
      <c r="AT504" s="271" t="s">
        <v>172</v>
      </c>
      <c r="AU504" s="271" t="s">
        <v>90</v>
      </c>
      <c r="AV504" s="12" t="s">
        <v>90</v>
      </c>
      <c r="AW504" s="12" t="s">
        <v>34</v>
      </c>
      <c r="AX504" s="12" t="s">
        <v>80</v>
      </c>
      <c r="AY504" s="271" t="s">
        <v>154</v>
      </c>
    </row>
    <row r="505" s="12" customFormat="1">
      <c r="B505" s="262"/>
      <c r="C505" s="263"/>
      <c r="D505" s="258" t="s">
        <v>172</v>
      </c>
      <c r="E505" s="282" t="s">
        <v>1</v>
      </c>
      <c r="F505" s="264" t="s">
        <v>791</v>
      </c>
      <c r="G505" s="263"/>
      <c r="H505" s="265">
        <v>13.27</v>
      </c>
      <c r="I505" s="266"/>
      <c r="J505" s="263"/>
      <c r="K505" s="263"/>
      <c r="L505" s="267"/>
      <c r="M505" s="268"/>
      <c r="N505" s="269"/>
      <c r="O505" s="269"/>
      <c r="P505" s="269"/>
      <c r="Q505" s="269"/>
      <c r="R505" s="269"/>
      <c r="S505" s="269"/>
      <c r="T505" s="270"/>
      <c r="AT505" s="271" t="s">
        <v>172</v>
      </c>
      <c r="AU505" s="271" t="s">
        <v>90</v>
      </c>
      <c r="AV505" s="12" t="s">
        <v>90</v>
      </c>
      <c r="AW505" s="12" t="s">
        <v>34</v>
      </c>
      <c r="AX505" s="12" t="s">
        <v>80</v>
      </c>
      <c r="AY505" s="271" t="s">
        <v>154</v>
      </c>
    </row>
    <row r="506" s="13" customFormat="1">
      <c r="B506" s="283"/>
      <c r="C506" s="284"/>
      <c r="D506" s="258" t="s">
        <v>172</v>
      </c>
      <c r="E506" s="285" t="s">
        <v>1</v>
      </c>
      <c r="F506" s="286" t="s">
        <v>229</v>
      </c>
      <c r="G506" s="284"/>
      <c r="H506" s="287">
        <v>242.041</v>
      </c>
      <c r="I506" s="288"/>
      <c r="J506" s="284"/>
      <c r="K506" s="284"/>
      <c r="L506" s="289"/>
      <c r="M506" s="290"/>
      <c r="N506" s="291"/>
      <c r="O506" s="291"/>
      <c r="P506" s="291"/>
      <c r="Q506" s="291"/>
      <c r="R506" s="291"/>
      <c r="S506" s="291"/>
      <c r="T506" s="292"/>
      <c r="AT506" s="293" t="s">
        <v>172</v>
      </c>
      <c r="AU506" s="293" t="s">
        <v>90</v>
      </c>
      <c r="AV506" s="13" t="s">
        <v>162</v>
      </c>
      <c r="AW506" s="13" t="s">
        <v>34</v>
      </c>
      <c r="AX506" s="13" t="s">
        <v>88</v>
      </c>
      <c r="AY506" s="293" t="s">
        <v>154</v>
      </c>
    </row>
    <row r="507" s="1" customFormat="1" ht="24" customHeight="1">
      <c r="B507" s="39"/>
      <c r="C507" s="246" t="s">
        <v>792</v>
      </c>
      <c r="D507" s="246" t="s">
        <v>157</v>
      </c>
      <c r="E507" s="247" t="s">
        <v>793</v>
      </c>
      <c r="F507" s="248" t="s">
        <v>794</v>
      </c>
      <c r="G507" s="249" t="s">
        <v>225</v>
      </c>
      <c r="H507" s="250">
        <v>4</v>
      </c>
      <c r="I507" s="251"/>
      <c r="J507" s="252">
        <f>ROUND(I507*H507,2)</f>
        <v>0</v>
      </c>
      <c r="K507" s="248" t="s">
        <v>161</v>
      </c>
      <c r="L507" s="41"/>
      <c r="M507" s="253" t="s">
        <v>1</v>
      </c>
      <c r="N507" s="254" t="s">
        <v>45</v>
      </c>
      <c r="O507" s="87"/>
      <c r="P507" s="255">
        <f>O507*H507</f>
        <v>0</v>
      </c>
      <c r="Q507" s="255">
        <v>0</v>
      </c>
      <c r="R507" s="255">
        <f>Q507*H507</f>
        <v>0</v>
      </c>
      <c r="S507" s="255">
        <v>0</v>
      </c>
      <c r="T507" s="256">
        <f>S507*H507</f>
        <v>0</v>
      </c>
      <c r="AR507" s="257" t="s">
        <v>238</v>
      </c>
      <c r="AT507" s="257" t="s">
        <v>157</v>
      </c>
      <c r="AU507" s="257" t="s">
        <v>90</v>
      </c>
      <c r="AY507" s="16" t="s">
        <v>154</v>
      </c>
      <c r="BE507" s="139">
        <f>IF(N507="základní",J507,0)</f>
        <v>0</v>
      </c>
      <c r="BF507" s="139">
        <f>IF(N507="snížená",J507,0)</f>
        <v>0</v>
      </c>
      <c r="BG507" s="139">
        <f>IF(N507="zákl. přenesená",J507,0)</f>
        <v>0</v>
      </c>
      <c r="BH507" s="139">
        <f>IF(N507="sníž. přenesená",J507,0)</f>
        <v>0</v>
      </c>
      <c r="BI507" s="139">
        <f>IF(N507="nulová",J507,0)</f>
        <v>0</v>
      </c>
      <c r="BJ507" s="16" t="s">
        <v>88</v>
      </c>
      <c r="BK507" s="139">
        <f>ROUND(I507*H507,2)</f>
        <v>0</v>
      </c>
      <c r="BL507" s="16" t="s">
        <v>238</v>
      </c>
      <c r="BM507" s="257" t="s">
        <v>795</v>
      </c>
    </row>
    <row r="508" s="1" customFormat="1">
      <c r="B508" s="39"/>
      <c r="C508" s="40"/>
      <c r="D508" s="258" t="s">
        <v>164</v>
      </c>
      <c r="E508" s="40"/>
      <c r="F508" s="259" t="s">
        <v>796</v>
      </c>
      <c r="G508" s="40"/>
      <c r="H508" s="40"/>
      <c r="I508" s="155"/>
      <c r="J508" s="40"/>
      <c r="K508" s="40"/>
      <c r="L508" s="41"/>
      <c r="M508" s="260"/>
      <c r="N508" s="87"/>
      <c r="O508" s="87"/>
      <c r="P508" s="87"/>
      <c r="Q508" s="87"/>
      <c r="R508" s="87"/>
      <c r="S508" s="87"/>
      <c r="T508" s="88"/>
      <c r="AT508" s="16" t="s">
        <v>164</v>
      </c>
      <c r="AU508" s="16" t="s">
        <v>90</v>
      </c>
    </row>
    <row r="509" s="1" customFormat="1" ht="24" customHeight="1">
      <c r="B509" s="39"/>
      <c r="C509" s="246" t="s">
        <v>797</v>
      </c>
      <c r="D509" s="246" t="s">
        <v>157</v>
      </c>
      <c r="E509" s="247" t="s">
        <v>798</v>
      </c>
      <c r="F509" s="248" t="s">
        <v>799</v>
      </c>
      <c r="G509" s="249" t="s">
        <v>225</v>
      </c>
      <c r="H509" s="250">
        <v>2</v>
      </c>
      <c r="I509" s="251"/>
      <c r="J509" s="252">
        <f>ROUND(I509*H509,2)</f>
        <v>0</v>
      </c>
      <c r="K509" s="248" t="s">
        <v>161</v>
      </c>
      <c r="L509" s="41"/>
      <c r="M509" s="253" t="s">
        <v>1</v>
      </c>
      <c r="N509" s="254" t="s">
        <v>45</v>
      </c>
      <c r="O509" s="87"/>
      <c r="P509" s="255">
        <f>O509*H509</f>
        <v>0</v>
      </c>
      <c r="Q509" s="255">
        <v>0</v>
      </c>
      <c r="R509" s="255">
        <f>Q509*H509</f>
        <v>0</v>
      </c>
      <c r="S509" s="255">
        <v>0</v>
      </c>
      <c r="T509" s="256">
        <f>S509*H509</f>
        <v>0</v>
      </c>
      <c r="AR509" s="257" t="s">
        <v>238</v>
      </c>
      <c r="AT509" s="257" t="s">
        <v>157</v>
      </c>
      <c r="AU509" s="257" t="s">
        <v>90</v>
      </c>
      <c r="AY509" s="16" t="s">
        <v>154</v>
      </c>
      <c r="BE509" s="139">
        <f>IF(N509="základní",J509,0)</f>
        <v>0</v>
      </c>
      <c r="BF509" s="139">
        <f>IF(N509="snížená",J509,0)</f>
        <v>0</v>
      </c>
      <c r="BG509" s="139">
        <f>IF(N509="zákl. přenesená",J509,0)</f>
        <v>0</v>
      </c>
      <c r="BH509" s="139">
        <f>IF(N509="sníž. přenesená",J509,0)</f>
        <v>0</v>
      </c>
      <c r="BI509" s="139">
        <f>IF(N509="nulová",J509,0)</f>
        <v>0</v>
      </c>
      <c r="BJ509" s="16" t="s">
        <v>88</v>
      </c>
      <c r="BK509" s="139">
        <f>ROUND(I509*H509,2)</f>
        <v>0</v>
      </c>
      <c r="BL509" s="16" t="s">
        <v>238</v>
      </c>
      <c r="BM509" s="257" t="s">
        <v>800</v>
      </c>
    </row>
    <row r="510" s="1" customFormat="1">
      <c r="B510" s="39"/>
      <c r="C510" s="40"/>
      <c r="D510" s="258" t="s">
        <v>164</v>
      </c>
      <c r="E510" s="40"/>
      <c r="F510" s="259" t="s">
        <v>801</v>
      </c>
      <c r="G510" s="40"/>
      <c r="H510" s="40"/>
      <c r="I510" s="155"/>
      <c r="J510" s="40"/>
      <c r="K510" s="40"/>
      <c r="L510" s="41"/>
      <c r="M510" s="260"/>
      <c r="N510" s="87"/>
      <c r="O510" s="87"/>
      <c r="P510" s="87"/>
      <c r="Q510" s="87"/>
      <c r="R510" s="87"/>
      <c r="S510" s="87"/>
      <c r="T510" s="88"/>
      <c r="AT510" s="16" t="s">
        <v>164</v>
      </c>
      <c r="AU510" s="16" t="s">
        <v>90</v>
      </c>
    </row>
    <row r="511" s="1" customFormat="1" ht="24" customHeight="1">
      <c r="B511" s="39"/>
      <c r="C511" s="246" t="s">
        <v>802</v>
      </c>
      <c r="D511" s="246" t="s">
        <v>157</v>
      </c>
      <c r="E511" s="247" t="s">
        <v>803</v>
      </c>
      <c r="F511" s="248" t="s">
        <v>804</v>
      </c>
      <c r="G511" s="249" t="s">
        <v>805</v>
      </c>
      <c r="H511" s="294"/>
      <c r="I511" s="251"/>
      <c r="J511" s="252">
        <f>ROUND(I511*H511,2)</f>
        <v>0</v>
      </c>
      <c r="K511" s="248" t="s">
        <v>161</v>
      </c>
      <c r="L511" s="41"/>
      <c r="M511" s="253" t="s">
        <v>1</v>
      </c>
      <c r="N511" s="254" t="s">
        <v>45</v>
      </c>
      <c r="O511" s="87"/>
      <c r="P511" s="255">
        <f>O511*H511</f>
        <v>0</v>
      </c>
      <c r="Q511" s="255">
        <v>0</v>
      </c>
      <c r="R511" s="255">
        <f>Q511*H511</f>
        <v>0</v>
      </c>
      <c r="S511" s="255">
        <v>0</v>
      </c>
      <c r="T511" s="256">
        <f>S511*H511</f>
        <v>0</v>
      </c>
      <c r="AR511" s="257" t="s">
        <v>238</v>
      </c>
      <c r="AT511" s="257" t="s">
        <v>157</v>
      </c>
      <c r="AU511" s="257" t="s">
        <v>90</v>
      </c>
      <c r="AY511" s="16" t="s">
        <v>154</v>
      </c>
      <c r="BE511" s="139">
        <f>IF(N511="základní",J511,0)</f>
        <v>0</v>
      </c>
      <c r="BF511" s="139">
        <f>IF(N511="snížená",J511,0)</f>
        <v>0</v>
      </c>
      <c r="BG511" s="139">
        <f>IF(N511="zákl. přenesená",J511,0)</f>
        <v>0</v>
      </c>
      <c r="BH511" s="139">
        <f>IF(N511="sníž. přenesená",J511,0)</f>
        <v>0</v>
      </c>
      <c r="BI511" s="139">
        <f>IF(N511="nulová",J511,0)</f>
        <v>0</v>
      </c>
      <c r="BJ511" s="16" t="s">
        <v>88</v>
      </c>
      <c r="BK511" s="139">
        <f>ROUND(I511*H511,2)</f>
        <v>0</v>
      </c>
      <c r="BL511" s="16" t="s">
        <v>238</v>
      </c>
      <c r="BM511" s="257" t="s">
        <v>806</v>
      </c>
    </row>
    <row r="512" s="1" customFormat="1">
      <c r="B512" s="39"/>
      <c r="C512" s="40"/>
      <c r="D512" s="258" t="s">
        <v>164</v>
      </c>
      <c r="E512" s="40"/>
      <c r="F512" s="259" t="s">
        <v>807</v>
      </c>
      <c r="G512" s="40"/>
      <c r="H512" s="40"/>
      <c r="I512" s="155"/>
      <c r="J512" s="40"/>
      <c r="K512" s="40"/>
      <c r="L512" s="41"/>
      <c r="M512" s="260"/>
      <c r="N512" s="87"/>
      <c r="O512" s="87"/>
      <c r="P512" s="87"/>
      <c r="Q512" s="87"/>
      <c r="R512" s="87"/>
      <c r="S512" s="87"/>
      <c r="T512" s="88"/>
      <c r="AT512" s="16" t="s">
        <v>164</v>
      </c>
      <c r="AU512" s="16" t="s">
        <v>90</v>
      </c>
    </row>
    <row r="513" s="1" customFormat="1">
      <c r="B513" s="39"/>
      <c r="C513" s="40"/>
      <c r="D513" s="258" t="s">
        <v>166</v>
      </c>
      <c r="E513" s="40"/>
      <c r="F513" s="261" t="s">
        <v>808</v>
      </c>
      <c r="G513" s="40"/>
      <c r="H513" s="40"/>
      <c r="I513" s="155"/>
      <c r="J513" s="40"/>
      <c r="K513" s="40"/>
      <c r="L513" s="41"/>
      <c r="M513" s="260"/>
      <c r="N513" s="87"/>
      <c r="O513" s="87"/>
      <c r="P513" s="87"/>
      <c r="Q513" s="87"/>
      <c r="R513" s="87"/>
      <c r="S513" s="87"/>
      <c r="T513" s="88"/>
      <c r="AT513" s="16" t="s">
        <v>166</v>
      </c>
      <c r="AU513" s="16" t="s">
        <v>90</v>
      </c>
    </row>
    <row r="514" s="1" customFormat="1" ht="24" customHeight="1">
      <c r="B514" s="39"/>
      <c r="C514" s="246" t="s">
        <v>809</v>
      </c>
      <c r="D514" s="246" t="s">
        <v>157</v>
      </c>
      <c r="E514" s="247" t="s">
        <v>810</v>
      </c>
      <c r="F514" s="248" t="s">
        <v>811</v>
      </c>
      <c r="G514" s="249" t="s">
        <v>805</v>
      </c>
      <c r="H514" s="294"/>
      <c r="I514" s="251"/>
      <c r="J514" s="252">
        <f>ROUND(I514*H514,2)</f>
        <v>0</v>
      </c>
      <c r="K514" s="248" t="s">
        <v>161</v>
      </c>
      <c r="L514" s="41"/>
      <c r="M514" s="253" t="s">
        <v>1</v>
      </c>
      <c r="N514" s="254" t="s">
        <v>45</v>
      </c>
      <c r="O514" s="87"/>
      <c r="P514" s="255">
        <f>O514*H514</f>
        <v>0</v>
      </c>
      <c r="Q514" s="255">
        <v>0</v>
      </c>
      <c r="R514" s="255">
        <f>Q514*H514</f>
        <v>0</v>
      </c>
      <c r="S514" s="255">
        <v>0</v>
      </c>
      <c r="T514" s="256">
        <f>S514*H514</f>
        <v>0</v>
      </c>
      <c r="AR514" s="257" t="s">
        <v>238</v>
      </c>
      <c r="AT514" s="257" t="s">
        <v>157</v>
      </c>
      <c r="AU514" s="257" t="s">
        <v>90</v>
      </c>
      <c r="AY514" s="16" t="s">
        <v>154</v>
      </c>
      <c r="BE514" s="139">
        <f>IF(N514="základní",J514,0)</f>
        <v>0</v>
      </c>
      <c r="BF514" s="139">
        <f>IF(N514="snížená",J514,0)</f>
        <v>0</v>
      </c>
      <c r="BG514" s="139">
        <f>IF(N514="zákl. přenesená",J514,0)</f>
        <v>0</v>
      </c>
      <c r="BH514" s="139">
        <f>IF(N514="sníž. přenesená",J514,0)</f>
        <v>0</v>
      </c>
      <c r="BI514" s="139">
        <f>IF(N514="nulová",J514,0)</f>
        <v>0</v>
      </c>
      <c r="BJ514" s="16" t="s">
        <v>88</v>
      </c>
      <c r="BK514" s="139">
        <f>ROUND(I514*H514,2)</f>
        <v>0</v>
      </c>
      <c r="BL514" s="16" t="s">
        <v>238</v>
      </c>
      <c r="BM514" s="257" t="s">
        <v>812</v>
      </c>
    </row>
    <row r="515" s="1" customFormat="1">
      <c r="B515" s="39"/>
      <c r="C515" s="40"/>
      <c r="D515" s="258" t="s">
        <v>164</v>
      </c>
      <c r="E515" s="40"/>
      <c r="F515" s="259" t="s">
        <v>813</v>
      </c>
      <c r="G515" s="40"/>
      <c r="H515" s="40"/>
      <c r="I515" s="155"/>
      <c r="J515" s="40"/>
      <c r="K515" s="40"/>
      <c r="L515" s="41"/>
      <c r="M515" s="260"/>
      <c r="N515" s="87"/>
      <c r="O515" s="87"/>
      <c r="P515" s="87"/>
      <c r="Q515" s="87"/>
      <c r="R515" s="87"/>
      <c r="S515" s="87"/>
      <c r="T515" s="88"/>
      <c r="AT515" s="16" t="s">
        <v>164</v>
      </c>
      <c r="AU515" s="16" t="s">
        <v>90</v>
      </c>
    </row>
    <row r="516" s="1" customFormat="1">
      <c r="B516" s="39"/>
      <c r="C516" s="40"/>
      <c r="D516" s="258" t="s">
        <v>166</v>
      </c>
      <c r="E516" s="40"/>
      <c r="F516" s="261" t="s">
        <v>808</v>
      </c>
      <c r="G516" s="40"/>
      <c r="H516" s="40"/>
      <c r="I516" s="155"/>
      <c r="J516" s="40"/>
      <c r="K516" s="40"/>
      <c r="L516" s="41"/>
      <c r="M516" s="260"/>
      <c r="N516" s="87"/>
      <c r="O516" s="87"/>
      <c r="P516" s="87"/>
      <c r="Q516" s="87"/>
      <c r="R516" s="87"/>
      <c r="S516" s="87"/>
      <c r="T516" s="88"/>
      <c r="AT516" s="16" t="s">
        <v>166</v>
      </c>
      <c r="AU516" s="16" t="s">
        <v>90</v>
      </c>
    </row>
    <row r="517" s="11" customFormat="1" ht="22.8" customHeight="1">
      <c r="B517" s="230"/>
      <c r="C517" s="231"/>
      <c r="D517" s="232" t="s">
        <v>79</v>
      </c>
      <c r="E517" s="244" t="s">
        <v>814</v>
      </c>
      <c r="F517" s="244" t="s">
        <v>815</v>
      </c>
      <c r="G517" s="231"/>
      <c r="H517" s="231"/>
      <c r="I517" s="234"/>
      <c r="J517" s="245">
        <f>BK517</f>
        <v>0</v>
      </c>
      <c r="K517" s="231"/>
      <c r="L517" s="236"/>
      <c r="M517" s="237"/>
      <c r="N517" s="238"/>
      <c r="O517" s="238"/>
      <c r="P517" s="239">
        <f>SUM(P518:P527)</f>
        <v>0</v>
      </c>
      <c r="Q517" s="238"/>
      <c r="R517" s="239">
        <f>SUM(R518:R527)</f>
        <v>0.0045145999999999997</v>
      </c>
      <c r="S517" s="238"/>
      <c r="T517" s="240">
        <f>SUM(T518:T527)</f>
        <v>0</v>
      </c>
      <c r="AR517" s="241" t="s">
        <v>90</v>
      </c>
      <c r="AT517" s="242" t="s">
        <v>79</v>
      </c>
      <c r="AU517" s="242" t="s">
        <v>88</v>
      </c>
      <c r="AY517" s="241" t="s">
        <v>154</v>
      </c>
      <c r="BK517" s="243">
        <f>SUM(BK518:BK527)</f>
        <v>0</v>
      </c>
    </row>
    <row r="518" s="1" customFormat="1" ht="16.5" customHeight="1">
      <c r="B518" s="39"/>
      <c r="C518" s="246" t="s">
        <v>816</v>
      </c>
      <c r="D518" s="246" t="s">
        <v>157</v>
      </c>
      <c r="E518" s="247" t="s">
        <v>817</v>
      </c>
      <c r="F518" s="248" t="s">
        <v>818</v>
      </c>
      <c r="G518" s="249" t="s">
        <v>436</v>
      </c>
      <c r="H518" s="250">
        <v>2</v>
      </c>
      <c r="I518" s="251"/>
      <c r="J518" s="252">
        <f>ROUND(I518*H518,2)</f>
        <v>0</v>
      </c>
      <c r="K518" s="248" t="s">
        <v>161</v>
      </c>
      <c r="L518" s="41"/>
      <c r="M518" s="253" t="s">
        <v>1</v>
      </c>
      <c r="N518" s="254" t="s">
        <v>45</v>
      </c>
      <c r="O518" s="87"/>
      <c r="P518" s="255">
        <f>O518*H518</f>
        <v>0</v>
      </c>
      <c r="Q518" s="255">
        <v>0.0011272999999999999</v>
      </c>
      <c r="R518" s="255">
        <f>Q518*H518</f>
        <v>0.0022545999999999998</v>
      </c>
      <c r="S518" s="255">
        <v>0</v>
      </c>
      <c r="T518" s="256">
        <f>S518*H518</f>
        <v>0</v>
      </c>
      <c r="AR518" s="257" t="s">
        <v>238</v>
      </c>
      <c r="AT518" s="257" t="s">
        <v>157</v>
      </c>
      <c r="AU518" s="257" t="s">
        <v>90</v>
      </c>
      <c r="AY518" s="16" t="s">
        <v>154</v>
      </c>
      <c r="BE518" s="139">
        <f>IF(N518="základní",J518,0)</f>
        <v>0</v>
      </c>
      <c r="BF518" s="139">
        <f>IF(N518="snížená",J518,0)</f>
        <v>0</v>
      </c>
      <c r="BG518" s="139">
        <f>IF(N518="zákl. přenesená",J518,0)</f>
        <v>0</v>
      </c>
      <c r="BH518" s="139">
        <f>IF(N518="sníž. přenesená",J518,0)</f>
        <v>0</v>
      </c>
      <c r="BI518" s="139">
        <f>IF(N518="nulová",J518,0)</f>
        <v>0</v>
      </c>
      <c r="BJ518" s="16" t="s">
        <v>88</v>
      </c>
      <c r="BK518" s="139">
        <f>ROUND(I518*H518,2)</f>
        <v>0</v>
      </c>
      <c r="BL518" s="16" t="s">
        <v>238</v>
      </c>
      <c r="BM518" s="257" t="s">
        <v>819</v>
      </c>
    </row>
    <row r="519" s="1" customFormat="1">
      <c r="B519" s="39"/>
      <c r="C519" s="40"/>
      <c r="D519" s="258" t="s">
        <v>164</v>
      </c>
      <c r="E519" s="40"/>
      <c r="F519" s="259" t="s">
        <v>820</v>
      </c>
      <c r="G519" s="40"/>
      <c r="H519" s="40"/>
      <c r="I519" s="155"/>
      <c r="J519" s="40"/>
      <c r="K519" s="40"/>
      <c r="L519" s="41"/>
      <c r="M519" s="260"/>
      <c r="N519" s="87"/>
      <c r="O519" s="87"/>
      <c r="P519" s="87"/>
      <c r="Q519" s="87"/>
      <c r="R519" s="87"/>
      <c r="S519" s="87"/>
      <c r="T519" s="88"/>
      <c r="AT519" s="16" t="s">
        <v>164</v>
      </c>
      <c r="AU519" s="16" t="s">
        <v>90</v>
      </c>
    </row>
    <row r="520" s="1" customFormat="1" ht="16.5" customHeight="1">
      <c r="B520" s="39"/>
      <c r="C520" s="246" t="s">
        <v>821</v>
      </c>
      <c r="D520" s="246" t="s">
        <v>157</v>
      </c>
      <c r="E520" s="247" t="s">
        <v>822</v>
      </c>
      <c r="F520" s="248" t="s">
        <v>823</v>
      </c>
      <c r="G520" s="249" t="s">
        <v>225</v>
      </c>
      <c r="H520" s="250">
        <v>2</v>
      </c>
      <c r="I520" s="251"/>
      <c r="J520" s="252">
        <f>ROUND(I520*H520,2)</f>
        <v>0</v>
      </c>
      <c r="K520" s="248" t="s">
        <v>1</v>
      </c>
      <c r="L520" s="41"/>
      <c r="M520" s="253" t="s">
        <v>1</v>
      </c>
      <c r="N520" s="254" t="s">
        <v>45</v>
      </c>
      <c r="O520" s="87"/>
      <c r="P520" s="255">
        <f>O520*H520</f>
        <v>0</v>
      </c>
      <c r="Q520" s="255">
        <v>0.0011299999999999999</v>
      </c>
      <c r="R520" s="255">
        <f>Q520*H520</f>
        <v>0.0022599999999999999</v>
      </c>
      <c r="S520" s="255">
        <v>0</v>
      </c>
      <c r="T520" s="256">
        <f>S520*H520</f>
        <v>0</v>
      </c>
      <c r="AR520" s="257" t="s">
        <v>238</v>
      </c>
      <c r="AT520" s="257" t="s">
        <v>157</v>
      </c>
      <c r="AU520" s="257" t="s">
        <v>90</v>
      </c>
      <c r="AY520" s="16" t="s">
        <v>154</v>
      </c>
      <c r="BE520" s="139">
        <f>IF(N520="základní",J520,0)</f>
        <v>0</v>
      </c>
      <c r="BF520" s="139">
        <f>IF(N520="snížená",J520,0)</f>
        <v>0</v>
      </c>
      <c r="BG520" s="139">
        <f>IF(N520="zákl. přenesená",J520,0)</f>
        <v>0</v>
      </c>
      <c r="BH520" s="139">
        <f>IF(N520="sníž. přenesená",J520,0)</f>
        <v>0</v>
      </c>
      <c r="BI520" s="139">
        <f>IF(N520="nulová",J520,0)</f>
        <v>0</v>
      </c>
      <c r="BJ520" s="16" t="s">
        <v>88</v>
      </c>
      <c r="BK520" s="139">
        <f>ROUND(I520*H520,2)</f>
        <v>0</v>
      </c>
      <c r="BL520" s="16" t="s">
        <v>238</v>
      </c>
      <c r="BM520" s="257" t="s">
        <v>824</v>
      </c>
    </row>
    <row r="521" s="1" customFormat="1">
      <c r="B521" s="39"/>
      <c r="C521" s="40"/>
      <c r="D521" s="258" t="s">
        <v>164</v>
      </c>
      <c r="E521" s="40"/>
      <c r="F521" s="259" t="s">
        <v>823</v>
      </c>
      <c r="G521" s="40"/>
      <c r="H521" s="40"/>
      <c r="I521" s="155"/>
      <c r="J521" s="40"/>
      <c r="K521" s="40"/>
      <c r="L521" s="41"/>
      <c r="M521" s="260"/>
      <c r="N521" s="87"/>
      <c r="O521" s="87"/>
      <c r="P521" s="87"/>
      <c r="Q521" s="87"/>
      <c r="R521" s="87"/>
      <c r="S521" s="87"/>
      <c r="T521" s="88"/>
      <c r="AT521" s="16" t="s">
        <v>164</v>
      </c>
      <c r="AU521" s="16" t="s">
        <v>90</v>
      </c>
    </row>
    <row r="522" s="1" customFormat="1" ht="24" customHeight="1">
      <c r="B522" s="39"/>
      <c r="C522" s="246" t="s">
        <v>825</v>
      </c>
      <c r="D522" s="246" t="s">
        <v>157</v>
      </c>
      <c r="E522" s="247" t="s">
        <v>826</v>
      </c>
      <c r="F522" s="248" t="s">
        <v>827</v>
      </c>
      <c r="G522" s="249" t="s">
        <v>805</v>
      </c>
      <c r="H522" s="294"/>
      <c r="I522" s="251"/>
      <c r="J522" s="252">
        <f>ROUND(I522*H522,2)</f>
        <v>0</v>
      </c>
      <c r="K522" s="248" t="s">
        <v>161</v>
      </c>
      <c r="L522" s="41"/>
      <c r="M522" s="253" t="s">
        <v>1</v>
      </c>
      <c r="N522" s="254" t="s">
        <v>45</v>
      </c>
      <c r="O522" s="87"/>
      <c r="P522" s="255">
        <f>O522*H522</f>
        <v>0</v>
      </c>
      <c r="Q522" s="255">
        <v>0</v>
      </c>
      <c r="R522" s="255">
        <f>Q522*H522</f>
        <v>0</v>
      </c>
      <c r="S522" s="255">
        <v>0</v>
      </c>
      <c r="T522" s="256">
        <f>S522*H522</f>
        <v>0</v>
      </c>
      <c r="AR522" s="257" t="s">
        <v>238</v>
      </c>
      <c r="AT522" s="257" t="s">
        <v>157</v>
      </c>
      <c r="AU522" s="257" t="s">
        <v>90</v>
      </c>
      <c r="AY522" s="16" t="s">
        <v>154</v>
      </c>
      <c r="BE522" s="139">
        <f>IF(N522="základní",J522,0)</f>
        <v>0</v>
      </c>
      <c r="BF522" s="139">
        <f>IF(N522="snížená",J522,0)</f>
        <v>0</v>
      </c>
      <c r="BG522" s="139">
        <f>IF(N522="zákl. přenesená",J522,0)</f>
        <v>0</v>
      </c>
      <c r="BH522" s="139">
        <f>IF(N522="sníž. přenesená",J522,0)</f>
        <v>0</v>
      </c>
      <c r="BI522" s="139">
        <f>IF(N522="nulová",J522,0)</f>
        <v>0</v>
      </c>
      <c r="BJ522" s="16" t="s">
        <v>88</v>
      </c>
      <c r="BK522" s="139">
        <f>ROUND(I522*H522,2)</f>
        <v>0</v>
      </c>
      <c r="BL522" s="16" t="s">
        <v>238</v>
      </c>
      <c r="BM522" s="257" t="s">
        <v>828</v>
      </c>
    </row>
    <row r="523" s="1" customFormat="1">
      <c r="B523" s="39"/>
      <c r="C523" s="40"/>
      <c r="D523" s="258" t="s">
        <v>164</v>
      </c>
      <c r="E523" s="40"/>
      <c r="F523" s="259" t="s">
        <v>829</v>
      </c>
      <c r="G523" s="40"/>
      <c r="H523" s="40"/>
      <c r="I523" s="155"/>
      <c r="J523" s="40"/>
      <c r="K523" s="40"/>
      <c r="L523" s="41"/>
      <c r="M523" s="260"/>
      <c r="N523" s="87"/>
      <c r="O523" s="87"/>
      <c r="P523" s="87"/>
      <c r="Q523" s="87"/>
      <c r="R523" s="87"/>
      <c r="S523" s="87"/>
      <c r="T523" s="88"/>
      <c r="AT523" s="16" t="s">
        <v>164</v>
      </c>
      <c r="AU523" s="16" t="s">
        <v>90</v>
      </c>
    </row>
    <row r="524" s="1" customFormat="1">
      <c r="B524" s="39"/>
      <c r="C524" s="40"/>
      <c r="D524" s="258" t="s">
        <v>166</v>
      </c>
      <c r="E524" s="40"/>
      <c r="F524" s="261" t="s">
        <v>830</v>
      </c>
      <c r="G524" s="40"/>
      <c r="H524" s="40"/>
      <c r="I524" s="155"/>
      <c r="J524" s="40"/>
      <c r="K524" s="40"/>
      <c r="L524" s="41"/>
      <c r="M524" s="260"/>
      <c r="N524" s="87"/>
      <c r="O524" s="87"/>
      <c r="P524" s="87"/>
      <c r="Q524" s="87"/>
      <c r="R524" s="87"/>
      <c r="S524" s="87"/>
      <c r="T524" s="88"/>
      <c r="AT524" s="16" t="s">
        <v>166</v>
      </c>
      <c r="AU524" s="16" t="s">
        <v>90</v>
      </c>
    </row>
    <row r="525" s="1" customFormat="1" ht="24" customHeight="1">
      <c r="B525" s="39"/>
      <c r="C525" s="246" t="s">
        <v>831</v>
      </c>
      <c r="D525" s="246" t="s">
        <v>157</v>
      </c>
      <c r="E525" s="247" t="s">
        <v>832</v>
      </c>
      <c r="F525" s="248" t="s">
        <v>833</v>
      </c>
      <c r="G525" s="249" t="s">
        <v>805</v>
      </c>
      <c r="H525" s="294"/>
      <c r="I525" s="251"/>
      <c r="J525" s="252">
        <f>ROUND(I525*H525,2)</f>
        <v>0</v>
      </c>
      <c r="K525" s="248" t="s">
        <v>161</v>
      </c>
      <c r="L525" s="41"/>
      <c r="M525" s="253" t="s">
        <v>1</v>
      </c>
      <c r="N525" s="254" t="s">
        <v>45</v>
      </c>
      <c r="O525" s="87"/>
      <c r="P525" s="255">
        <f>O525*H525</f>
        <v>0</v>
      </c>
      <c r="Q525" s="255">
        <v>0</v>
      </c>
      <c r="R525" s="255">
        <f>Q525*H525</f>
        <v>0</v>
      </c>
      <c r="S525" s="255">
        <v>0</v>
      </c>
      <c r="T525" s="256">
        <f>S525*H525</f>
        <v>0</v>
      </c>
      <c r="AR525" s="257" t="s">
        <v>238</v>
      </c>
      <c r="AT525" s="257" t="s">
        <v>157</v>
      </c>
      <c r="AU525" s="257" t="s">
        <v>90</v>
      </c>
      <c r="AY525" s="16" t="s">
        <v>154</v>
      </c>
      <c r="BE525" s="139">
        <f>IF(N525="základní",J525,0)</f>
        <v>0</v>
      </c>
      <c r="BF525" s="139">
        <f>IF(N525="snížená",J525,0)</f>
        <v>0</v>
      </c>
      <c r="BG525" s="139">
        <f>IF(N525="zákl. přenesená",J525,0)</f>
        <v>0</v>
      </c>
      <c r="BH525" s="139">
        <f>IF(N525="sníž. přenesená",J525,0)</f>
        <v>0</v>
      </c>
      <c r="BI525" s="139">
        <f>IF(N525="nulová",J525,0)</f>
        <v>0</v>
      </c>
      <c r="BJ525" s="16" t="s">
        <v>88</v>
      </c>
      <c r="BK525" s="139">
        <f>ROUND(I525*H525,2)</f>
        <v>0</v>
      </c>
      <c r="BL525" s="16" t="s">
        <v>238</v>
      </c>
      <c r="BM525" s="257" t="s">
        <v>834</v>
      </c>
    </row>
    <row r="526" s="1" customFormat="1">
      <c r="B526" s="39"/>
      <c r="C526" s="40"/>
      <c r="D526" s="258" t="s">
        <v>164</v>
      </c>
      <c r="E526" s="40"/>
      <c r="F526" s="259" t="s">
        <v>835</v>
      </c>
      <c r="G526" s="40"/>
      <c r="H526" s="40"/>
      <c r="I526" s="155"/>
      <c r="J526" s="40"/>
      <c r="K526" s="40"/>
      <c r="L526" s="41"/>
      <c r="M526" s="260"/>
      <c r="N526" s="87"/>
      <c r="O526" s="87"/>
      <c r="P526" s="87"/>
      <c r="Q526" s="87"/>
      <c r="R526" s="87"/>
      <c r="S526" s="87"/>
      <c r="T526" s="88"/>
      <c r="AT526" s="16" t="s">
        <v>164</v>
      </c>
      <c r="AU526" s="16" t="s">
        <v>90</v>
      </c>
    </row>
    <row r="527" s="1" customFormat="1">
      <c r="B527" s="39"/>
      <c r="C527" s="40"/>
      <c r="D527" s="258" t="s">
        <v>166</v>
      </c>
      <c r="E527" s="40"/>
      <c r="F527" s="261" t="s">
        <v>830</v>
      </c>
      <c r="G527" s="40"/>
      <c r="H527" s="40"/>
      <c r="I527" s="155"/>
      <c r="J527" s="40"/>
      <c r="K527" s="40"/>
      <c r="L527" s="41"/>
      <c r="M527" s="260"/>
      <c r="N527" s="87"/>
      <c r="O527" s="87"/>
      <c r="P527" s="87"/>
      <c r="Q527" s="87"/>
      <c r="R527" s="87"/>
      <c r="S527" s="87"/>
      <c r="T527" s="88"/>
      <c r="AT527" s="16" t="s">
        <v>166</v>
      </c>
      <c r="AU527" s="16" t="s">
        <v>90</v>
      </c>
    </row>
    <row r="528" s="11" customFormat="1" ht="22.8" customHeight="1">
      <c r="B528" s="230"/>
      <c r="C528" s="231"/>
      <c r="D528" s="232" t="s">
        <v>79</v>
      </c>
      <c r="E528" s="244" t="s">
        <v>836</v>
      </c>
      <c r="F528" s="244" t="s">
        <v>837</v>
      </c>
      <c r="G528" s="231"/>
      <c r="H528" s="231"/>
      <c r="I528" s="234"/>
      <c r="J528" s="245">
        <f>BK528</f>
        <v>0</v>
      </c>
      <c r="K528" s="231"/>
      <c r="L528" s="236"/>
      <c r="M528" s="237"/>
      <c r="N528" s="238"/>
      <c r="O528" s="238"/>
      <c r="P528" s="239">
        <f>SUM(P529:P611)</f>
        <v>0</v>
      </c>
      <c r="Q528" s="238"/>
      <c r="R528" s="239">
        <f>SUM(R529:R611)</f>
        <v>4.5433379999999985</v>
      </c>
      <c r="S528" s="238"/>
      <c r="T528" s="240">
        <f>SUM(T529:T611)</f>
        <v>3.58568</v>
      </c>
      <c r="AR528" s="241" t="s">
        <v>90</v>
      </c>
      <c r="AT528" s="242" t="s">
        <v>79</v>
      </c>
      <c r="AU528" s="242" t="s">
        <v>88</v>
      </c>
      <c r="AY528" s="241" t="s">
        <v>154</v>
      </c>
      <c r="BK528" s="243">
        <f>SUM(BK529:BK611)</f>
        <v>0</v>
      </c>
    </row>
    <row r="529" s="1" customFormat="1" ht="16.5" customHeight="1">
      <c r="B529" s="39"/>
      <c r="C529" s="246" t="s">
        <v>838</v>
      </c>
      <c r="D529" s="246" t="s">
        <v>157</v>
      </c>
      <c r="E529" s="247" t="s">
        <v>839</v>
      </c>
      <c r="F529" s="248" t="s">
        <v>840</v>
      </c>
      <c r="G529" s="249" t="s">
        <v>191</v>
      </c>
      <c r="H529" s="250">
        <v>152</v>
      </c>
      <c r="I529" s="251"/>
      <c r="J529" s="252">
        <f>ROUND(I529*H529,2)</f>
        <v>0</v>
      </c>
      <c r="K529" s="248" t="s">
        <v>161</v>
      </c>
      <c r="L529" s="41"/>
      <c r="M529" s="253" t="s">
        <v>1</v>
      </c>
      <c r="N529" s="254" t="s">
        <v>45</v>
      </c>
      <c r="O529" s="87"/>
      <c r="P529" s="255">
        <f>O529*H529</f>
        <v>0</v>
      </c>
      <c r="Q529" s="255">
        <v>0.00012400000000000001</v>
      </c>
      <c r="R529" s="255">
        <f>Q529*H529</f>
        <v>0.018848</v>
      </c>
      <c r="S529" s="255">
        <v>0.02359</v>
      </c>
      <c r="T529" s="256">
        <f>S529*H529</f>
        <v>3.58568</v>
      </c>
      <c r="AR529" s="257" t="s">
        <v>238</v>
      </c>
      <c r="AT529" s="257" t="s">
        <v>157</v>
      </c>
      <c r="AU529" s="257" t="s">
        <v>90</v>
      </c>
      <c r="AY529" s="16" t="s">
        <v>154</v>
      </c>
      <c r="BE529" s="139">
        <f>IF(N529="základní",J529,0)</f>
        <v>0</v>
      </c>
      <c r="BF529" s="139">
        <f>IF(N529="snížená",J529,0)</f>
        <v>0</v>
      </c>
      <c r="BG529" s="139">
        <f>IF(N529="zákl. přenesená",J529,0)</f>
        <v>0</v>
      </c>
      <c r="BH529" s="139">
        <f>IF(N529="sníž. přenesená",J529,0)</f>
        <v>0</v>
      </c>
      <c r="BI529" s="139">
        <f>IF(N529="nulová",J529,0)</f>
        <v>0</v>
      </c>
      <c r="BJ529" s="16" t="s">
        <v>88</v>
      </c>
      <c r="BK529" s="139">
        <f>ROUND(I529*H529,2)</f>
        <v>0</v>
      </c>
      <c r="BL529" s="16" t="s">
        <v>238</v>
      </c>
      <c r="BM529" s="257" t="s">
        <v>841</v>
      </c>
    </row>
    <row r="530" s="1" customFormat="1">
      <c r="B530" s="39"/>
      <c r="C530" s="40"/>
      <c r="D530" s="258" t="s">
        <v>164</v>
      </c>
      <c r="E530" s="40"/>
      <c r="F530" s="259" t="s">
        <v>842</v>
      </c>
      <c r="G530" s="40"/>
      <c r="H530" s="40"/>
      <c r="I530" s="155"/>
      <c r="J530" s="40"/>
      <c r="K530" s="40"/>
      <c r="L530" s="41"/>
      <c r="M530" s="260"/>
      <c r="N530" s="87"/>
      <c r="O530" s="87"/>
      <c r="P530" s="87"/>
      <c r="Q530" s="87"/>
      <c r="R530" s="87"/>
      <c r="S530" s="87"/>
      <c r="T530" s="88"/>
      <c r="AT530" s="16" t="s">
        <v>164</v>
      </c>
      <c r="AU530" s="16" t="s">
        <v>90</v>
      </c>
    </row>
    <row r="531" s="1" customFormat="1" ht="24" customHeight="1">
      <c r="B531" s="39"/>
      <c r="C531" s="246" t="s">
        <v>843</v>
      </c>
      <c r="D531" s="246" t="s">
        <v>157</v>
      </c>
      <c r="E531" s="247" t="s">
        <v>844</v>
      </c>
      <c r="F531" s="248" t="s">
        <v>845</v>
      </c>
      <c r="G531" s="249" t="s">
        <v>160</v>
      </c>
      <c r="H531" s="250">
        <v>3.5859999999999999</v>
      </c>
      <c r="I531" s="251"/>
      <c r="J531" s="252">
        <f>ROUND(I531*H531,2)</f>
        <v>0</v>
      </c>
      <c r="K531" s="248" t="s">
        <v>161</v>
      </c>
      <c r="L531" s="41"/>
      <c r="M531" s="253" t="s">
        <v>1</v>
      </c>
      <c r="N531" s="254" t="s">
        <v>45</v>
      </c>
      <c r="O531" s="87"/>
      <c r="P531" s="255">
        <f>O531*H531</f>
        <v>0</v>
      </c>
      <c r="Q531" s="255">
        <v>0</v>
      </c>
      <c r="R531" s="255">
        <f>Q531*H531</f>
        <v>0</v>
      </c>
      <c r="S531" s="255">
        <v>0</v>
      </c>
      <c r="T531" s="256">
        <f>S531*H531</f>
        <v>0</v>
      </c>
      <c r="AR531" s="257" t="s">
        <v>238</v>
      </c>
      <c r="AT531" s="257" t="s">
        <v>157</v>
      </c>
      <c r="AU531" s="257" t="s">
        <v>90</v>
      </c>
      <c r="AY531" s="16" t="s">
        <v>154</v>
      </c>
      <c r="BE531" s="139">
        <f>IF(N531="základní",J531,0)</f>
        <v>0</v>
      </c>
      <c r="BF531" s="139">
        <f>IF(N531="snížená",J531,0)</f>
        <v>0</v>
      </c>
      <c r="BG531" s="139">
        <f>IF(N531="zákl. přenesená",J531,0)</f>
        <v>0</v>
      </c>
      <c r="BH531" s="139">
        <f>IF(N531="sníž. přenesená",J531,0)</f>
        <v>0</v>
      </c>
      <c r="BI531" s="139">
        <f>IF(N531="nulová",J531,0)</f>
        <v>0</v>
      </c>
      <c r="BJ531" s="16" t="s">
        <v>88</v>
      </c>
      <c r="BK531" s="139">
        <f>ROUND(I531*H531,2)</f>
        <v>0</v>
      </c>
      <c r="BL531" s="16" t="s">
        <v>238</v>
      </c>
      <c r="BM531" s="257" t="s">
        <v>846</v>
      </c>
    </row>
    <row r="532" s="1" customFormat="1">
      <c r="B532" s="39"/>
      <c r="C532" s="40"/>
      <c r="D532" s="258" t="s">
        <v>164</v>
      </c>
      <c r="E532" s="40"/>
      <c r="F532" s="259" t="s">
        <v>847</v>
      </c>
      <c r="G532" s="40"/>
      <c r="H532" s="40"/>
      <c r="I532" s="155"/>
      <c r="J532" s="40"/>
      <c r="K532" s="40"/>
      <c r="L532" s="41"/>
      <c r="M532" s="260"/>
      <c r="N532" s="87"/>
      <c r="O532" s="87"/>
      <c r="P532" s="87"/>
      <c r="Q532" s="87"/>
      <c r="R532" s="87"/>
      <c r="S532" s="87"/>
      <c r="T532" s="88"/>
      <c r="AT532" s="16" t="s">
        <v>164</v>
      </c>
      <c r="AU532" s="16" t="s">
        <v>90</v>
      </c>
    </row>
    <row r="533" s="1" customFormat="1" ht="16.5" customHeight="1">
      <c r="B533" s="39"/>
      <c r="C533" s="246" t="s">
        <v>848</v>
      </c>
      <c r="D533" s="246" t="s">
        <v>157</v>
      </c>
      <c r="E533" s="247" t="s">
        <v>849</v>
      </c>
      <c r="F533" s="248" t="s">
        <v>850</v>
      </c>
      <c r="G533" s="249" t="s">
        <v>191</v>
      </c>
      <c r="H533" s="250">
        <v>10</v>
      </c>
      <c r="I533" s="251"/>
      <c r="J533" s="252">
        <f>ROUND(I533*H533,2)</f>
        <v>0</v>
      </c>
      <c r="K533" s="248" t="s">
        <v>161</v>
      </c>
      <c r="L533" s="41"/>
      <c r="M533" s="253" t="s">
        <v>1</v>
      </c>
      <c r="N533" s="254" t="s">
        <v>45</v>
      </c>
      <c r="O533" s="87"/>
      <c r="P533" s="255">
        <f>O533*H533</f>
        <v>0</v>
      </c>
      <c r="Q533" s="255">
        <v>0</v>
      </c>
      <c r="R533" s="255">
        <f>Q533*H533</f>
        <v>0</v>
      </c>
      <c r="S533" s="255">
        <v>0</v>
      </c>
      <c r="T533" s="256">
        <f>S533*H533</f>
        <v>0</v>
      </c>
      <c r="AR533" s="257" t="s">
        <v>238</v>
      </c>
      <c r="AT533" s="257" t="s">
        <v>157</v>
      </c>
      <c r="AU533" s="257" t="s">
        <v>90</v>
      </c>
      <c r="AY533" s="16" t="s">
        <v>154</v>
      </c>
      <c r="BE533" s="139">
        <f>IF(N533="základní",J533,0)</f>
        <v>0</v>
      </c>
      <c r="BF533" s="139">
        <f>IF(N533="snížená",J533,0)</f>
        <v>0</v>
      </c>
      <c r="BG533" s="139">
        <f>IF(N533="zákl. přenesená",J533,0)</f>
        <v>0</v>
      </c>
      <c r="BH533" s="139">
        <f>IF(N533="sníž. přenesená",J533,0)</f>
        <v>0</v>
      </c>
      <c r="BI533" s="139">
        <f>IF(N533="nulová",J533,0)</f>
        <v>0</v>
      </c>
      <c r="BJ533" s="16" t="s">
        <v>88</v>
      </c>
      <c r="BK533" s="139">
        <f>ROUND(I533*H533,2)</f>
        <v>0</v>
      </c>
      <c r="BL533" s="16" t="s">
        <v>238</v>
      </c>
      <c r="BM533" s="257" t="s">
        <v>851</v>
      </c>
    </row>
    <row r="534" s="1" customFormat="1">
      <c r="B534" s="39"/>
      <c r="C534" s="40"/>
      <c r="D534" s="258" t="s">
        <v>164</v>
      </c>
      <c r="E534" s="40"/>
      <c r="F534" s="259" t="s">
        <v>852</v>
      </c>
      <c r="G534" s="40"/>
      <c r="H534" s="40"/>
      <c r="I534" s="155"/>
      <c r="J534" s="40"/>
      <c r="K534" s="40"/>
      <c r="L534" s="41"/>
      <c r="M534" s="260"/>
      <c r="N534" s="87"/>
      <c r="O534" s="87"/>
      <c r="P534" s="87"/>
      <c r="Q534" s="87"/>
      <c r="R534" s="87"/>
      <c r="S534" s="87"/>
      <c r="T534" s="88"/>
      <c r="AT534" s="16" t="s">
        <v>164</v>
      </c>
      <c r="AU534" s="16" t="s">
        <v>90</v>
      </c>
    </row>
    <row r="535" s="1" customFormat="1">
      <c r="B535" s="39"/>
      <c r="C535" s="40"/>
      <c r="D535" s="258" t="s">
        <v>166</v>
      </c>
      <c r="E535" s="40"/>
      <c r="F535" s="261" t="s">
        <v>853</v>
      </c>
      <c r="G535" s="40"/>
      <c r="H535" s="40"/>
      <c r="I535" s="155"/>
      <c r="J535" s="40"/>
      <c r="K535" s="40"/>
      <c r="L535" s="41"/>
      <c r="M535" s="260"/>
      <c r="N535" s="87"/>
      <c r="O535" s="87"/>
      <c r="P535" s="87"/>
      <c r="Q535" s="87"/>
      <c r="R535" s="87"/>
      <c r="S535" s="87"/>
      <c r="T535" s="88"/>
      <c r="AT535" s="16" t="s">
        <v>166</v>
      </c>
      <c r="AU535" s="16" t="s">
        <v>90</v>
      </c>
    </row>
    <row r="536" s="1" customFormat="1" ht="24" customHeight="1">
      <c r="B536" s="39"/>
      <c r="C536" s="246" t="s">
        <v>854</v>
      </c>
      <c r="D536" s="246" t="s">
        <v>157</v>
      </c>
      <c r="E536" s="247" t="s">
        <v>855</v>
      </c>
      <c r="F536" s="248" t="s">
        <v>856</v>
      </c>
      <c r="G536" s="249" t="s">
        <v>191</v>
      </c>
      <c r="H536" s="250">
        <v>10</v>
      </c>
      <c r="I536" s="251"/>
      <c r="J536" s="252">
        <f>ROUND(I536*H536,2)</f>
        <v>0</v>
      </c>
      <c r="K536" s="248" t="s">
        <v>161</v>
      </c>
      <c r="L536" s="41"/>
      <c r="M536" s="253" t="s">
        <v>1</v>
      </c>
      <c r="N536" s="254" t="s">
        <v>45</v>
      </c>
      <c r="O536" s="87"/>
      <c r="P536" s="255">
        <f>O536*H536</f>
        <v>0</v>
      </c>
      <c r="Q536" s="255">
        <v>0</v>
      </c>
      <c r="R536" s="255">
        <f>Q536*H536</f>
        <v>0</v>
      </c>
      <c r="S536" s="255">
        <v>0</v>
      </c>
      <c r="T536" s="256">
        <f>S536*H536</f>
        <v>0</v>
      </c>
      <c r="AR536" s="257" t="s">
        <v>238</v>
      </c>
      <c r="AT536" s="257" t="s">
        <v>157</v>
      </c>
      <c r="AU536" s="257" t="s">
        <v>90</v>
      </c>
      <c r="AY536" s="16" t="s">
        <v>154</v>
      </c>
      <c r="BE536" s="139">
        <f>IF(N536="základní",J536,0)</f>
        <v>0</v>
      </c>
      <c r="BF536" s="139">
        <f>IF(N536="snížená",J536,0)</f>
        <v>0</v>
      </c>
      <c r="BG536" s="139">
        <f>IF(N536="zákl. přenesená",J536,0)</f>
        <v>0</v>
      </c>
      <c r="BH536" s="139">
        <f>IF(N536="sníž. přenesená",J536,0)</f>
        <v>0</v>
      </c>
      <c r="BI536" s="139">
        <f>IF(N536="nulová",J536,0)</f>
        <v>0</v>
      </c>
      <c r="BJ536" s="16" t="s">
        <v>88</v>
      </c>
      <c r="BK536" s="139">
        <f>ROUND(I536*H536,2)</f>
        <v>0</v>
      </c>
      <c r="BL536" s="16" t="s">
        <v>238</v>
      </c>
      <c r="BM536" s="257" t="s">
        <v>857</v>
      </c>
    </row>
    <row r="537" s="1" customFormat="1">
      <c r="B537" s="39"/>
      <c r="C537" s="40"/>
      <c r="D537" s="258" t="s">
        <v>164</v>
      </c>
      <c r="E537" s="40"/>
      <c r="F537" s="259" t="s">
        <v>858</v>
      </c>
      <c r="G537" s="40"/>
      <c r="H537" s="40"/>
      <c r="I537" s="155"/>
      <c r="J537" s="40"/>
      <c r="K537" s="40"/>
      <c r="L537" s="41"/>
      <c r="M537" s="260"/>
      <c r="N537" s="87"/>
      <c r="O537" s="87"/>
      <c r="P537" s="87"/>
      <c r="Q537" s="87"/>
      <c r="R537" s="87"/>
      <c r="S537" s="87"/>
      <c r="T537" s="88"/>
      <c r="AT537" s="16" t="s">
        <v>164</v>
      </c>
      <c r="AU537" s="16" t="s">
        <v>90</v>
      </c>
    </row>
    <row r="538" s="1" customFormat="1">
      <c r="B538" s="39"/>
      <c r="C538" s="40"/>
      <c r="D538" s="258" t="s">
        <v>166</v>
      </c>
      <c r="E538" s="40"/>
      <c r="F538" s="261" t="s">
        <v>853</v>
      </c>
      <c r="G538" s="40"/>
      <c r="H538" s="40"/>
      <c r="I538" s="155"/>
      <c r="J538" s="40"/>
      <c r="K538" s="40"/>
      <c r="L538" s="41"/>
      <c r="M538" s="260"/>
      <c r="N538" s="87"/>
      <c r="O538" s="87"/>
      <c r="P538" s="87"/>
      <c r="Q538" s="87"/>
      <c r="R538" s="87"/>
      <c r="S538" s="87"/>
      <c r="T538" s="88"/>
      <c r="AT538" s="16" t="s">
        <v>166</v>
      </c>
      <c r="AU538" s="16" t="s">
        <v>90</v>
      </c>
    </row>
    <row r="539" s="1" customFormat="1" ht="24" customHeight="1">
      <c r="B539" s="39"/>
      <c r="C539" s="246" t="s">
        <v>859</v>
      </c>
      <c r="D539" s="246" t="s">
        <v>157</v>
      </c>
      <c r="E539" s="247" t="s">
        <v>860</v>
      </c>
      <c r="F539" s="248" t="s">
        <v>861</v>
      </c>
      <c r="G539" s="249" t="s">
        <v>191</v>
      </c>
      <c r="H539" s="250">
        <v>193</v>
      </c>
      <c r="I539" s="251"/>
      <c r="J539" s="252">
        <f>ROUND(I539*H539,2)</f>
        <v>0</v>
      </c>
      <c r="K539" s="248" t="s">
        <v>161</v>
      </c>
      <c r="L539" s="41"/>
      <c r="M539" s="253" t="s">
        <v>1</v>
      </c>
      <c r="N539" s="254" t="s">
        <v>45</v>
      </c>
      <c r="O539" s="87"/>
      <c r="P539" s="255">
        <f>O539*H539</f>
        <v>0</v>
      </c>
      <c r="Q539" s="255">
        <v>0</v>
      </c>
      <c r="R539" s="255">
        <f>Q539*H539</f>
        <v>0</v>
      </c>
      <c r="S539" s="255">
        <v>0</v>
      </c>
      <c r="T539" s="256">
        <f>S539*H539</f>
        <v>0</v>
      </c>
      <c r="AR539" s="257" t="s">
        <v>238</v>
      </c>
      <c r="AT539" s="257" t="s">
        <v>157</v>
      </c>
      <c r="AU539" s="257" t="s">
        <v>90</v>
      </c>
      <c r="AY539" s="16" t="s">
        <v>154</v>
      </c>
      <c r="BE539" s="139">
        <f>IF(N539="základní",J539,0)</f>
        <v>0</v>
      </c>
      <c r="BF539" s="139">
        <f>IF(N539="snížená",J539,0)</f>
        <v>0</v>
      </c>
      <c r="BG539" s="139">
        <f>IF(N539="zákl. přenesená",J539,0)</f>
        <v>0</v>
      </c>
      <c r="BH539" s="139">
        <f>IF(N539="sníž. přenesená",J539,0)</f>
        <v>0</v>
      </c>
      <c r="BI539" s="139">
        <f>IF(N539="nulová",J539,0)</f>
        <v>0</v>
      </c>
      <c r="BJ539" s="16" t="s">
        <v>88</v>
      </c>
      <c r="BK539" s="139">
        <f>ROUND(I539*H539,2)</f>
        <v>0</v>
      </c>
      <c r="BL539" s="16" t="s">
        <v>238</v>
      </c>
      <c r="BM539" s="257" t="s">
        <v>862</v>
      </c>
    </row>
    <row r="540" s="1" customFormat="1">
      <c r="B540" s="39"/>
      <c r="C540" s="40"/>
      <c r="D540" s="258" t="s">
        <v>164</v>
      </c>
      <c r="E540" s="40"/>
      <c r="F540" s="259" t="s">
        <v>863</v>
      </c>
      <c r="G540" s="40"/>
      <c r="H540" s="40"/>
      <c r="I540" s="155"/>
      <c r="J540" s="40"/>
      <c r="K540" s="40"/>
      <c r="L540" s="41"/>
      <c r="M540" s="260"/>
      <c r="N540" s="87"/>
      <c r="O540" s="87"/>
      <c r="P540" s="87"/>
      <c r="Q540" s="87"/>
      <c r="R540" s="87"/>
      <c r="S540" s="87"/>
      <c r="T540" s="88"/>
      <c r="AT540" s="16" t="s">
        <v>164</v>
      </c>
      <c r="AU540" s="16" t="s">
        <v>90</v>
      </c>
    </row>
    <row r="541" s="1" customFormat="1">
      <c r="B541" s="39"/>
      <c r="C541" s="40"/>
      <c r="D541" s="258" t="s">
        <v>166</v>
      </c>
      <c r="E541" s="40"/>
      <c r="F541" s="261" t="s">
        <v>853</v>
      </c>
      <c r="G541" s="40"/>
      <c r="H541" s="40"/>
      <c r="I541" s="155"/>
      <c r="J541" s="40"/>
      <c r="K541" s="40"/>
      <c r="L541" s="41"/>
      <c r="M541" s="260"/>
      <c r="N541" s="87"/>
      <c r="O541" s="87"/>
      <c r="P541" s="87"/>
      <c r="Q541" s="87"/>
      <c r="R541" s="87"/>
      <c r="S541" s="87"/>
      <c r="T541" s="88"/>
      <c r="AT541" s="16" t="s">
        <v>166</v>
      </c>
      <c r="AU541" s="16" t="s">
        <v>90</v>
      </c>
    </row>
    <row r="542" s="1" customFormat="1" ht="24" customHeight="1">
      <c r="B542" s="39"/>
      <c r="C542" s="246" t="s">
        <v>864</v>
      </c>
      <c r="D542" s="246" t="s">
        <v>157</v>
      </c>
      <c r="E542" s="247" t="s">
        <v>865</v>
      </c>
      <c r="F542" s="248" t="s">
        <v>866</v>
      </c>
      <c r="G542" s="249" t="s">
        <v>191</v>
      </c>
      <c r="H542" s="250">
        <v>12</v>
      </c>
      <c r="I542" s="251"/>
      <c r="J542" s="252">
        <f>ROUND(I542*H542,2)</f>
        <v>0</v>
      </c>
      <c r="K542" s="248" t="s">
        <v>161</v>
      </c>
      <c r="L542" s="41"/>
      <c r="M542" s="253" t="s">
        <v>1</v>
      </c>
      <c r="N542" s="254" t="s">
        <v>45</v>
      </c>
      <c r="O542" s="87"/>
      <c r="P542" s="255">
        <f>O542*H542</f>
        <v>0</v>
      </c>
      <c r="Q542" s="255">
        <v>0</v>
      </c>
      <c r="R542" s="255">
        <f>Q542*H542</f>
        <v>0</v>
      </c>
      <c r="S542" s="255">
        <v>0</v>
      </c>
      <c r="T542" s="256">
        <f>S542*H542</f>
        <v>0</v>
      </c>
      <c r="AR542" s="257" t="s">
        <v>238</v>
      </c>
      <c r="AT542" s="257" t="s">
        <v>157</v>
      </c>
      <c r="AU542" s="257" t="s">
        <v>90</v>
      </c>
      <c r="AY542" s="16" t="s">
        <v>154</v>
      </c>
      <c r="BE542" s="139">
        <f>IF(N542="základní",J542,0)</f>
        <v>0</v>
      </c>
      <c r="BF542" s="139">
        <f>IF(N542="snížená",J542,0)</f>
        <v>0</v>
      </c>
      <c r="BG542" s="139">
        <f>IF(N542="zákl. přenesená",J542,0)</f>
        <v>0</v>
      </c>
      <c r="BH542" s="139">
        <f>IF(N542="sníž. přenesená",J542,0)</f>
        <v>0</v>
      </c>
      <c r="BI542" s="139">
        <f>IF(N542="nulová",J542,0)</f>
        <v>0</v>
      </c>
      <c r="BJ542" s="16" t="s">
        <v>88</v>
      </c>
      <c r="BK542" s="139">
        <f>ROUND(I542*H542,2)</f>
        <v>0</v>
      </c>
      <c r="BL542" s="16" t="s">
        <v>238</v>
      </c>
      <c r="BM542" s="257" t="s">
        <v>867</v>
      </c>
    </row>
    <row r="543" s="1" customFormat="1">
      <c r="B543" s="39"/>
      <c r="C543" s="40"/>
      <c r="D543" s="258" t="s">
        <v>164</v>
      </c>
      <c r="E543" s="40"/>
      <c r="F543" s="259" t="s">
        <v>868</v>
      </c>
      <c r="G543" s="40"/>
      <c r="H543" s="40"/>
      <c r="I543" s="155"/>
      <c r="J543" s="40"/>
      <c r="K543" s="40"/>
      <c r="L543" s="41"/>
      <c r="M543" s="260"/>
      <c r="N543" s="87"/>
      <c r="O543" s="87"/>
      <c r="P543" s="87"/>
      <c r="Q543" s="87"/>
      <c r="R543" s="87"/>
      <c r="S543" s="87"/>
      <c r="T543" s="88"/>
      <c r="AT543" s="16" t="s">
        <v>164</v>
      </c>
      <c r="AU543" s="16" t="s">
        <v>90</v>
      </c>
    </row>
    <row r="544" s="1" customFormat="1">
      <c r="B544" s="39"/>
      <c r="C544" s="40"/>
      <c r="D544" s="258" t="s">
        <v>166</v>
      </c>
      <c r="E544" s="40"/>
      <c r="F544" s="261" t="s">
        <v>853</v>
      </c>
      <c r="G544" s="40"/>
      <c r="H544" s="40"/>
      <c r="I544" s="155"/>
      <c r="J544" s="40"/>
      <c r="K544" s="40"/>
      <c r="L544" s="41"/>
      <c r="M544" s="260"/>
      <c r="N544" s="87"/>
      <c r="O544" s="87"/>
      <c r="P544" s="87"/>
      <c r="Q544" s="87"/>
      <c r="R544" s="87"/>
      <c r="S544" s="87"/>
      <c r="T544" s="88"/>
      <c r="AT544" s="16" t="s">
        <v>166</v>
      </c>
      <c r="AU544" s="16" t="s">
        <v>90</v>
      </c>
    </row>
    <row r="545" s="1" customFormat="1" ht="16.5" customHeight="1">
      <c r="B545" s="39"/>
      <c r="C545" s="246" t="s">
        <v>869</v>
      </c>
      <c r="D545" s="246" t="s">
        <v>157</v>
      </c>
      <c r="E545" s="247" t="s">
        <v>870</v>
      </c>
      <c r="F545" s="248" t="s">
        <v>578</v>
      </c>
      <c r="G545" s="249" t="s">
        <v>436</v>
      </c>
      <c r="H545" s="250">
        <v>1</v>
      </c>
      <c r="I545" s="251"/>
      <c r="J545" s="252">
        <f>ROUND(I545*H545,2)</f>
        <v>0</v>
      </c>
      <c r="K545" s="248" t="s">
        <v>1</v>
      </c>
      <c r="L545" s="41"/>
      <c r="M545" s="253" t="s">
        <v>1</v>
      </c>
      <c r="N545" s="254" t="s">
        <v>45</v>
      </c>
      <c r="O545" s="87"/>
      <c r="P545" s="255">
        <f>O545*H545</f>
        <v>0</v>
      </c>
      <c r="Q545" s="255">
        <v>0</v>
      </c>
      <c r="R545" s="255">
        <f>Q545*H545</f>
        <v>0</v>
      </c>
      <c r="S545" s="255">
        <v>0</v>
      </c>
      <c r="T545" s="256">
        <f>S545*H545</f>
        <v>0</v>
      </c>
      <c r="AR545" s="257" t="s">
        <v>162</v>
      </c>
      <c r="AT545" s="257" t="s">
        <v>157</v>
      </c>
      <c r="AU545" s="257" t="s">
        <v>90</v>
      </c>
      <c r="AY545" s="16" t="s">
        <v>154</v>
      </c>
      <c r="BE545" s="139">
        <f>IF(N545="základní",J545,0)</f>
        <v>0</v>
      </c>
      <c r="BF545" s="139">
        <f>IF(N545="snížená",J545,0)</f>
        <v>0</v>
      </c>
      <c r="BG545" s="139">
        <f>IF(N545="zákl. přenesená",J545,0)</f>
        <v>0</v>
      </c>
      <c r="BH545" s="139">
        <f>IF(N545="sníž. přenesená",J545,0)</f>
        <v>0</v>
      </c>
      <c r="BI545" s="139">
        <f>IF(N545="nulová",J545,0)</f>
        <v>0</v>
      </c>
      <c r="BJ545" s="16" t="s">
        <v>88</v>
      </c>
      <c r="BK545" s="139">
        <f>ROUND(I545*H545,2)</f>
        <v>0</v>
      </c>
      <c r="BL545" s="16" t="s">
        <v>162</v>
      </c>
      <c r="BM545" s="257" t="s">
        <v>871</v>
      </c>
    </row>
    <row r="546" s="1" customFormat="1">
      <c r="B546" s="39"/>
      <c r="C546" s="40"/>
      <c r="D546" s="258" t="s">
        <v>164</v>
      </c>
      <c r="E546" s="40"/>
      <c r="F546" s="259" t="s">
        <v>578</v>
      </c>
      <c r="G546" s="40"/>
      <c r="H546" s="40"/>
      <c r="I546" s="155"/>
      <c r="J546" s="40"/>
      <c r="K546" s="40"/>
      <c r="L546" s="41"/>
      <c r="M546" s="260"/>
      <c r="N546" s="87"/>
      <c r="O546" s="87"/>
      <c r="P546" s="87"/>
      <c r="Q546" s="87"/>
      <c r="R546" s="87"/>
      <c r="S546" s="87"/>
      <c r="T546" s="88"/>
      <c r="AT546" s="16" t="s">
        <v>164</v>
      </c>
      <c r="AU546" s="16" t="s">
        <v>90</v>
      </c>
    </row>
    <row r="547" s="1" customFormat="1" ht="16.5" customHeight="1">
      <c r="B547" s="39"/>
      <c r="C547" s="246" t="s">
        <v>872</v>
      </c>
      <c r="D547" s="246" t="s">
        <v>157</v>
      </c>
      <c r="E547" s="247" t="s">
        <v>873</v>
      </c>
      <c r="F547" s="248" t="s">
        <v>874</v>
      </c>
      <c r="G547" s="249" t="s">
        <v>436</v>
      </c>
      <c r="H547" s="250">
        <v>1</v>
      </c>
      <c r="I547" s="251"/>
      <c r="J547" s="252">
        <f>ROUND(I547*H547,2)</f>
        <v>0</v>
      </c>
      <c r="K547" s="248" t="s">
        <v>1</v>
      </c>
      <c r="L547" s="41"/>
      <c r="M547" s="253" t="s">
        <v>1</v>
      </c>
      <c r="N547" s="254" t="s">
        <v>45</v>
      </c>
      <c r="O547" s="87"/>
      <c r="P547" s="255">
        <f>O547*H547</f>
        <v>0</v>
      </c>
      <c r="Q547" s="255">
        <v>0</v>
      </c>
      <c r="R547" s="255">
        <f>Q547*H547</f>
        <v>0</v>
      </c>
      <c r="S547" s="255">
        <v>0</v>
      </c>
      <c r="T547" s="256">
        <f>S547*H547</f>
        <v>0</v>
      </c>
      <c r="AR547" s="257" t="s">
        <v>162</v>
      </c>
      <c r="AT547" s="257" t="s">
        <v>157</v>
      </c>
      <c r="AU547" s="257" t="s">
        <v>90</v>
      </c>
      <c r="AY547" s="16" t="s">
        <v>154</v>
      </c>
      <c r="BE547" s="139">
        <f>IF(N547="základní",J547,0)</f>
        <v>0</v>
      </c>
      <c r="BF547" s="139">
        <f>IF(N547="snížená",J547,0)</f>
        <v>0</v>
      </c>
      <c r="BG547" s="139">
        <f>IF(N547="zákl. přenesená",J547,0)</f>
        <v>0</v>
      </c>
      <c r="BH547" s="139">
        <f>IF(N547="sníž. přenesená",J547,0)</f>
        <v>0</v>
      </c>
      <c r="BI547" s="139">
        <f>IF(N547="nulová",J547,0)</f>
        <v>0</v>
      </c>
      <c r="BJ547" s="16" t="s">
        <v>88</v>
      </c>
      <c r="BK547" s="139">
        <f>ROUND(I547*H547,2)</f>
        <v>0</v>
      </c>
      <c r="BL547" s="16" t="s">
        <v>162</v>
      </c>
      <c r="BM547" s="257" t="s">
        <v>875</v>
      </c>
    </row>
    <row r="548" s="1" customFormat="1">
      <c r="B548" s="39"/>
      <c r="C548" s="40"/>
      <c r="D548" s="258" t="s">
        <v>164</v>
      </c>
      <c r="E548" s="40"/>
      <c r="F548" s="259" t="s">
        <v>874</v>
      </c>
      <c r="G548" s="40"/>
      <c r="H548" s="40"/>
      <c r="I548" s="155"/>
      <c r="J548" s="40"/>
      <c r="K548" s="40"/>
      <c r="L548" s="41"/>
      <c r="M548" s="260"/>
      <c r="N548" s="87"/>
      <c r="O548" s="87"/>
      <c r="P548" s="87"/>
      <c r="Q548" s="87"/>
      <c r="R548" s="87"/>
      <c r="S548" s="87"/>
      <c r="T548" s="88"/>
      <c r="AT548" s="16" t="s">
        <v>164</v>
      </c>
      <c r="AU548" s="16" t="s">
        <v>90</v>
      </c>
    </row>
    <row r="549" s="1" customFormat="1" ht="24" customHeight="1">
      <c r="B549" s="39"/>
      <c r="C549" s="246" t="s">
        <v>876</v>
      </c>
      <c r="D549" s="246" t="s">
        <v>157</v>
      </c>
      <c r="E549" s="247" t="s">
        <v>877</v>
      </c>
      <c r="F549" s="248" t="s">
        <v>582</v>
      </c>
      <c r="G549" s="249" t="s">
        <v>191</v>
      </c>
      <c r="H549" s="250">
        <v>20</v>
      </c>
      <c r="I549" s="251"/>
      <c r="J549" s="252">
        <f>ROUND(I549*H549,2)</f>
        <v>0</v>
      </c>
      <c r="K549" s="248" t="s">
        <v>1</v>
      </c>
      <c r="L549" s="41"/>
      <c r="M549" s="253" t="s">
        <v>1</v>
      </c>
      <c r="N549" s="254" t="s">
        <v>45</v>
      </c>
      <c r="O549" s="87"/>
      <c r="P549" s="255">
        <f>O549*H549</f>
        <v>0</v>
      </c>
      <c r="Q549" s="255">
        <v>0</v>
      </c>
      <c r="R549" s="255">
        <f>Q549*H549</f>
        <v>0</v>
      </c>
      <c r="S549" s="255">
        <v>0</v>
      </c>
      <c r="T549" s="256">
        <f>S549*H549</f>
        <v>0</v>
      </c>
      <c r="AR549" s="257" t="s">
        <v>162</v>
      </c>
      <c r="AT549" s="257" t="s">
        <v>157</v>
      </c>
      <c r="AU549" s="257" t="s">
        <v>90</v>
      </c>
      <c r="AY549" s="16" t="s">
        <v>154</v>
      </c>
      <c r="BE549" s="139">
        <f>IF(N549="základní",J549,0)</f>
        <v>0</v>
      </c>
      <c r="BF549" s="139">
        <f>IF(N549="snížená",J549,0)</f>
        <v>0</v>
      </c>
      <c r="BG549" s="139">
        <f>IF(N549="zákl. přenesená",J549,0)</f>
        <v>0</v>
      </c>
      <c r="BH549" s="139">
        <f>IF(N549="sníž. přenesená",J549,0)</f>
        <v>0</v>
      </c>
      <c r="BI549" s="139">
        <f>IF(N549="nulová",J549,0)</f>
        <v>0</v>
      </c>
      <c r="BJ549" s="16" t="s">
        <v>88</v>
      </c>
      <c r="BK549" s="139">
        <f>ROUND(I549*H549,2)</f>
        <v>0</v>
      </c>
      <c r="BL549" s="16" t="s">
        <v>162</v>
      </c>
      <c r="BM549" s="257" t="s">
        <v>878</v>
      </c>
    </row>
    <row r="550" s="1" customFormat="1">
      <c r="B550" s="39"/>
      <c r="C550" s="40"/>
      <c r="D550" s="258" t="s">
        <v>164</v>
      </c>
      <c r="E550" s="40"/>
      <c r="F550" s="259" t="s">
        <v>582</v>
      </c>
      <c r="G550" s="40"/>
      <c r="H550" s="40"/>
      <c r="I550" s="155"/>
      <c r="J550" s="40"/>
      <c r="K550" s="40"/>
      <c r="L550" s="41"/>
      <c r="M550" s="260"/>
      <c r="N550" s="87"/>
      <c r="O550" s="87"/>
      <c r="P550" s="87"/>
      <c r="Q550" s="87"/>
      <c r="R550" s="87"/>
      <c r="S550" s="87"/>
      <c r="T550" s="88"/>
      <c r="AT550" s="16" t="s">
        <v>164</v>
      </c>
      <c r="AU550" s="16" t="s">
        <v>90</v>
      </c>
    </row>
    <row r="551" s="1" customFormat="1" ht="24" customHeight="1">
      <c r="B551" s="39"/>
      <c r="C551" s="246" t="s">
        <v>879</v>
      </c>
      <c r="D551" s="246" t="s">
        <v>157</v>
      </c>
      <c r="E551" s="247" t="s">
        <v>880</v>
      </c>
      <c r="F551" s="248" t="s">
        <v>881</v>
      </c>
      <c r="G551" s="249" t="s">
        <v>191</v>
      </c>
      <c r="H551" s="250">
        <v>193</v>
      </c>
      <c r="I551" s="251"/>
      <c r="J551" s="252">
        <f>ROUND(I551*H551,2)</f>
        <v>0</v>
      </c>
      <c r="K551" s="248" t="s">
        <v>1</v>
      </c>
      <c r="L551" s="41"/>
      <c r="M551" s="253" t="s">
        <v>1</v>
      </c>
      <c r="N551" s="254" t="s">
        <v>45</v>
      </c>
      <c r="O551" s="87"/>
      <c r="P551" s="255">
        <f>O551*H551</f>
        <v>0</v>
      </c>
      <c r="Q551" s="255">
        <v>0</v>
      </c>
      <c r="R551" s="255">
        <f>Q551*H551</f>
        <v>0</v>
      </c>
      <c r="S551" s="255">
        <v>0</v>
      </c>
      <c r="T551" s="256">
        <f>S551*H551</f>
        <v>0</v>
      </c>
      <c r="AR551" s="257" t="s">
        <v>162</v>
      </c>
      <c r="AT551" s="257" t="s">
        <v>157</v>
      </c>
      <c r="AU551" s="257" t="s">
        <v>90</v>
      </c>
      <c r="AY551" s="16" t="s">
        <v>154</v>
      </c>
      <c r="BE551" s="139">
        <f>IF(N551="základní",J551,0)</f>
        <v>0</v>
      </c>
      <c r="BF551" s="139">
        <f>IF(N551="snížená",J551,0)</f>
        <v>0</v>
      </c>
      <c r="BG551" s="139">
        <f>IF(N551="zákl. přenesená",J551,0)</f>
        <v>0</v>
      </c>
      <c r="BH551" s="139">
        <f>IF(N551="sníž. přenesená",J551,0)</f>
        <v>0</v>
      </c>
      <c r="BI551" s="139">
        <f>IF(N551="nulová",J551,0)</f>
        <v>0</v>
      </c>
      <c r="BJ551" s="16" t="s">
        <v>88</v>
      </c>
      <c r="BK551" s="139">
        <f>ROUND(I551*H551,2)</f>
        <v>0</v>
      </c>
      <c r="BL551" s="16" t="s">
        <v>162</v>
      </c>
      <c r="BM551" s="257" t="s">
        <v>882</v>
      </c>
    </row>
    <row r="552" s="1" customFormat="1">
      <c r="B552" s="39"/>
      <c r="C552" s="40"/>
      <c r="D552" s="258" t="s">
        <v>164</v>
      </c>
      <c r="E552" s="40"/>
      <c r="F552" s="259" t="s">
        <v>881</v>
      </c>
      <c r="G552" s="40"/>
      <c r="H552" s="40"/>
      <c r="I552" s="155"/>
      <c r="J552" s="40"/>
      <c r="K552" s="40"/>
      <c r="L552" s="41"/>
      <c r="M552" s="260"/>
      <c r="N552" s="87"/>
      <c r="O552" s="87"/>
      <c r="P552" s="87"/>
      <c r="Q552" s="87"/>
      <c r="R552" s="87"/>
      <c r="S552" s="87"/>
      <c r="T552" s="88"/>
      <c r="AT552" s="16" t="s">
        <v>164</v>
      </c>
      <c r="AU552" s="16" t="s">
        <v>90</v>
      </c>
    </row>
    <row r="553" s="1" customFormat="1" ht="36" customHeight="1">
      <c r="B553" s="39"/>
      <c r="C553" s="246" t="s">
        <v>883</v>
      </c>
      <c r="D553" s="246" t="s">
        <v>157</v>
      </c>
      <c r="E553" s="247" t="s">
        <v>884</v>
      </c>
      <c r="F553" s="248" t="s">
        <v>885</v>
      </c>
      <c r="G553" s="249" t="s">
        <v>225</v>
      </c>
      <c r="H553" s="250">
        <v>4</v>
      </c>
      <c r="I553" s="251"/>
      <c r="J553" s="252">
        <f>ROUND(I553*H553,2)</f>
        <v>0</v>
      </c>
      <c r="K553" s="248" t="s">
        <v>1</v>
      </c>
      <c r="L553" s="41"/>
      <c r="M553" s="253" t="s">
        <v>1</v>
      </c>
      <c r="N553" s="254" t="s">
        <v>45</v>
      </c>
      <c r="O553" s="87"/>
      <c r="P553" s="255">
        <f>O553*H553</f>
        <v>0</v>
      </c>
      <c r="Q553" s="255">
        <v>0.02997</v>
      </c>
      <c r="R553" s="255">
        <f>Q553*H553</f>
        <v>0.11988</v>
      </c>
      <c r="S553" s="255">
        <v>0</v>
      </c>
      <c r="T553" s="256">
        <f>S553*H553</f>
        <v>0</v>
      </c>
      <c r="AR553" s="257" t="s">
        <v>238</v>
      </c>
      <c r="AT553" s="257" t="s">
        <v>157</v>
      </c>
      <c r="AU553" s="257" t="s">
        <v>90</v>
      </c>
      <c r="AY553" s="16" t="s">
        <v>154</v>
      </c>
      <c r="BE553" s="139">
        <f>IF(N553="základní",J553,0)</f>
        <v>0</v>
      </c>
      <c r="BF553" s="139">
        <f>IF(N553="snížená",J553,0)</f>
        <v>0</v>
      </c>
      <c r="BG553" s="139">
        <f>IF(N553="zákl. přenesená",J553,0)</f>
        <v>0</v>
      </c>
      <c r="BH553" s="139">
        <f>IF(N553="sníž. přenesená",J553,0)</f>
        <v>0</v>
      </c>
      <c r="BI553" s="139">
        <f>IF(N553="nulová",J553,0)</f>
        <v>0</v>
      </c>
      <c r="BJ553" s="16" t="s">
        <v>88</v>
      </c>
      <c r="BK553" s="139">
        <f>ROUND(I553*H553,2)</f>
        <v>0</v>
      </c>
      <c r="BL553" s="16" t="s">
        <v>238</v>
      </c>
      <c r="BM553" s="257" t="s">
        <v>886</v>
      </c>
    </row>
    <row r="554" s="1" customFormat="1">
      <c r="B554" s="39"/>
      <c r="C554" s="40"/>
      <c r="D554" s="258" t="s">
        <v>164</v>
      </c>
      <c r="E554" s="40"/>
      <c r="F554" s="259" t="s">
        <v>887</v>
      </c>
      <c r="G554" s="40"/>
      <c r="H554" s="40"/>
      <c r="I554" s="155"/>
      <c r="J554" s="40"/>
      <c r="K554" s="40"/>
      <c r="L554" s="41"/>
      <c r="M554" s="260"/>
      <c r="N554" s="87"/>
      <c r="O554" s="87"/>
      <c r="P554" s="87"/>
      <c r="Q554" s="87"/>
      <c r="R554" s="87"/>
      <c r="S554" s="87"/>
      <c r="T554" s="88"/>
      <c r="AT554" s="16" t="s">
        <v>164</v>
      </c>
      <c r="AU554" s="16" t="s">
        <v>90</v>
      </c>
    </row>
    <row r="555" s="1" customFormat="1">
      <c r="B555" s="39"/>
      <c r="C555" s="40"/>
      <c r="D555" s="258" t="s">
        <v>166</v>
      </c>
      <c r="E555" s="40"/>
      <c r="F555" s="261" t="s">
        <v>888</v>
      </c>
      <c r="G555" s="40"/>
      <c r="H555" s="40"/>
      <c r="I555" s="155"/>
      <c r="J555" s="40"/>
      <c r="K555" s="40"/>
      <c r="L555" s="41"/>
      <c r="M555" s="260"/>
      <c r="N555" s="87"/>
      <c r="O555" s="87"/>
      <c r="P555" s="87"/>
      <c r="Q555" s="87"/>
      <c r="R555" s="87"/>
      <c r="S555" s="87"/>
      <c r="T555" s="88"/>
      <c r="AT555" s="16" t="s">
        <v>166</v>
      </c>
      <c r="AU555" s="16" t="s">
        <v>90</v>
      </c>
    </row>
    <row r="556" s="1" customFormat="1" ht="48" customHeight="1">
      <c r="B556" s="39"/>
      <c r="C556" s="246" t="s">
        <v>889</v>
      </c>
      <c r="D556" s="246" t="s">
        <v>157</v>
      </c>
      <c r="E556" s="247" t="s">
        <v>890</v>
      </c>
      <c r="F556" s="248" t="s">
        <v>891</v>
      </c>
      <c r="G556" s="249" t="s">
        <v>225</v>
      </c>
      <c r="H556" s="250">
        <v>16</v>
      </c>
      <c r="I556" s="251"/>
      <c r="J556" s="252">
        <f>ROUND(I556*H556,2)</f>
        <v>0</v>
      </c>
      <c r="K556" s="248" t="s">
        <v>1</v>
      </c>
      <c r="L556" s="41"/>
      <c r="M556" s="253" t="s">
        <v>1</v>
      </c>
      <c r="N556" s="254" t="s">
        <v>45</v>
      </c>
      <c r="O556" s="87"/>
      <c r="P556" s="255">
        <f>O556*H556</f>
        <v>0</v>
      </c>
      <c r="Q556" s="255">
        <v>0.02997</v>
      </c>
      <c r="R556" s="255">
        <f>Q556*H556</f>
        <v>0.47952</v>
      </c>
      <c r="S556" s="255">
        <v>0</v>
      </c>
      <c r="T556" s="256">
        <f>S556*H556</f>
        <v>0</v>
      </c>
      <c r="AR556" s="257" t="s">
        <v>238</v>
      </c>
      <c r="AT556" s="257" t="s">
        <v>157</v>
      </c>
      <c r="AU556" s="257" t="s">
        <v>90</v>
      </c>
      <c r="AY556" s="16" t="s">
        <v>154</v>
      </c>
      <c r="BE556" s="139">
        <f>IF(N556="základní",J556,0)</f>
        <v>0</v>
      </c>
      <c r="BF556" s="139">
        <f>IF(N556="snížená",J556,0)</f>
        <v>0</v>
      </c>
      <c r="BG556" s="139">
        <f>IF(N556="zákl. přenesená",J556,0)</f>
        <v>0</v>
      </c>
      <c r="BH556" s="139">
        <f>IF(N556="sníž. přenesená",J556,0)</f>
        <v>0</v>
      </c>
      <c r="BI556" s="139">
        <f>IF(N556="nulová",J556,0)</f>
        <v>0</v>
      </c>
      <c r="BJ556" s="16" t="s">
        <v>88</v>
      </c>
      <c r="BK556" s="139">
        <f>ROUND(I556*H556,2)</f>
        <v>0</v>
      </c>
      <c r="BL556" s="16" t="s">
        <v>238</v>
      </c>
      <c r="BM556" s="257" t="s">
        <v>892</v>
      </c>
    </row>
    <row r="557" s="1" customFormat="1">
      <c r="B557" s="39"/>
      <c r="C557" s="40"/>
      <c r="D557" s="258" t="s">
        <v>164</v>
      </c>
      <c r="E557" s="40"/>
      <c r="F557" s="259" t="s">
        <v>893</v>
      </c>
      <c r="G557" s="40"/>
      <c r="H557" s="40"/>
      <c r="I557" s="155"/>
      <c r="J557" s="40"/>
      <c r="K557" s="40"/>
      <c r="L557" s="41"/>
      <c r="M557" s="260"/>
      <c r="N557" s="87"/>
      <c r="O557" s="87"/>
      <c r="P557" s="87"/>
      <c r="Q557" s="87"/>
      <c r="R557" s="87"/>
      <c r="S557" s="87"/>
      <c r="T557" s="88"/>
      <c r="AT557" s="16" t="s">
        <v>164</v>
      </c>
      <c r="AU557" s="16" t="s">
        <v>90</v>
      </c>
    </row>
    <row r="558" s="1" customFormat="1">
      <c r="B558" s="39"/>
      <c r="C558" s="40"/>
      <c r="D558" s="258" t="s">
        <v>166</v>
      </c>
      <c r="E558" s="40"/>
      <c r="F558" s="261" t="s">
        <v>888</v>
      </c>
      <c r="G558" s="40"/>
      <c r="H558" s="40"/>
      <c r="I558" s="155"/>
      <c r="J558" s="40"/>
      <c r="K558" s="40"/>
      <c r="L558" s="41"/>
      <c r="M558" s="260"/>
      <c r="N558" s="87"/>
      <c r="O558" s="87"/>
      <c r="P558" s="87"/>
      <c r="Q558" s="87"/>
      <c r="R558" s="87"/>
      <c r="S558" s="87"/>
      <c r="T558" s="88"/>
      <c r="AT558" s="16" t="s">
        <v>166</v>
      </c>
      <c r="AU558" s="16" t="s">
        <v>90</v>
      </c>
    </row>
    <row r="559" s="1" customFormat="1" ht="24" customHeight="1">
      <c r="B559" s="39"/>
      <c r="C559" s="246" t="s">
        <v>894</v>
      </c>
      <c r="D559" s="246" t="s">
        <v>157</v>
      </c>
      <c r="E559" s="247" t="s">
        <v>895</v>
      </c>
      <c r="F559" s="248" t="s">
        <v>896</v>
      </c>
      <c r="G559" s="249" t="s">
        <v>225</v>
      </c>
      <c r="H559" s="250">
        <v>1</v>
      </c>
      <c r="I559" s="251"/>
      <c r="J559" s="252">
        <f>ROUND(I559*H559,2)</f>
        <v>0</v>
      </c>
      <c r="K559" s="248" t="s">
        <v>1</v>
      </c>
      <c r="L559" s="41"/>
      <c r="M559" s="253" t="s">
        <v>1</v>
      </c>
      <c r="N559" s="254" t="s">
        <v>45</v>
      </c>
      <c r="O559" s="87"/>
      <c r="P559" s="255">
        <f>O559*H559</f>
        <v>0</v>
      </c>
      <c r="Q559" s="255">
        <v>0.02997</v>
      </c>
      <c r="R559" s="255">
        <f>Q559*H559</f>
        <v>0.02997</v>
      </c>
      <c r="S559" s="255">
        <v>0</v>
      </c>
      <c r="T559" s="256">
        <f>S559*H559</f>
        <v>0</v>
      </c>
      <c r="AR559" s="257" t="s">
        <v>238</v>
      </c>
      <c r="AT559" s="257" t="s">
        <v>157</v>
      </c>
      <c r="AU559" s="257" t="s">
        <v>90</v>
      </c>
      <c r="AY559" s="16" t="s">
        <v>154</v>
      </c>
      <c r="BE559" s="139">
        <f>IF(N559="základní",J559,0)</f>
        <v>0</v>
      </c>
      <c r="BF559" s="139">
        <f>IF(N559="snížená",J559,0)</f>
        <v>0</v>
      </c>
      <c r="BG559" s="139">
        <f>IF(N559="zákl. přenesená",J559,0)</f>
        <v>0</v>
      </c>
      <c r="BH559" s="139">
        <f>IF(N559="sníž. přenesená",J559,0)</f>
        <v>0</v>
      </c>
      <c r="BI559" s="139">
        <f>IF(N559="nulová",J559,0)</f>
        <v>0</v>
      </c>
      <c r="BJ559" s="16" t="s">
        <v>88</v>
      </c>
      <c r="BK559" s="139">
        <f>ROUND(I559*H559,2)</f>
        <v>0</v>
      </c>
      <c r="BL559" s="16" t="s">
        <v>238</v>
      </c>
      <c r="BM559" s="257" t="s">
        <v>897</v>
      </c>
    </row>
    <row r="560" s="1" customFormat="1">
      <c r="B560" s="39"/>
      <c r="C560" s="40"/>
      <c r="D560" s="258" t="s">
        <v>164</v>
      </c>
      <c r="E560" s="40"/>
      <c r="F560" s="259" t="s">
        <v>898</v>
      </c>
      <c r="G560" s="40"/>
      <c r="H560" s="40"/>
      <c r="I560" s="155"/>
      <c r="J560" s="40"/>
      <c r="K560" s="40"/>
      <c r="L560" s="41"/>
      <c r="M560" s="260"/>
      <c r="N560" s="87"/>
      <c r="O560" s="87"/>
      <c r="P560" s="87"/>
      <c r="Q560" s="87"/>
      <c r="R560" s="87"/>
      <c r="S560" s="87"/>
      <c r="T560" s="88"/>
      <c r="AT560" s="16" t="s">
        <v>164</v>
      </c>
      <c r="AU560" s="16" t="s">
        <v>90</v>
      </c>
    </row>
    <row r="561" s="1" customFormat="1">
      <c r="B561" s="39"/>
      <c r="C561" s="40"/>
      <c r="D561" s="258" t="s">
        <v>166</v>
      </c>
      <c r="E561" s="40"/>
      <c r="F561" s="261" t="s">
        <v>888</v>
      </c>
      <c r="G561" s="40"/>
      <c r="H561" s="40"/>
      <c r="I561" s="155"/>
      <c r="J561" s="40"/>
      <c r="K561" s="40"/>
      <c r="L561" s="41"/>
      <c r="M561" s="260"/>
      <c r="N561" s="87"/>
      <c r="O561" s="87"/>
      <c r="P561" s="87"/>
      <c r="Q561" s="87"/>
      <c r="R561" s="87"/>
      <c r="S561" s="87"/>
      <c r="T561" s="88"/>
      <c r="AT561" s="16" t="s">
        <v>166</v>
      </c>
      <c r="AU561" s="16" t="s">
        <v>90</v>
      </c>
    </row>
    <row r="562" s="1" customFormat="1" ht="24" customHeight="1">
      <c r="B562" s="39"/>
      <c r="C562" s="246" t="s">
        <v>899</v>
      </c>
      <c r="D562" s="246" t="s">
        <v>157</v>
      </c>
      <c r="E562" s="247" t="s">
        <v>900</v>
      </c>
      <c r="F562" s="248" t="s">
        <v>901</v>
      </c>
      <c r="G562" s="249" t="s">
        <v>225</v>
      </c>
      <c r="H562" s="250">
        <v>2</v>
      </c>
      <c r="I562" s="251"/>
      <c r="J562" s="252">
        <f>ROUND(I562*H562,2)</f>
        <v>0</v>
      </c>
      <c r="K562" s="248" t="s">
        <v>1</v>
      </c>
      <c r="L562" s="41"/>
      <c r="M562" s="253" t="s">
        <v>1</v>
      </c>
      <c r="N562" s="254" t="s">
        <v>45</v>
      </c>
      <c r="O562" s="87"/>
      <c r="P562" s="255">
        <f>O562*H562</f>
        <v>0</v>
      </c>
      <c r="Q562" s="255">
        <v>0.02997</v>
      </c>
      <c r="R562" s="255">
        <f>Q562*H562</f>
        <v>0.05994</v>
      </c>
      <c r="S562" s="255">
        <v>0</v>
      </c>
      <c r="T562" s="256">
        <f>S562*H562</f>
        <v>0</v>
      </c>
      <c r="AR562" s="257" t="s">
        <v>238</v>
      </c>
      <c r="AT562" s="257" t="s">
        <v>157</v>
      </c>
      <c r="AU562" s="257" t="s">
        <v>90</v>
      </c>
      <c r="AY562" s="16" t="s">
        <v>154</v>
      </c>
      <c r="BE562" s="139">
        <f>IF(N562="základní",J562,0)</f>
        <v>0</v>
      </c>
      <c r="BF562" s="139">
        <f>IF(N562="snížená",J562,0)</f>
        <v>0</v>
      </c>
      <c r="BG562" s="139">
        <f>IF(N562="zákl. přenesená",J562,0)</f>
        <v>0</v>
      </c>
      <c r="BH562" s="139">
        <f>IF(N562="sníž. přenesená",J562,0)</f>
        <v>0</v>
      </c>
      <c r="BI562" s="139">
        <f>IF(N562="nulová",J562,0)</f>
        <v>0</v>
      </c>
      <c r="BJ562" s="16" t="s">
        <v>88</v>
      </c>
      <c r="BK562" s="139">
        <f>ROUND(I562*H562,2)</f>
        <v>0</v>
      </c>
      <c r="BL562" s="16" t="s">
        <v>238</v>
      </c>
      <c r="BM562" s="257" t="s">
        <v>902</v>
      </c>
    </row>
    <row r="563" s="1" customFormat="1">
      <c r="B563" s="39"/>
      <c r="C563" s="40"/>
      <c r="D563" s="258" t="s">
        <v>164</v>
      </c>
      <c r="E563" s="40"/>
      <c r="F563" s="259" t="s">
        <v>901</v>
      </c>
      <c r="G563" s="40"/>
      <c r="H563" s="40"/>
      <c r="I563" s="155"/>
      <c r="J563" s="40"/>
      <c r="K563" s="40"/>
      <c r="L563" s="41"/>
      <c r="M563" s="260"/>
      <c r="N563" s="87"/>
      <c r="O563" s="87"/>
      <c r="P563" s="87"/>
      <c r="Q563" s="87"/>
      <c r="R563" s="87"/>
      <c r="S563" s="87"/>
      <c r="T563" s="88"/>
      <c r="AT563" s="16" t="s">
        <v>164</v>
      </c>
      <c r="AU563" s="16" t="s">
        <v>90</v>
      </c>
    </row>
    <row r="564" s="1" customFormat="1">
      <c r="B564" s="39"/>
      <c r="C564" s="40"/>
      <c r="D564" s="258" t="s">
        <v>166</v>
      </c>
      <c r="E564" s="40"/>
      <c r="F564" s="261" t="s">
        <v>888</v>
      </c>
      <c r="G564" s="40"/>
      <c r="H564" s="40"/>
      <c r="I564" s="155"/>
      <c r="J564" s="40"/>
      <c r="K564" s="40"/>
      <c r="L564" s="41"/>
      <c r="M564" s="260"/>
      <c r="N564" s="87"/>
      <c r="O564" s="87"/>
      <c r="P564" s="87"/>
      <c r="Q564" s="87"/>
      <c r="R564" s="87"/>
      <c r="S564" s="87"/>
      <c r="T564" s="88"/>
      <c r="AT564" s="16" t="s">
        <v>166</v>
      </c>
      <c r="AU564" s="16" t="s">
        <v>90</v>
      </c>
    </row>
    <row r="565" s="1" customFormat="1" ht="36" customHeight="1">
      <c r="B565" s="39"/>
      <c r="C565" s="246" t="s">
        <v>903</v>
      </c>
      <c r="D565" s="246" t="s">
        <v>157</v>
      </c>
      <c r="E565" s="247" t="s">
        <v>904</v>
      </c>
      <c r="F565" s="248" t="s">
        <v>905</v>
      </c>
      <c r="G565" s="249" t="s">
        <v>225</v>
      </c>
      <c r="H565" s="250">
        <v>10</v>
      </c>
      <c r="I565" s="251"/>
      <c r="J565" s="252">
        <f>ROUND(I565*H565,2)</f>
        <v>0</v>
      </c>
      <c r="K565" s="248" t="s">
        <v>1</v>
      </c>
      <c r="L565" s="41"/>
      <c r="M565" s="253" t="s">
        <v>1</v>
      </c>
      <c r="N565" s="254" t="s">
        <v>45</v>
      </c>
      <c r="O565" s="87"/>
      <c r="P565" s="255">
        <f>O565*H565</f>
        <v>0</v>
      </c>
      <c r="Q565" s="255">
        <v>0.02997</v>
      </c>
      <c r="R565" s="255">
        <f>Q565*H565</f>
        <v>0.29970000000000002</v>
      </c>
      <c r="S565" s="255">
        <v>0</v>
      </c>
      <c r="T565" s="256">
        <f>S565*H565</f>
        <v>0</v>
      </c>
      <c r="AR565" s="257" t="s">
        <v>238</v>
      </c>
      <c r="AT565" s="257" t="s">
        <v>157</v>
      </c>
      <c r="AU565" s="257" t="s">
        <v>90</v>
      </c>
      <c r="AY565" s="16" t="s">
        <v>154</v>
      </c>
      <c r="BE565" s="139">
        <f>IF(N565="základní",J565,0)</f>
        <v>0</v>
      </c>
      <c r="BF565" s="139">
        <f>IF(N565="snížená",J565,0)</f>
        <v>0</v>
      </c>
      <c r="BG565" s="139">
        <f>IF(N565="zákl. přenesená",J565,0)</f>
        <v>0</v>
      </c>
      <c r="BH565" s="139">
        <f>IF(N565="sníž. přenesená",J565,0)</f>
        <v>0</v>
      </c>
      <c r="BI565" s="139">
        <f>IF(N565="nulová",J565,0)</f>
        <v>0</v>
      </c>
      <c r="BJ565" s="16" t="s">
        <v>88</v>
      </c>
      <c r="BK565" s="139">
        <f>ROUND(I565*H565,2)</f>
        <v>0</v>
      </c>
      <c r="BL565" s="16" t="s">
        <v>238</v>
      </c>
      <c r="BM565" s="257" t="s">
        <v>906</v>
      </c>
    </row>
    <row r="566" s="1" customFormat="1">
      <c r="B566" s="39"/>
      <c r="C566" s="40"/>
      <c r="D566" s="258" t="s">
        <v>164</v>
      </c>
      <c r="E566" s="40"/>
      <c r="F566" s="259" t="s">
        <v>905</v>
      </c>
      <c r="G566" s="40"/>
      <c r="H566" s="40"/>
      <c r="I566" s="155"/>
      <c r="J566" s="40"/>
      <c r="K566" s="40"/>
      <c r="L566" s="41"/>
      <c r="M566" s="260"/>
      <c r="N566" s="87"/>
      <c r="O566" s="87"/>
      <c r="P566" s="87"/>
      <c r="Q566" s="87"/>
      <c r="R566" s="87"/>
      <c r="S566" s="87"/>
      <c r="T566" s="88"/>
      <c r="AT566" s="16" t="s">
        <v>164</v>
      </c>
      <c r="AU566" s="16" t="s">
        <v>90</v>
      </c>
    </row>
    <row r="567" s="1" customFormat="1">
      <c r="B567" s="39"/>
      <c r="C567" s="40"/>
      <c r="D567" s="258" t="s">
        <v>166</v>
      </c>
      <c r="E567" s="40"/>
      <c r="F567" s="261" t="s">
        <v>888</v>
      </c>
      <c r="G567" s="40"/>
      <c r="H567" s="40"/>
      <c r="I567" s="155"/>
      <c r="J567" s="40"/>
      <c r="K567" s="40"/>
      <c r="L567" s="41"/>
      <c r="M567" s="260"/>
      <c r="N567" s="87"/>
      <c r="O567" s="87"/>
      <c r="P567" s="87"/>
      <c r="Q567" s="87"/>
      <c r="R567" s="87"/>
      <c r="S567" s="87"/>
      <c r="T567" s="88"/>
      <c r="AT567" s="16" t="s">
        <v>166</v>
      </c>
      <c r="AU567" s="16" t="s">
        <v>90</v>
      </c>
    </row>
    <row r="568" s="1" customFormat="1" ht="24" customHeight="1">
      <c r="B568" s="39"/>
      <c r="C568" s="246" t="s">
        <v>907</v>
      </c>
      <c r="D568" s="246" t="s">
        <v>157</v>
      </c>
      <c r="E568" s="247" t="s">
        <v>908</v>
      </c>
      <c r="F568" s="248" t="s">
        <v>909</v>
      </c>
      <c r="G568" s="249" t="s">
        <v>225</v>
      </c>
      <c r="H568" s="250">
        <v>2</v>
      </c>
      <c r="I568" s="251"/>
      <c r="J568" s="252">
        <f>ROUND(I568*H568,2)</f>
        <v>0</v>
      </c>
      <c r="K568" s="248" t="s">
        <v>1</v>
      </c>
      <c r="L568" s="41"/>
      <c r="M568" s="253" t="s">
        <v>1</v>
      </c>
      <c r="N568" s="254" t="s">
        <v>45</v>
      </c>
      <c r="O568" s="87"/>
      <c r="P568" s="255">
        <f>O568*H568</f>
        <v>0</v>
      </c>
      <c r="Q568" s="255">
        <v>0.02997</v>
      </c>
      <c r="R568" s="255">
        <f>Q568*H568</f>
        <v>0.05994</v>
      </c>
      <c r="S568" s="255">
        <v>0</v>
      </c>
      <c r="T568" s="256">
        <f>S568*H568</f>
        <v>0</v>
      </c>
      <c r="AR568" s="257" t="s">
        <v>238</v>
      </c>
      <c r="AT568" s="257" t="s">
        <v>157</v>
      </c>
      <c r="AU568" s="257" t="s">
        <v>90</v>
      </c>
      <c r="AY568" s="16" t="s">
        <v>154</v>
      </c>
      <c r="BE568" s="139">
        <f>IF(N568="základní",J568,0)</f>
        <v>0</v>
      </c>
      <c r="BF568" s="139">
        <f>IF(N568="snížená",J568,0)</f>
        <v>0</v>
      </c>
      <c r="BG568" s="139">
        <f>IF(N568="zákl. přenesená",J568,0)</f>
        <v>0</v>
      </c>
      <c r="BH568" s="139">
        <f>IF(N568="sníž. přenesená",J568,0)</f>
        <v>0</v>
      </c>
      <c r="BI568" s="139">
        <f>IF(N568="nulová",J568,0)</f>
        <v>0</v>
      </c>
      <c r="BJ568" s="16" t="s">
        <v>88</v>
      </c>
      <c r="BK568" s="139">
        <f>ROUND(I568*H568,2)</f>
        <v>0</v>
      </c>
      <c r="BL568" s="16" t="s">
        <v>238</v>
      </c>
      <c r="BM568" s="257" t="s">
        <v>910</v>
      </c>
    </row>
    <row r="569" s="1" customFormat="1">
      <c r="B569" s="39"/>
      <c r="C569" s="40"/>
      <c r="D569" s="258" t="s">
        <v>164</v>
      </c>
      <c r="E569" s="40"/>
      <c r="F569" s="259" t="s">
        <v>911</v>
      </c>
      <c r="G569" s="40"/>
      <c r="H569" s="40"/>
      <c r="I569" s="155"/>
      <c r="J569" s="40"/>
      <c r="K569" s="40"/>
      <c r="L569" s="41"/>
      <c r="M569" s="260"/>
      <c r="N569" s="87"/>
      <c r="O569" s="87"/>
      <c r="P569" s="87"/>
      <c r="Q569" s="87"/>
      <c r="R569" s="87"/>
      <c r="S569" s="87"/>
      <c r="T569" s="88"/>
      <c r="AT569" s="16" t="s">
        <v>164</v>
      </c>
      <c r="AU569" s="16" t="s">
        <v>90</v>
      </c>
    </row>
    <row r="570" s="1" customFormat="1">
      <c r="B570" s="39"/>
      <c r="C570" s="40"/>
      <c r="D570" s="258" t="s">
        <v>166</v>
      </c>
      <c r="E570" s="40"/>
      <c r="F570" s="261" t="s">
        <v>888</v>
      </c>
      <c r="G570" s="40"/>
      <c r="H570" s="40"/>
      <c r="I570" s="155"/>
      <c r="J570" s="40"/>
      <c r="K570" s="40"/>
      <c r="L570" s="41"/>
      <c r="M570" s="260"/>
      <c r="N570" s="87"/>
      <c r="O570" s="87"/>
      <c r="P570" s="87"/>
      <c r="Q570" s="87"/>
      <c r="R570" s="87"/>
      <c r="S570" s="87"/>
      <c r="T570" s="88"/>
      <c r="AT570" s="16" t="s">
        <v>166</v>
      </c>
      <c r="AU570" s="16" t="s">
        <v>90</v>
      </c>
    </row>
    <row r="571" s="1" customFormat="1" ht="24" customHeight="1">
      <c r="B571" s="39"/>
      <c r="C571" s="246" t="s">
        <v>912</v>
      </c>
      <c r="D571" s="246" t="s">
        <v>157</v>
      </c>
      <c r="E571" s="247" t="s">
        <v>913</v>
      </c>
      <c r="F571" s="248" t="s">
        <v>914</v>
      </c>
      <c r="G571" s="249" t="s">
        <v>436</v>
      </c>
      <c r="H571" s="250">
        <v>1</v>
      </c>
      <c r="I571" s="251"/>
      <c r="J571" s="252">
        <f>ROUND(I571*H571,2)</f>
        <v>0</v>
      </c>
      <c r="K571" s="248" t="s">
        <v>1</v>
      </c>
      <c r="L571" s="41"/>
      <c r="M571" s="253" t="s">
        <v>1</v>
      </c>
      <c r="N571" s="254" t="s">
        <v>45</v>
      </c>
      <c r="O571" s="87"/>
      <c r="P571" s="255">
        <f>O571*H571</f>
        <v>0</v>
      </c>
      <c r="Q571" s="255">
        <v>0</v>
      </c>
      <c r="R571" s="255">
        <f>Q571*H571</f>
        <v>0</v>
      </c>
      <c r="S571" s="255">
        <v>0</v>
      </c>
      <c r="T571" s="256">
        <f>S571*H571</f>
        <v>0</v>
      </c>
      <c r="AR571" s="257" t="s">
        <v>238</v>
      </c>
      <c r="AT571" s="257" t="s">
        <v>157</v>
      </c>
      <c r="AU571" s="257" t="s">
        <v>90</v>
      </c>
      <c r="AY571" s="16" t="s">
        <v>154</v>
      </c>
      <c r="BE571" s="139">
        <f>IF(N571="základní",J571,0)</f>
        <v>0</v>
      </c>
      <c r="BF571" s="139">
        <f>IF(N571="snížená",J571,0)</f>
        <v>0</v>
      </c>
      <c r="BG571" s="139">
        <f>IF(N571="zákl. přenesená",J571,0)</f>
        <v>0</v>
      </c>
      <c r="BH571" s="139">
        <f>IF(N571="sníž. přenesená",J571,0)</f>
        <v>0</v>
      </c>
      <c r="BI571" s="139">
        <f>IF(N571="nulová",J571,0)</f>
        <v>0</v>
      </c>
      <c r="BJ571" s="16" t="s">
        <v>88</v>
      </c>
      <c r="BK571" s="139">
        <f>ROUND(I571*H571,2)</f>
        <v>0</v>
      </c>
      <c r="BL571" s="16" t="s">
        <v>238</v>
      </c>
      <c r="BM571" s="257" t="s">
        <v>915</v>
      </c>
    </row>
    <row r="572" s="1" customFormat="1">
      <c r="B572" s="39"/>
      <c r="C572" s="40"/>
      <c r="D572" s="258" t="s">
        <v>164</v>
      </c>
      <c r="E572" s="40"/>
      <c r="F572" s="259" t="s">
        <v>916</v>
      </c>
      <c r="G572" s="40"/>
      <c r="H572" s="40"/>
      <c r="I572" s="155"/>
      <c r="J572" s="40"/>
      <c r="K572" s="40"/>
      <c r="L572" s="41"/>
      <c r="M572" s="260"/>
      <c r="N572" s="87"/>
      <c r="O572" s="87"/>
      <c r="P572" s="87"/>
      <c r="Q572" s="87"/>
      <c r="R572" s="87"/>
      <c r="S572" s="87"/>
      <c r="T572" s="88"/>
      <c r="AT572" s="16" t="s">
        <v>164</v>
      </c>
      <c r="AU572" s="16" t="s">
        <v>90</v>
      </c>
    </row>
    <row r="573" s="1" customFormat="1" ht="16.5" customHeight="1">
      <c r="B573" s="39"/>
      <c r="C573" s="246" t="s">
        <v>917</v>
      </c>
      <c r="D573" s="246" t="s">
        <v>157</v>
      </c>
      <c r="E573" s="247" t="s">
        <v>918</v>
      </c>
      <c r="F573" s="248" t="s">
        <v>919</v>
      </c>
      <c r="G573" s="249" t="s">
        <v>436</v>
      </c>
      <c r="H573" s="250">
        <v>2</v>
      </c>
      <c r="I573" s="251"/>
      <c r="J573" s="252">
        <f>ROUND(I573*H573,2)</f>
        <v>0</v>
      </c>
      <c r="K573" s="248" t="s">
        <v>1</v>
      </c>
      <c r="L573" s="41"/>
      <c r="M573" s="253" t="s">
        <v>1</v>
      </c>
      <c r="N573" s="254" t="s">
        <v>45</v>
      </c>
      <c r="O573" s="87"/>
      <c r="P573" s="255">
        <f>O573*H573</f>
        <v>0</v>
      </c>
      <c r="Q573" s="255">
        <v>0</v>
      </c>
      <c r="R573" s="255">
        <f>Q573*H573</f>
        <v>0</v>
      </c>
      <c r="S573" s="255">
        <v>0</v>
      </c>
      <c r="T573" s="256">
        <f>S573*H573</f>
        <v>0</v>
      </c>
      <c r="AR573" s="257" t="s">
        <v>238</v>
      </c>
      <c r="AT573" s="257" t="s">
        <v>157</v>
      </c>
      <c r="AU573" s="257" t="s">
        <v>90</v>
      </c>
      <c r="AY573" s="16" t="s">
        <v>154</v>
      </c>
      <c r="BE573" s="139">
        <f>IF(N573="základní",J573,0)</f>
        <v>0</v>
      </c>
      <c r="BF573" s="139">
        <f>IF(N573="snížená",J573,0)</f>
        <v>0</v>
      </c>
      <c r="BG573" s="139">
        <f>IF(N573="zákl. přenesená",J573,0)</f>
        <v>0</v>
      </c>
      <c r="BH573" s="139">
        <f>IF(N573="sníž. přenesená",J573,0)</f>
        <v>0</v>
      </c>
      <c r="BI573" s="139">
        <f>IF(N573="nulová",J573,0)</f>
        <v>0</v>
      </c>
      <c r="BJ573" s="16" t="s">
        <v>88</v>
      </c>
      <c r="BK573" s="139">
        <f>ROUND(I573*H573,2)</f>
        <v>0</v>
      </c>
      <c r="BL573" s="16" t="s">
        <v>238</v>
      </c>
      <c r="BM573" s="257" t="s">
        <v>920</v>
      </c>
    </row>
    <row r="574" s="1" customFormat="1">
      <c r="B574" s="39"/>
      <c r="C574" s="40"/>
      <c r="D574" s="258" t="s">
        <v>164</v>
      </c>
      <c r="E574" s="40"/>
      <c r="F574" s="259" t="s">
        <v>921</v>
      </c>
      <c r="G574" s="40"/>
      <c r="H574" s="40"/>
      <c r="I574" s="155"/>
      <c r="J574" s="40"/>
      <c r="K574" s="40"/>
      <c r="L574" s="41"/>
      <c r="M574" s="260"/>
      <c r="N574" s="87"/>
      <c r="O574" s="87"/>
      <c r="P574" s="87"/>
      <c r="Q574" s="87"/>
      <c r="R574" s="87"/>
      <c r="S574" s="87"/>
      <c r="T574" s="88"/>
      <c r="AT574" s="16" t="s">
        <v>164</v>
      </c>
      <c r="AU574" s="16" t="s">
        <v>90</v>
      </c>
    </row>
    <row r="575" s="1" customFormat="1" ht="16.5" customHeight="1">
      <c r="B575" s="39"/>
      <c r="C575" s="246" t="s">
        <v>922</v>
      </c>
      <c r="D575" s="246" t="s">
        <v>157</v>
      </c>
      <c r="E575" s="247" t="s">
        <v>923</v>
      </c>
      <c r="F575" s="248" t="s">
        <v>924</v>
      </c>
      <c r="G575" s="249" t="s">
        <v>436</v>
      </c>
      <c r="H575" s="250">
        <v>2</v>
      </c>
      <c r="I575" s="251"/>
      <c r="J575" s="252">
        <f>ROUND(I575*H575,2)</f>
        <v>0</v>
      </c>
      <c r="K575" s="248" t="s">
        <v>1</v>
      </c>
      <c r="L575" s="41"/>
      <c r="M575" s="253" t="s">
        <v>1</v>
      </c>
      <c r="N575" s="254" t="s">
        <v>45</v>
      </c>
      <c r="O575" s="87"/>
      <c r="P575" s="255">
        <f>O575*H575</f>
        <v>0</v>
      </c>
      <c r="Q575" s="255">
        <v>0</v>
      </c>
      <c r="R575" s="255">
        <f>Q575*H575</f>
        <v>0</v>
      </c>
      <c r="S575" s="255">
        <v>0</v>
      </c>
      <c r="T575" s="256">
        <f>S575*H575</f>
        <v>0</v>
      </c>
      <c r="AR575" s="257" t="s">
        <v>238</v>
      </c>
      <c r="AT575" s="257" t="s">
        <v>157</v>
      </c>
      <c r="AU575" s="257" t="s">
        <v>90</v>
      </c>
      <c r="AY575" s="16" t="s">
        <v>154</v>
      </c>
      <c r="BE575" s="139">
        <f>IF(N575="základní",J575,0)</f>
        <v>0</v>
      </c>
      <c r="BF575" s="139">
        <f>IF(N575="snížená",J575,0)</f>
        <v>0</v>
      </c>
      <c r="BG575" s="139">
        <f>IF(N575="zákl. přenesená",J575,0)</f>
        <v>0</v>
      </c>
      <c r="BH575" s="139">
        <f>IF(N575="sníž. přenesená",J575,0)</f>
        <v>0</v>
      </c>
      <c r="BI575" s="139">
        <f>IF(N575="nulová",J575,0)</f>
        <v>0</v>
      </c>
      <c r="BJ575" s="16" t="s">
        <v>88</v>
      </c>
      <c r="BK575" s="139">
        <f>ROUND(I575*H575,2)</f>
        <v>0</v>
      </c>
      <c r="BL575" s="16" t="s">
        <v>238</v>
      </c>
      <c r="BM575" s="257" t="s">
        <v>925</v>
      </c>
    </row>
    <row r="576" s="1" customFormat="1">
      <c r="B576" s="39"/>
      <c r="C576" s="40"/>
      <c r="D576" s="258" t="s">
        <v>164</v>
      </c>
      <c r="E576" s="40"/>
      <c r="F576" s="259" t="s">
        <v>926</v>
      </c>
      <c r="G576" s="40"/>
      <c r="H576" s="40"/>
      <c r="I576" s="155"/>
      <c r="J576" s="40"/>
      <c r="K576" s="40"/>
      <c r="L576" s="41"/>
      <c r="M576" s="260"/>
      <c r="N576" s="87"/>
      <c r="O576" s="87"/>
      <c r="P576" s="87"/>
      <c r="Q576" s="87"/>
      <c r="R576" s="87"/>
      <c r="S576" s="87"/>
      <c r="T576" s="88"/>
      <c r="AT576" s="16" t="s">
        <v>164</v>
      </c>
      <c r="AU576" s="16" t="s">
        <v>90</v>
      </c>
    </row>
    <row r="577" s="1" customFormat="1" ht="24" customHeight="1">
      <c r="B577" s="39"/>
      <c r="C577" s="246" t="s">
        <v>927</v>
      </c>
      <c r="D577" s="246" t="s">
        <v>157</v>
      </c>
      <c r="E577" s="247" t="s">
        <v>928</v>
      </c>
      <c r="F577" s="248" t="s">
        <v>929</v>
      </c>
      <c r="G577" s="249" t="s">
        <v>191</v>
      </c>
      <c r="H577" s="250">
        <v>10</v>
      </c>
      <c r="I577" s="251"/>
      <c r="J577" s="252">
        <f>ROUND(I577*H577,2)</f>
        <v>0</v>
      </c>
      <c r="K577" s="248" t="s">
        <v>1</v>
      </c>
      <c r="L577" s="41"/>
      <c r="M577" s="253" t="s">
        <v>1</v>
      </c>
      <c r="N577" s="254" t="s">
        <v>45</v>
      </c>
      <c r="O577" s="87"/>
      <c r="P577" s="255">
        <f>O577*H577</f>
        <v>0</v>
      </c>
      <c r="Q577" s="255">
        <v>0.00413</v>
      </c>
      <c r="R577" s="255">
        <f>Q577*H577</f>
        <v>0.041300000000000003</v>
      </c>
      <c r="S577" s="255">
        <v>0</v>
      </c>
      <c r="T577" s="256">
        <f>S577*H577</f>
        <v>0</v>
      </c>
      <c r="AR577" s="257" t="s">
        <v>238</v>
      </c>
      <c r="AT577" s="257" t="s">
        <v>157</v>
      </c>
      <c r="AU577" s="257" t="s">
        <v>90</v>
      </c>
      <c r="AY577" s="16" t="s">
        <v>154</v>
      </c>
      <c r="BE577" s="139">
        <f>IF(N577="základní",J577,0)</f>
        <v>0</v>
      </c>
      <c r="BF577" s="139">
        <f>IF(N577="snížená",J577,0)</f>
        <v>0</v>
      </c>
      <c r="BG577" s="139">
        <f>IF(N577="zákl. přenesená",J577,0)</f>
        <v>0</v>
      </c>
      <c r="BH577" s="139">
        <f>IF(N577="sníž. přenesená",J577,0)</f>
        <v>0</v>
      </c>
      <c r="BI577" s="139">
        <f>IF(N577="nulová",J577,0)</f>
        <v>0</v>
      </c>
      <c r="BJ577" s="16" t="s">
        <v>88</v>
      </c>
      <c r="BK577" s="139">
        <f>ROUND(I577*H577,2)</f>
        <v>0</v>
      </c>
      <c r="BL577" s="16" t="s">
        <v>238</v>
      </c>
      <c r="BM577" s="257" t="s">
        <v>930</v>
      </c>
    </row>
    <row r="578" s="1" customFormat="1">
      <c r="B578" s="39"/>
      <c r="C578" s="40"/>
      <c r="D578" s="258" t="s">
        <v>164</v>
      </c>
      <c r="E578" s="40"/>
      <c r="F578" s="259" t="s">
        <v>931</v>
      </c>
      <c r="G578" s="40"/>
      <c r="H578" s="40"/>
      <c r="I578" s="155"/>
      <c r="J578" s="40"/>
      <c r="K578" s="40"/>
      <c r="L578" s="41"/>
      <c r="M578" s="260"/>
      <c r="N578" s="87"/>
      <c r="O578" s="87"/>
      <c r="P578" s="87"/>
      <c r="Q578" s="87"/>
      <c r="R578" s="87"/>
      <c r="S578" s="87"/>
      <c r="T578" s="88"/>
      <c r="AT578" s="16" t="s">
        <v>164</v>
      </c>
      <c r="AU578" s="16" t="s">
        <v>90</v>
      </c>
    </row>
    <row r="579" s="1" customFormat="1">
      <c r="B579" s="39"/>
      <c r="C579" s="40"/>
      <c r="D579" s="258" t="s">
        <v>166</v>
      </c>
      <c r="E579" s="40"/>
      <c r="F579" s="261" t="s">
        <v>888</v>
      </c>
      <c r="G579" s="40"/>
      <c r="H579" s="40"/>
      <c r="I579" s="155"/>
      <c r="J579" s="40"/>
      <c r="K579" s="40"/>
      <c r="L579" s="41"/>
      <c r="M579" s="260"/>
      <c r="N579" s="87"/>
      <c r="O579" s="87"/>
      <c r="P579" s="87"/>
      <c r="Q579" s="87"/>
      <c r="R579" s="87"/>
      <c r="S579" s="87"/>
      <c r="T579" s="88"/>
      <c r="AT579" s="16" t="s">
        <v>166</v>
      </c>
      <c r="AU579" s="16" t="s">
        <v>90</v>
      </c>
    </row>
    <row r="580" s="1" customFormat="1" ht="24" customHeight="1">
      <c r="B580" s="39"/>
      <c r="C580" s="246" t="s">
        <v>932</v>
      </c>
      <c r="D580" s="246" t="s">
        <v>157</v>
      </c>
      <c r="E580" s="247" t="s">
        <v>933</v>
      </c>
      <c r="F580" s="248" t="s">
        <v>934</v>
      </c>
      <c r="G580" s="249" t="s">
        <v>191</v>
      </c>
      <c r="H580" s="250">
        <v>10</v>
      </c>
      <c r="I580" s="251"/>
      <c r="J580" s="252">
        <f>ROUND(I580*H580,2)</f>
        <v>0</v>
      </c>
      <c r="K580" s="248" t="s">
        <v>1</v>
      </c>
      <c r="L580" s="41"/>
      <c r="M580" s="253" t="s">
        <v>1</v>
      </c>
      <c r="N580" s="254" t="s">
        <v>45</v>
      </c>
      <c r="O580" s="87"/>
      <c r="P580" s="255">
        <f>O580*H580</f>
        <v>0</v>
      </c>
      <c r="Q580" s="255">
        <v>0.0059100000000000003</v>
      </c>
      <c r="R580" s="255">
        <f>Q580*H580</f>
        <v>0.0591</v>
      </c>
      <c r="S580" s="255">
        <v>0</v>
      </c>
      <c r="T580" s="256">
        <f>S580*H580</f>
        <v>0</v>
      </c>
      <c r="AR580" s="257" t="s">
        <v>238</v>
      </c>
      <c r="AT580" s="257" t="s">
        <v>157</v>
      </c>
      <c r="AU580" s="257" t="s">
        <v>90</v>
      </c>
      <c r="AY580" s="16" t="s">
        <v>154</v>
      </c>
      <c r="BE580" s="139">
        <f>IF(N580="základní",J580,0)</f>
        <v>0</v>
      </c>
      <c r="BF580" s="139">
        <f>IF(N580="snížená",J580,0)</f>
        <v>0</v>
      </c>
      <c r="BG580" s="139">
        <f>IF(N580="zákl. přenesená",J580,0)</f>
        <v>0</v>
      </c>
      <c r="BH580" s="139">
        <f>IF(N580="sníž. přenesená",J580,0)</f>
        <v>0</v>
      </c>
      <c r="BI580" s="139">
        <f>IF(N580="nulová",J580,0)</f>
        <v>0</v>
      </c>
      <c r="BJ580" s="16" t="s">
        <v>88</v>
      </c>
      <c r="BK580" s="139">
        <f>ROUND(I580*H580,2)</f>
        <v>0</v>
      </c>
      <c r="BL580" s="16" t="s">
        <v>238</v>
      </c>
      <c r="BM580" s="257" t="s">
        <v>935</v>
      </c>
    </row>
    <row r="581" s="1" customFormat="1">
      <c r="B581" s="39"/>
      <c r="C581" s="40"/>
      <c r="D581" s="258" t="s">
        <v>164</v>
      </c>
      <c r="E581" s="40"/>
      <c r="F581" s="259" t="s">
        <v>936</v>
      </c>
      <c r="G581" s="40"/>
      <c r="H581" s="40"/>
      <c r="I581" s="155"/>
      <c r="J581" s="40"/>
      <c r="K581" s="40"/>
      <c r="L581" s="41"/>
      <c r="M581" s="260"/>
      <c r="N581" s="87"/>
      <c r="O581" s="87"/>
      <c r="P581" s="87"/>
      <c r="Q581" s="87"/>
      <c r="R581" s="87"/>
      <c r="S581" s="87"/>
      <c r="T581" s="88"/>
      <c r="AT581" s="16" t="s">
        <v>164</v>
      </c>
      <c r="AU581" s="16" t="s">
        <v>90</v>
      </c>
    </row>
    <row r="582" s="1" customFormat="1">
      <c r="B582" s="39"/>
      <c r="C582" s="40"/>
      <c r="D582" s="258" t="s">
        <v>166</v>
      </c>
      <c r="E582" s="40"/>
      <c r="F582" s="261" t="s">
        <v>888</v>
      </c>
      <c r="G582" s="40"/>
      <c r="H582" s="40"/>
      <c r="I582" s="155"/>
      <c r="J582" s="40"/>
      <c r="K582" s="40"/>
      <c r="L582" s="41"/>
      <c r="M582" s="260"/>
      <c r="N582" s="87"/>
      <c r="O582" s="87"/>
      <c r="P582" s="87"/>
      <c r="Q582" s="87"/>
      <c r="R582" s="87"/>
      <c r="S582" s="87"/>
      <c r="T582" s="88"/>
      <c r="AT582" s="16" t="s">
        <v>166</v>
      </c>
      <c r="AU582" s="16" t="s">
        <v>90</v>
      </c>
    </row>
    <row r="583" s="1" customFormat="1" ht="24" customHeight="1">
      <c r="B583" s="39"/>
      <c r="C583" s="246" t="s">
        <v>937</v>
      </c>
      <c r="D583" s="246" t="s">
        <v>157</v>
      </c>
      <c r="E583" s="247" t="s">
        <v>938</v>
      </c>
      <c r="F583" s="248" t="s">
        <v>939</v>
      </c>
      <c r="G583" s="249" t="s">
        <v>191</v>
      </c>
      <c r="H583" s="250">
        <v>193</v>
      </c>
      <c r="I583" s="251"/>
      <c r="J583" s="252">
        <f>ROUND(I583*H583,2)</f>
        <v>0</v>
      </c>
      <c r="K583" s="248" t="s">
        <v>1</v>
      </c>
      <c r="L583" s="41"/>
      <c r="M583" s="253" t="s">
        <v>1</v>
      </c>
      <c r="N583" s="254" t="s">
        <v>45</v>
      </c>
      <c r="O583" s="87"/>
      <c r="P583" s="255">
        <f>O583*H583</f>
        <v>0</v>
      </c>
      <c r="Q583" s="255">
        <v>0.016379999999999999</v>
      </c>
      <c r="R583" s="255">
        <f>Q583*H583</f>
        <v>3.1613399999999996</v>
      </c>
      <c r="S583" s="255">
        <v>0</v>
      </c>
      <c r="T583" s="256">
        <f>S583*H583</f>
        <v>0</v>
      </c>
      <c r="AR583" s="257" t="s">
        <v>238</v>
      </c>
      <c r="AT583" s="257" t="s">
        <v>157</v>
      </c>
      <c r="AU583" s="257" t="s">
        <v>90</v>
      </c>
      <c r="AY583" s="16" t="s">
        <v>154</v>
      </c>
      <c r="BE583" s="139">
        <f>IF(N583="základní",J583,0)</f>
        <v>0</v>
      </c>
      <c r="BF583" s="139">
        <f>IF(N583="snížená",J583,0)</f>
        <v>0</v>
      </c>
      <c r="BG583" s="139">
        <f>IF(N583="zákl. přenesená",J583,0)</f>
        <v>0</v>
      </c>
      <c r="BH583" s="139">
        <f>IF(N583="sníž. přenesená",J583,0)</f>
        <v>0</v>
      </c>
      <c r="BI583" s="139">
        <f>IF(N583="nulová",J583,0)</f>
        <v>0</v>
      </c>
      <c r="BJ583" s="16" t="s">
        <v>88</v>
      </c>
      <c r="BK583" s="139">
        <f>ROUND(I583*H583,2)</f>
        <v>0</v>
      </c>
      <c r="BL583" s="16" t="s">
        <v>238</v>
      </c>
      <c r="BM583" s="257" t="s">
        <v>940</v>
      </c>
    </row>
    <row r="584" s="1" customFormat="1">
      <c r="B584" s="39"/>
      <c r="C584" s="40"/>
      <c r="D584" s="258" t="s">
        <v>164</v>
      </c>
      <c r="E584" s="40"/>
      <c r="F584" s="259" t="s">
        <v>941</v>
      </c>
      <c r="G584" s="40"/>
      <c r="H584" s="40"/>
      <c r="I584" s="155"/>
      <c r="J584" s="40"/>
      <c r="K584" s="40"/>
      <c r="L584" s="41"/>
      <c r="M584" s="260"/>
      <c r="N584" s="87"/>
      <c r="O584" s="87"/>
      <c r="P584" s="87"/>
      <c r="Q584" s="87"/>
      <c r="R584" s="87"/>
      <c r="S584" s="87"/>
      <c r="T584" s="88"/>
      <c r="AT584" s="16" t="s">
        <v>164</v>
      </c>
      <c r="AU584" s="16" t="s">
        <v>90</v>
      </c>
    </row>
    <row r="585" s="1" customFormat="1">
      <c r="B585" s="39"/>
      <c r="C585" s="40"/>
      <c r="D585" s="258" t="s">
        <v>166</v>
      </c>
      <c r="E585" s="40"/>
      <c r="F585" s="261" t="s">
        <v>888</v>
      </c>
      <c r="G585" s="40"/>
      <c r="H585" s="40"/>
      <c r="I585" s="155"/>
      <c r="J585" s="40"/>
      <c r="K585" s="40"/>
      <c r="L585" s="41"/>
      <c r="M585" s="260"/>
      <c r="N585" s="87"/>
      <c r="O585" s="87"/>
      <c r="P585" s="87"/>
      <c r="Q585" s="87"/>
      <c r="R585" s="87"/>
      <c r="S585" s="87"/>
      <c r="T585" s="88"/>
      <c r="AT585" s="16" t="s">
        <v>166</v>
      </c>
      <c r="AU585" s="16" t="s">
        <v>90</v>
      </c>
    </row>
    <row r="586" s="1" customFormat="1" ht="24" customHeight="1">
      <c r="B586" s="39"/>
      <c r="C586" s="246" t="s">
        <v>942</v>
      </c>
      <c r="D586" s="246" t="s">
        <v>157</v>
      </c>
      <c r="E586" s="247" t="s">
        <v>943</v>
      </c>
      <c r="F586" s="248" t="s">
        <v>944</v>
      </c>
      <c r="G586" s="249" t="s">
        <v>191</v>
      </c>
      <c r="H586" s="250">
        <v>12</v>
      </c>
      <c r="I586" s="251"/>
      <c r="J586" s="252">
        <f>ROUND(I586*H586,2)</f>
        <v>0</v>
      </c>
      <c r="K586" s="248" t="s">
        <v>1</v>
      </c>
      <c r="L586" s="41"/>
      <c r="M586" s="253" t="s">
        <v>1</v>
      </c>
      <c r="N586" s="254" t="s">
        <v>45</v>
      </c>
      <c r="O586" s="87"/>
      <c r="P586" s="255">
        <f>O586*H586</f>
        <v>0</v>
      </c>
      <c r="Q586" s="255">
        <v>0.0177</v>
      </c>
      <c r="R586" s="255">
        <f>Q586*H586</f>
        <v>0.21240000000000001</v>
      </c>
      <c r="S586" s="255">
        <v>0</v>
      </c>
      <c r="T586" s="256">
        <f>S586*H586</f>
        <v>0</v>
      </c>
      <c r="AR586" s="257" t="s">
        <v>238</v>
      </c>
      <c r="AT586" s="257" t="s">
        <v>157</v>
      </c>
      <c r="AU586" s="257" t="s">
        <v>90</v>
      </c>
      <c r="AY586" s="16" t="s">
        <v>154</v>
      </c>
      <c r="BE586" s="139">
        <f>IF(N586="základní",J586,0)</f>
        <v>0</v>
      </c>
      <c r="BF586" s="139">
        <f>IF(N586="snížená",J586,0)</f>
        <v>0</v>
      </c>
      <c r="BG586" s="139">
        <f>IF(N586="zákl. přenesená",J586,0)</f>
        <v>0</v>
      </c>
      <c r="BH586" s="139">
        <f>IF(N586="sníž. přenesená",J586,0)</f>
        <v>0</v>
      </c>
      <c r="BI586" s="139">
        <f>IF(N586="nulová",J586,0)</f>
        <v>0</v>
      </c>
      <c r="BJ586" s="16" t="s">
        <v>88</v>
      </c>
      <c r="BK586" s="139">
        <f>ROUND(I586*H586,2)</f>
        <v>0</v>
      </c>
      <c r="BL586" s="16" t="s">
        <v>238</v>
      </c>
      <c r="BM586" s="257" t="s">
        <v>945</v>
      </c>
    </row>
    <row r="587" s="1" customFormat="1">
      <c r="B587" s="39"/>
      <c r="C587" s="40"/>
      <c r="D587" s="258" t="s">
        <v>164</v>
      </c>
      <c r="E587" s="40"/>
      <c r="F587" s="259" t="s">
        <v>946</v>
      </c>
      <c r="G587" s="40"/>
      <c r="H587" s="40"/>
      <c r="I587" s="155"/>
      <c r="J587" s="40"/>
      <c r="K587" s="40"/>
      <c r="L587" s="41"/>
      <c r="M587" s="260"/>
      <c r="N587" s="87"/>
      <c r="O587" s="87"/>
      <c r="P587" s="87"/>
      <c r="Q587" s="87"/>
      <c r="R587" s="87"/>
      <c r="S587" s="87"/>
      <c r="T587" s="88"/>
      <c r="AT587" s="16" t="s">
        <v>164</v>
      </c>
      <c r="AU587" s="16" t="s">
        <v>90</v>
      </c>
    </row>
    <row r="588" s="1" customFormat="1">
      <c r="B588" s="39"/>
      <c r="C588" s="40"/>
      <c r="D588" s="258" t="s">
        <v>166</v>
      </c>
      <c r="E588" s="40"/>
      <c r="F588" s="261" t="s">
        <v>888</v>
      </c>
      <c r="G588" s="40"/>
      <c r="H588" s="40"/>
      <c r="I588" s="155"/>
      <c r="J588" s="40"/>
      <c r="K588" s="40"/>
      <c r="L588" s="41"/>
      <c r="M588" s="260"/>
      <c r="N588" s="87"/>
      <c r="O588" s="87"/>
      <c r="P588" s="87"/>
      <c r="Q588" s="87"/>
      <c r="R588" s="87"/>
      <c r="S588" s="87"/>
      <c r="T588" s="88"/>
      <c r="AT588" s="16" t="s">
        <v>166</v>
      </c>
      <c r="AU588" s="16" t="s">
        <v>90</v>
      </c>
    </row>
    <row r="589" s="1" customFormat="1" ht="24" customHeight="1">
      <c r="B589" s="39"/>
      <c r="C589" s="246" t="s">
        <v>947</v>
      </c>
      <c r="D589" s="246" t="s">
        <v>157</v>
      </c>
      <c r="E589" s="247" t="s">
        <v>948</v>
      </c>
      <c r="F589" s="248" t="s">
        <v>949</v>
      </c>
      <c r="G589" s="249" t="s">
        <v>436</v>
      </c>
      <c r="H589" s="250">
        <v>2</v>
      </c>
      <c r="I589" s="251"/>
      <c r="J589" s="252">
        <f>ROUND(I589*H589,2)</f>
        <v>0</v>
      </c>
      <c r="K589" s="248" t="s">
        <v>1</v>
      </c>
      <c r="L589" s="41"/>
      <c r="M589" s="253" t="s">
        <v>1</v>
      </c>
      <c r="N589" s="254" t="s">
        <v>45</v>
      </c>
      <c r="O589" s="87"/>
      <c r="P589" s="255">
        <f>O589*H589</f>
        <v>0</v>
      </c>
      <c r="Q589" s="255">
        <v>4.0000000000000003E-05</v>
      </c>
      <c r="R589" s="255">
        <f>Q589*H589</f>
        <v>8.0000000000000007E-05</v>
      </c>
      <c r="S589" s="255">
        <v>0</v>
      </c>
      <c r="T589" s="256">
        <f>S589*H589</f>
        <v>0</v>
      </c>
      <c r="AR589" s="257" t="s">
        <v>238</v>
      </c>
      <c r="AT589" s="257" t="s">
        <v>157</v>
      </c>
      <c r="AU589" s="257" t="s">
        <v>90</v>
      </c>
      <c r="AY589" s="16" t="s">
        <v>154</v>
      </c>
      <c r="BE589" s="139">
        <f>IF(N589="základní",J589,0)</f>
        <v>0</v>
      </c>
      <c r="BF589" s="139">
        <f>IF(N589="snížená",J589,0)</f>
        <v>0</v>
      </c>
      <c r="BG589" s="139">
        <f>IF(N589="zákl. přenesená",J589,0)</f>
        <v>0</v>
      </c>
      <c r="BH589" s="139">
        <f>IF(N589="sníž. přenesená",J589,0)</f>
        <v>0</v>
      </c>
      <c r="BI589" s="139">
        <f>IF(N589="nulová",J589,0)</f>
        <v>0</v>
      </c>
      <c r="BJ589" s="16" t="s">
        <v>88</v>
      </c>
      <c r="BK589" s="139">
        <f>ROUND(I589*H589,2)</f>
        <v>0</v>
      </c>
      <c r="BL589" s="16" t="s">
        <v>238</v>
      </c>
      <c r="BM589" s="257" t="s">
        <v>950</v>
      </c>
    </row>
    <row r="590" s="1" customFormat="1">
      <c r="B590" s="39"/>
      <c r="C590" s="40"/>
      <c r="D590" s="258" t="s">
        <v>164</v>
      </c>
      <c r="E590" s="40"/>
      <c r="F590" s="259" t="s">
        <v>951</v>
      </c>
      <c r="G590" s="40"/>
      <c r="H590" s="40"/>
      <c r="I590" s="155"/>
      <c r="J590" s="40"/>
      <c r="K590" s="40"/>
      <c r="L590" s="41"/>
      <c r="M590" s="260"/>
      <c r="N590" s="87"/>
      <c r="O590" s="87"/>
      <c r="P590" s="87"/>
      <c r="Q590" s="87"/>
      <c r="R590" s="87"/>
      <c r="S590" s="87"/>
      <c r="T590" s="88"/>
      <c r="AT590" s="16" t="s">
        <v>164</v>
      </c>
      <c r="AU590" s="16" t="s">
        <v>90</v>
      </c>
    </row>
    <row r="591" s="1" customFormat="1" ht="48" customHeight="1">
      <c r="B591" s="39"/>
      <c r="C591" s="246" t="s">
        <v>952</v>
      </c>
      <c r="D591" s="246" t="s">
        <v>157</v>
      </c>
      <c r="E591" s="247" t="s">
        <v>953</v>
      </c>
      <c r="F591" s="248" t="s">
        <v>954</v>
      </c>
      <c r="G591" s="249" t="s">
        <v>436</v>
      </c>
      <c r="H591" s="250">
        <v>2</v>
      </c>
      <c r="I591" s="251"/>
      <c r="J591" s="252">
        <f>ROUND(I591*H591,2)</f>
        <v>0</v>
      </c>
      <c r="K591" s="248" t="s">
        <v>1</v>
      </c>
      <c r="L591" s="41"/>
      <c r="M591" s="253" t="s">
        <v>1</v>
      </c>
      <c r="N591" s="254" t="s">
        <v>45</v>
      </c>
      <c r="O591" s="87"/>
      <c r="P591" s="255">
        <f>O591*H591</f>
        <v>0</v>
      </c>
      <c r="Q591" s="255">
        <v>4.0000000000000003E-05</v>
      </c>
      <c r="R591" s="255">
        <f>Q591*H591</f>
        <v>8.0000000000000007E-05</v>
      </c>
      <c r="S591" s="255">
        <v>0</v>
      </c>
      <c r="T591" s="256">
        <f>S591*H591</f>
        <v>0</v>
      </c>
      <c r="AR591" s="257" t="s">
        <v>238</v>
      </c>
      <c r="AT591" s="257" t="s">
        <v>157</v>
      </c>
      <c r="AU591" s="257" t="s">
        <v>90</v>
      </c>
      <c r="AY591" s="16" t="s">
        <v>154</v>
      </c>
      <c r="BE591" s="139">
        <f>IF(N591="základní",J591,0)</f>
        <v>0</v>
      </c>
      <c r="BF591" s="139">
        <f>IF(N591="snížená",J591,0)</f>
        <v>0</v>
      </c>
      <c r="BG591" s="139">
        <f>IF(N591="zákl. přenesená",J591,0)</f>
        <v>0</v>
      </c>
      <c r="BH591" s="139">
        <f>IF(N591="sníž. přenesená",J591,0)</f>
        <v>0</v>
      </c>
      <c r="BI591" s="139">
        <f>IF(N591="nulová",J591,0)</f>
        <v>0</v>
      </c>
      <c r="BJ591" s="16" t="s">
        <v>88</v>
      </c>
      <c r="BK591" s="139">
        <f>ROUND(I591*H591,2)</f>
        <v>0</v>
      </c>
      <c r="BL591" s="16" t="s">
        <v>238</v>
      </c>
      <c r="BM591" s="257" t="s">
        <v>955</v>
      </c>
    </row>
    <row r="592" s="1" customFormat="1">
      <c r="B592" s="39"/>
      <c r="C592" s="40"/>
      <c r="D592" s="258" t="s">
        <v>164</v>
      </c>
      <c r="E592" s="40"/>
      <c r="F592" s="259" t="s">
        <v>956</v>
      </c>
      <c r="G592" s="40"/>
      <c r="H592" s="40"/>
      <c r="I592" s="155"/>
      <c r="J592" s="40"/>
      <c r="K592" s="40"/>
      <c r="L592" s="41"/>
      <c r="M592" s="260"/>
      <c r="N592" s="87"/>
      <c r="O592" s="87"/>
      <c r="P592" s="87"/>
      <c r="Q592" s="87"/>
      <c r="R592" s="87"/>
      <c r="S592" s="87"/>
      <c r="T592" s="88"/>
      <c r="AT592" s="16" t="s">
        <v>164</v>
      </c>
      <c r="AU592" s="16" t="s">
        <v>90</v>
      </c>
    </row>
    <row r="593" s="12" customFormat="1">
      <c r="B593" s="262"/>
      <c r="C593" s="263"/>
      <c r="D593" s="258" t="s">
        <v>172</v>
      </c>
      <c r="E593" s="263"/>
      <c r="F593" s="264" t="s">
        <v>957</v>
      </c>
      <c r="G593" s="263"/>
      <c r="H593" s="265">
        <v>2</v>
      </c>
      <c r="I593" s="266"/>
      <c r="J593" s="263"/>
      <c r="K593" s="263"/>
      <c r="L593" s="267"/>
      <c r="M593" s="268"/>
      <c r="N593" s="269"/>
      <c r="O593" s="269"/>
      <c r="P593" s="269"/>
      <c r="Q593" s="269"/>
      <c r="R593" s="269"/>
      <c r="S593" s="269"/>
      <c r="T593" s="270"/>
      <c r="AT593" s="271" t="s">
        <v>172</v>
      </c>
      <c r="AU593" s="271" t="s">
        <v>90</v>
      </c>
      <c r="AV593" s="12" t="s">
        <v>90</v>
      </c>
      <c r="AW593" s="12" t="s">
        <v>4</v>
      </c>
      <c r="AX593" s="12" t="s">
        <v>88</v>
      </c>
      <c r="AY593" s="271" t="s">
        <v>154</v>
      </c>
    </row>
    <row r="594" s="1" customFormat="1" ht="48" customHeight="1">
      <c r="B594" s="39"/>
      <c r="C594" s="246" t="s">
        <v>958</v>
      </c>
      <c r="D594" s="246" t="s">
        <v>157</v>
      </c>
      <c r="E594" s="247" t="s">
        <v>959</v>
      </c>
      <c r="F594" s="248" t="s">
        <v>960</v>
      </c>
      <c r="G594" s="249" t="s">
        <v>615</v>
      </c>
      <c r="H594" s="250">
        <v>30</v>
      </c>
      <c r="I594" s="251"/>
      <c r="J594" s="252">
        <f>ROUND(I594*H594,2)</f>
        <v>0</v>
      </c>
      <c r="K594" s="248" t="s">
        <v>1</v>
      </c>
      <c r="L594" s="41"/>
      <c r="M594" s="253" t="s">
        <v>1</v>
      </c>
      <c r="N594" s="254" t="s">
        <v>45</v>
      </c>
      <c r="O594" s="87"/>
      <c r="P594" s="255">
        <f>O594*H594</f>
        <v>0</v>
      </c>
      <c r="Q594" s="255">
        <v>4.0000000000000003E-05</v>
      </c>
      <c r="R594" s="255">
        <f>Q594*H594</f>
        <v>0.0012000000000000001</v>
      </c>
      <c r="S594" s="255">
        <v>0</v>
      </c>
      <c r="T594" s="256">
        <f>S594*H594</f>
        <v>0</v>
      </c>
      <c r="AR594" s="257" t="s">
        <v>238</v>
      </c>
      <c r="AT594" s="257" t="s">
        <v>157</v>
      </c>
      <c r="AU594" s="257" t="s">
        <v>90</v>
      </c>
      <c r="AY594" s="16" t="s">
        <v>154</v>
      </c>
      <c r="BE594" s="139">
        <f>IF(N594="základní",J594,0)</f>
        <v>0</v>
      </c>
      <c r="BF594" s="139">
        <f>IF(N594="snížená",J594,0)</f>
        <v>0</v>
      </c>
      <c r="BG594" s="139">
        <f>IF(N594="zákl. přenesená",J594,0)</f>
        <v>0</v>
      </c>
      <c r="BH594" s="139">
        <f>IF(N594="sníž. přenesená",J594,0)</f>
        <v>0</v>
      </c>
      <c r="BI594" s="139">
        <f>IF(N594="nulová",J594,0)</f>
        <v>0</v>
      </c>
      <c r="BJ594" s="16" t="s">
        <v>88</v>
      </c>
      <c r="BK594" s="139">
        <f>ROUND(I594*H594,2)</f>
        <v>0</v>
      </c>
      <c r="BL594" s="16" t="s">
        <v>238</v>
      </c>
      <c r="BM594" s="257" t="s">
        <v>961</v>
      </c>
    </row>
    <row r="595" s="1" customFormat="1">
      <c r="B595" s="39"/>
      <c r="C595" s="40"/>
      <c r="D595" s="258" t="s">
        <v>164</v>
      </c>
      <c r="E595" s="40"/>
      <c r="F595" s="259" t="s">
        <v>962</v>
      </c>
      <c r="G595" s="40"/>
      <c r="H595" s="40"/>
      <c r="I595" s="155"/>
      <c r="J595" s="40"/>
      <c r="K595" s="40"/>
      <c r="L595" s="41"/>
      <c r="M595" s="260"/>
      <c r="N595" s="87"/>
      <c r="O595" s="87"/>
      <c r="P595" s="87"/>
      <c r="Q595" s="87"/>
      <c r="R595" s="87"/>
      <c r="S595" s="87"/>
      <c r="T595" s="88"/>
      <c r="AT595" s="16" t="s">
        <v>164</v>
      </c>
      <c r="AU595" s="16" t="s">
        <v>90</v>
      </c>
    </row>
    <row r="596" s="1" customFormat="1" ht="24" customHeight="1">
      <c r="B596" s="39"/>
      <c r="C596" s="246" t="s">
        <v>963</v>
      </c>
      <c r="D596" s="246" t="s">
        <v>157</v>
      </c>
      <c r="E596" s="247" t="s">
        <v>964</v>
      </c>
      <c r="F596" s="248" t="s">
        <v>965</v>
      </c>
      <c r="G596" s="249" t="s">
        <v>436</v>
      </c>
      <c r="H596" s="250">
        <v>1</v>
      </c>
      <c r="I596" s="251"/>
      <c r="J596" s="252">
        <f>ROUND(I596*H596,2)</f>
        <v>0</v>
      </c>
      <c r="K596" s="248" t="s">
        <v>1</v>
      </c>
      <c r="L596" s="41"/>
      <c r="M596" s="253" t="s">
        <v>1</v>
      </c>
      <c r="N596" s="254" t="s">
        <v>45</v>
      </c>
      <c r="O596" s="87"/>
      <c r="P596" s="255">
        <f>O596*H596</f>
        <v>0</v>
      </c>
      <c r="Q596" s="255">
        <v>4.0000000000000003E-05</v>
      </c>
      <c r="R596" s="255">
        <f>Q596*H596</f>
        <v>4.0000000000000003E-05</v>
      </c>
      <c r="S596" s="255">
        <v>0</v>
      </c>
      <c r="T596" s="256">
        <f>S596*H596</f>
        <v>0</v>
      </c>
      <c r="AR596" s="257" t="s">
        <v>238</v>
      </c>
      <c r="AT596" s="257" t="s">
        <v>157</v>
      </c>
      <c r="AU596" s="257" t="s">
        <v>90</v>
      </c>
      <c r="AY596" s="16" t="s">
        <v>154</v>
      </c>
      <c r="BE596" s="139">
        <f>IF(N596="základní",J596,0)</f>
        <v>0</v>
      </c>
      <c r="BF596" s="139">
        <f>IF(N596="snížená",J596,0)</f>
        <v>0</v>
      </c>
      <c r="BG596" s="139">
        <f>IF(N596="zákl. přenesená",J596,0)</f>
        <v>0</v>
      </c>
      <c r="BH596" s="139">
        <f>IF(N596="sníž. přenesená",J596,0)</f>
        <v>0</v>
      </c>
      <c r="BI596" s="139">
        <f>IF(N596="nulová",J596,0)</f>
        <v>0</v>
      </c>
      <c r="BJ596" s="16" t="s">
        <v>88</v>
      </c>
      <c r="BK596" s="139">
        <f>ROUND(I596*H596,2)</f>
        <v>0</v>
      </c>
      <c r="BL596" s="16" t="s">
        <v>238</v>
      </c>
      <c r="BM596" s="257" t="s">
        <v>966</v>
      </c>
    </row>
    <row r="597" s="1" customFormat="1">
      <c r="B597" s="39"/>
      <c r="C597" s="40"/>
      <c r="D597" s="258" t="s">
        <v>164</v>
      </c>
      <c r="E597" s="40"/>
      <c r="F597" s="259" t="s">
        <v>967</v>
      </c>
      <c r="G597" s="40"/>
      <c r="H597" s="40"/>
      <c r="I597" s="155"/>
      <c r="J597" s="40"/>
      <c r="K597" s="40"/>
      <c r="L597" s="41"/>
      <c r="M597" s="260"/>
      <c r="N597" s="87"/>
      <c r="O597" s="87"/>
      <c r="P597" s="87"/>
      <c r="Q597" s="87"/>
      <c r="R597" s="87"/>
      <c r="S597" s="87"/>
      <c r="T597" s="88"/>
      <c r="AT597" s="16" t="s">
        <v>164</v>
      </c>
      <c r="AU597" s="16" t="s">
        <v>90</v>
      </c>
    </row>
    <row r="598" s="1" customFormat="1" ht="24" customHeight="1">
      <c r="B598" s="39"/>
      <c r="C598" s="246" t="s">
        <v>968</v>
      </c>
      <c r="D598" s="246" t="s">
        <v>157</v>
      </c>
      <c r="E598" s="247" t="s">
        <v>969</v>
      </c>
      <c r="F598" s="248" t="s">
        <v>970</v>
      </c>
      <c r="G598" s="249" t="s">
        <v>971</v>
      </c>
      <c r="H598" s="250">
        <v>800</v>
      </c>
      <c r="I598" s="251"/>
      <c r="J598" s="252">
        <f>ROUND(I598*H598,2)</f>
        <v>0</v>
      </c>
      <c r="K598" s="248" t="s">
        <v>1</v>
      </c>
      <c r="L598" s="41"/>
      <c r="M598" s="253" t="s">
        <v>1</v>
      </c>
      <c r="N598" s="254" t="s">
        <v>45</v>
      </c>
      <c r="O598" s="87"/>
      <c r="P598" s="255">
        <f>O598*H598</f>
        <v>0</v>
      </c>
      <c r="Q598" s="255">
        <v>0</v>
      </c>
      <c r="R598" s="255">
        <f>Q598*H598</f>
        <v>0</v>
      </c>
      <c r="S598" s="255">
        <v>0</v>
      </c>
      <c r="T598" s="256">
        <f>S598*H598</f>
        <v>0</v>
      </c>
      <c r="AR598" s="257" t="s">
        <v>238</v>
      </c>
      <c r="AT598" s="257" t="s">
        <v>157</v>
      </c>
      <c r="AU598" s="257" t="s">
        <v>90</v>
      </c>
      <c r="AY598" s="16" t="s">
        <v>154</v>
      </c>
      <c r="BE598" s="139">
        <f>IF(N598="základní",J598,0)</f>
        <v>0</v>
      </c>
      <c r="BF598" s="139">
        <f>IF(N598="snížená",J598,0)</f>
        <v>0</v>
      </c>
      <c r="BG598" s="139">
        <f>IF(N598="zákl. přenesená",J598,0)</f>
        <v>0</v>
      </c>
      <c r="BH598" s="139">
        <f>IF(N598="sníž. přenesená",J598,0)</f>
        <v>0</v>
      </c>
      <c r="BI598" s="139">
        <f>IF(N598="nulová",J598,0)</f>
        <v>0</v>
      </c>
      <c r="BJ598" s="16" t="s">
        <v>88</v>
      </c>
      <c r="BK598" s="139">
        <f>ROUND(I598*H598,2)</f>
        <v>0</v>
      </c>
      <c r="BL598" s="16" t="s">
        <v>238</v>
      </c>
      <c r="BM598" s="257" t="s">
        <v>972</v>
      </c>
    </row>
    <row r="599" s="1" customFormat="1">
      <c r="B599" s="39"/>
      <c r="C599" s="40"/>
      <c r="D599" s="258" t="s">
        <v>164</v>
      </c>
      <c r="E599" s="40"/>
      <c r="F599" s="259" t="s">
        <v>970</v>
      </c>
      <c r="G599" s="40"/>
      <c r="H599" s="40"/>
      <c r="I599" s="155"/>
      <c r="J599" s="40"/>
      <c r="K599" s="40"/>
      <c r="L599" s="41"/>
      <c r="M599" s="260"/>
      <c r="N599" s="87"/>
      <c r="O599" s="87"/>
      <c r="P599" s="87"/>
      <c r="Q599" s="87"/>
      <c r="R599" s="87"/>
      <c r="S599" s="87"/>
      <c r="T599" s="88"/>
      <c r="AT599" s="16" t="s">
        <v>164</v>
      </c>
      <c r="AU599" s="16" t="s">
        <v>90</v>
      </c>
    </row>
    <row r="600" s="1" customFormat="1" ht="16.5" customHeight="1">
      <c r="B600" s="39"/>
      <c r="C600" s="246" t="s">
        <v>973</v>
      </c>
      <c r="D600" s="246" t="s">
        <v>157</v>
      </c>
      <c r="E600" s="247" t="s">
        <v>974</v>
      </c>
      <c r="F600" s="248" t="s">
        <v>975</v>
      </c>
      <c r="G600" s="249" t="s">
        <v>971</v>
      </c>
      <c r="H600" s="250">
        <v>800</v>
      </c>
      <c r="I600" s="251"/>
      <c r="J600" s="252">
        <f>ROUND(I600*H600,2)</f>
        <v>0</v>
      </c>
      <c r="K600" s="248" t="s">
        <v>1</v>
      </c>
      <c r="L600" s="41"/>
      <c r="M600" s="253" t="s">
        <v>1</v>
      </c>
      <c r="N600" s="254" t="s">
        <v>45</v>
      </c>
      <c r="O600" s="87"/>
      <c r="P600" s="255">
        <f>O600*H600</f>
        <v>0</v>
      </c>
      <c r="Q600" s="255">
        <v>0</v>
      </c>
      <c r="R600" s="255">
        <f>Q600*H600</f>
        <v>0</v>
      </c>
      <c r="S600" s="255">
        <v>0</v>
      </c>
      <c r="T600" s="256">
        <f>S600*H600</f>
        <v>0</v>
      </c>
      <c r="AR600" s="257" t="s">
        <v>238</v>
      </c>
      <c r="AT600" s="257" t="s">
        <v>157</v>
      </c>
      <c r="AU600" s="257" t="s">
        <v>90</v>
      </c>
      <c r="AY600" s="16" t="s">
        <v>154</v>
      </c>
      <c r="BE600" s="139">
        <f>IF(N600="základní",J600,0)</f>
        <v>0</v>
      </c>
      <c r="BF600" s="139">
        <f>IF(N600="snížená",J600,0)</f>
        <v>0</v>
      </c>
      <c r="BG600" s="139">
        <f>IF(N600="zákl. přenesená",J600,0)</f>
        <v>0</v>
      </c>
      <c r="BH600" s="139">
        <f>IF(N600="sníž. přenesená",J600,0)</f>
        <v>0</v>
      </c>
      <c r="BI600" s="139">
        <f>IF(N600="nulová",J600,0)</f>
        <v>0</v>
      </c>
      <c r="BJ600" s="16" t="s">
        <v>88</v>
      </c>
      <c r="BK600" s="139">
        <f>ROUND(I600*H600,2)</f>
        <v>0</v>
      </c>
      <c r="BL600" s="16" t="s">
        <v>238</v>
      </c>
      <c r="BM600" s="257" t="s">
        <v>976</v>
      </c>
    </row>
    <row r="601" s="1" customFormat="1">
      <c r="B601" s="39"/>
      <c r="C601" s="40"/>
      <c r="D601" s="258" t="s">
        <v>164</v>
      </c>
      <c r="E601" s="40"/>
      <c r="F601" s="259" t="s">
        <v>975</v>
      </c>
      <c r="G601" s="40"/>
      <c r="H601" s="40"/>
      <c r="I601" s="155"/>
      <c r="J601" s="40"/>
      <c r="K601" s="40"/>
      <c r="L601" s="41"/>
      <c r="M601" s="260"/>
      <c r="N601" s="87"/>
      <c r="O601" s="87"/>
      <c r="P601" s="87"/>
      <c r="Q601" s="87"/>
      <c r="R601" s="87"/>
      <c r="S601" s="87"/>
      <c r="T601" s="88"/>
      <c r="AT601" s="16" t="s">
        <v>164</v>
      </c>
      <c r="AU601" s="16" t="s">
        <v>90</v>
      </c>
    </row>
    <row r="602" s="1" customFormat="1" ht="24" customHeight="1">
      <c r="B602" s="39"/>
      <c r="C602" s="246" t="s">
        <v>977</v>
      </c>
      <c r="D602" s="246" t="s">
        <v>157</v>
      </c>
      <c r="E602" s="247" t="s">
        <v>978</v>
      </c>
      <c r="F602" s="248" t="s">
        <v>979</v>
      </c>
      <c r="G602" s="249" t="s">
        <v>225</v>
      </c>
      <c r="H602" s="250">
        <v>10</v>
      </c>
      <c r="I602" s="251"/>
      <c r="J602" s="252">
        <f>ROUND(I602*H602,2)</f>
        <v>0</v>
      </c>
      <c r="K602" s="248" t="s">
        <v>1</v>
      </c>
      <c r="L602" s="41"/>
      <c r="M602" s="253" t="s">
        <v>1</v>
      </c>
      <c r="N602" s="254" t="s">
        <v>45</v>
      </c>
      <c r="O602" s="87"/>
      <c r="P602" s="255">
        <f>O602*H602</f>
        <v>0</v>
      </c>
      <c r="Q602" s="255">
        <v>0</v>
      </c>
      <c r="R602" s="255">
        <f>Q602*H602</f>
        <v>0</v>
      </c>
      <c r="S602" s="255">
        <v>0</v>
      </c>
      <c r="T602" s="256">
        <f>S602*H602</f>
        <v>0</v>
      </c>
      <c r="AR602" s="257" t="s">
        <v>162</v>
      </c>
      <c r="AT602" s="257" t="s">
        <v>157</v>
      </c>
      <c r="AU602" s="257" t="s">
        <v>90</v>
      </c>
      <c r="AY602" s="16" t="s">
        <v>154</v>
      </c>
      <c r="BE602" s="139">
        <f>IF(N602="základní",J602,0)</f>
        <v>0</v>
      </c>
      <c r="BF602" s="139">
        <f>IF(N602="snížená",J602,0)</f>
        <v>0</v>
      </c>
      <c r="BG602" s="139">
        <f>IF(N602="zákl. přenesená",J602,0)</f>
        <v>0</v>
      </c>
      <c r="BH602" s="139">
        <f>IF(N602="sníž. přenesená",J602,0)</f>
        <v>0</v>
      </c>
      <c r="BI602" s="139">
        <f>IF(N602="nulová",J602,0)</f>
        <v>0</v>
      </c>
      <c r="BJ602" s="16" t="s">
        <v>88</v>
      </c>
      <c r="BK602" s="139">
        <f>ROUND(I602*H602,2)</f>
        <v>0</v>
      </c>
      <c r="BL602" s="16" t="s">
        <v>162</v>
      </c>
      <c r="BM602" s="257" t="s">
        <v>980</v>
      </c>
    </row>
    <row r="603" s="1" customFormat="1">
      <c r="B603" s="39"/>
      <c r="C603" s="40"/>
      <c r="D603" s="258" t="s">
        <v>164</v>
      </c>
      <c r="E603" s="40"/>
      <c r="F603" s="259" t="s">
        <v>979</v>
      </c>
      <c r="G603" s="40"/>
      <c r="H603" s="40"/>
      <c r="I603" s="155"/>
      <c r="J603" s="40"/>
      <c r="K603" s="40"/>
      <c r="L603" s="41"/>
      <c r="M603" s="260"/>
      <c r="N603" s="87"/>
      <c r="O603" s="87"/>
      <c r="P603" s="87"/>
      <c r="Q603" s="87"/>
      <c r="R603" s="87"/>
      <c r="S603" s="87"/>
      <c r="T603" s="88"/>
      <c r="AT603" s="16" t="s">
        <v>164</v>
      </c>
      <c r="AU603" s="16" t="s">
        <v>90</v>
      </c>
    </row>
    <row r="604" s="1" customFormat="1" ht="16.5" customHeight="1">
      <c r="B604" s="39"/>
      <c r="C604" s="246" t="s">
        <v>981</v>
      </c>
      <c r="D604" s="246" t="s">
        <v>157</v>
      </c>
      <c r="E604" s="247" t="s">
        <v>982</v>
      </c>
      <c r="F604" s="248" t="s">
        <v>574</v>
      </c>
      <c r="G604" s="249" t="s">
        <v>225</v>
      </c>
      <c r="H604" s="250">
        <v>2</v>
      </c>
      <c r="I604" s="251"/>
      <c r="J604" s="252">
        <f>ROUND(I604*H604,2)</f>
        <v>0</v>
      </c>
      <c r="K604" s="248" t="s">
        <v>1</v>
      </c>
      <c r="L604" s="41"/>
      <c r="M604" s="253" t="s">
        <v>1</v>
      </c>
      <c r="N604" s="254" t="s">
        <v>45</v>
      </c>
      <c r="O604" s="87"/>
      <c r="P604" s="255">
        <f>O604*H604</f>
        <v>0</v>
      </c>
      <c r="Q604" s="255">
        <v>0</v>
      </c>
      <c r="R604" s="255">
        <f>Q604*H604</f>
        <v>0</v>
      </c>
      <c r="S604" s="255">
        <v>0</v>
      </c>
      <c r="T604" s="256">
        <f>S604*H604</f>
        <v>0</v>
      </c>
      <c r="AR604" s="257" t="s">
        <v>162</v>
      </c>
      <c r="AT604" s="257" t="s">
        <v>157</v>
      </c>
      <c r="AU604" s="257" t="s">
        <v>90</v>
      </c>
      <c r="AY604" s="16" t="s">
        <v>154</v>
      </c>
      <c r="BE604" s="139">
        <f>IF(N604="základní",J604,0)</f>
        <v>0</v>
      </c>
      <c r="BF604" s="139">
        <f>IF(N604="snížená",J604,0)</f>
        <v>0</v>
      </c>
      <c r="BG604" s="139">
        <f>IF(N604="zákl. přenesená",J604,0)</f>
        <v>0</v>
      </c>
      <c r="BH604" s="139">
        <f>IF(N604="sníž. přenesená",J604,0)</f>
        <v>0</v>
      </c>
      <c r="BI604" s="139">
        <f>IF(N604="nulová",J604,0)</f>
        <v>0</v>
      </c>
      <c r="BJ604" s="16" t="s">
        <v>88</v>
      </c>
      <c r="BK604" s="139">
        <f>ROUND(I604*H604,2)</f>
        <v>0</v>
      </c>
      <c r="BL604" s="16" t="s">
        <v>162</v>
      </c>
      <c r="BM604" s="257" t="s">
        <v>983</v>
      </c>
    </row>
    <row r="605" s="1" customFormat="1">
      <c r="B605" s="39"/>
      <c r="C605" s="40"/>
      <c r="D605" s="258" t="s">
        <v>164</v>
      </c>
      <c r="E605" s="40"/>
      <c r="F605" s="259" t="s">
        <v>574</v>
      </c>
      <c r="G605" s="40"/>
      <c r="H605" s="40"/>
      <c r="I605" s="155"/>
      <c r="J605" s="40"/>
      <c r="K605" s="40"/>
      <c r="L605" s="41"/>
      <c r="M605" s="260"/>
      <c r="N605" s="87"/>
      <c r="O605" s="87"/>
      <c r="P605" s="87"/>
      <c r="Q605" s="87"/>
      <c r="R605" s="87"/>
      <c r="S605" s="87"/>
      <c r="T605" s="88"/>
      <c r="AT605" s="16" t="s">
        <v>164</v>
      </c>
      <c r="AU605" s="16" t="s">
        <v>90</v>
      </c>
    </row>
    <row r="606" s="1" customFormat="1" ht="24" customHeight="1">
      <c r="B606" s="39"/>
      <c r="C606" s="246" t="s">
        <v>984</v>
      </c>
      <c r="D606" s="246" t="s">
        <v>157</v>
      </c>
      <c r="E606" s="247" t="s">
        <v>985</v>
      </c>
      <c r="F606" s="248" t="s">
        <v>986</v>
      </c>
      <c r="G606" s="249" t="s">
        <v>805</v>
      </c>
      <c r="H606" s="294"/>
      <c r="I606" s="251"/>
      <c r="J606" s="252">
        <f>ROUND(I606*H606,2)</f>
        <v>0</v>
      </c>
      <c r="K606" s="248" t="s">
        <v>161</v>
      </c>
      <c r="L606" s="41"/>
      <c r="M606" s="253" t="s">
        <v>1</v>
      </c>
      <c r="N606" s="254" t="s">
        <v>45</v>
      </c>
      <c r="O606" s="87"/>
      <c r="P606" s="255">
        <f>O606*H606</f>
        <v>0</v>
      </c>
      <c r="Q606" s="255">
        <v>0</v>
      </c>
      <c r="R606" s="255">
        <f>Q606*H606</f>
        <v>0</v>
      </c>
      <c r="S606" s="255">
        <v>0</v>
      </c>
      <c r="T606" s="256">
        <f>S606*H606</f>
        <v>0</v>
      </c>
      <c r="AR606" s="257" t="s">
        <v>238</v>
      </c>
      <c r="AT606" s="257" t="s">
        <v>157</v>
      </c>
      <c r="AU606" s="257" t="s">
        <v>90</v>
      </c>
      <c r="AY606" s="16" t="s">
        <v>154</v>
      </c>
      <c r="BE606" s="139">
        <f>IF(N606="základní",J606,0)</f>
        <v>0</v>
      </c>
      <c r="BF606" s="139">
        <f>IF(N606="snížená",J606,0)</f>
        <v>0</v>
      </c>
      <c r="BG606" s="139">
        <f>IF(N606="zákl. přenesená",J606,0)</f>
        <v>0</v>
      </c>
      <c r="BH606" s="139">
        <f>IF(N606="sníž. přenesená",J606,0)</f>
        <v>0</v>
      </c>
      <c r="BI606" s="139">
        <f>IF(N606="nulová",J606,0)</f>
        <v>0</v>
      </c>
      <c r="BJ606" s="16" t="s">
        <v>88</v>
      </c>
      <c r="BK606" s="139">
        <f>ROUND(I606*H606,2)</f>
        <v>0</v>
      </c>
      <c r="BL606" s="16" t="s">
        <v>238</v>
      </c>
      <c r="BM606" s="257" t="s">
        <v>987</v>
      </c>
    </row>
    <row r="607" s="1" customFormat="1">
      <c r="B607" s="39"/>
      <c r="C607" s="40"/>
      <c r="D607" s="258" t="s">
        <v>164</v>
      </c>
      <c r="E607" s="40"/>
      <c r="F607" s="259" t="s">
        <v>988</v>
      </c>
      <c r="G607" s="40"/>
      <c r="H607" s="40"/>
      <c r="I607" s="155"/>
      <c r="J607" s="40"/>
      <c r="K607" s="40"/>
      <c r="L607" s="41"/>
      <c r="M607" s="260"/>
      <c r="N607" s="87"/>
      <c r="O607" s="87"/>
      <c r="P607" s="87"/>
      <c r="Q607" s="87"/>
      <c r="R607" s="87"/>
      <c r="S607" s="87"/>
      <c r="T607" s="88"/>
      <c r="AT607" s="16" t="s">
        <v>164</v>
      </c>
      <c r="AU607" s="16" t="s">
        <v>90</v>
      </c>
    </row>
    <row r="608" s="1" customFormat="1">
      <c r="B608" s="39"/>
      <c r="C608" s="40"/>
      <c r="D608" s="258" t="s">
        <v>166</v>
      </c>
      <c r="E608" s="40"/>
      <c r="F608" s="261" t="s">
        <v>808</v>
      </c>
      <c r="G608" s="40"/>
      <c r="H608" s="40"/>
      <c r="I608" s="155"/>
      <c r="J608" s="40"/>
      <c r="K608" s="40"/>
      <c r="L608" s="41"/>
      <c r="M608" s="260"/>
      <c r="N608" s="87"/>
      <c r="O608" s="87"/>
      <c r="P608" s="87"/>
      <c r="Q608" s="87"/>
      <c r="R608" s="87"/>
      <c r="S608" s="87"/>
      <c r="T608" s="88"/>
      <c r="AT608" s="16" t="s">
        <v>166</v>
      </c>
      <c r="AU608" s="16" t="s">
        <v>90</v>
      </c>
    </row>
    <row r="609" s="1" customFormat="1" ht="24" customHeight="1">
      <c r="B609" s="39"/>
      <c r="C609" s="246" t="s">
        <v>989</v>
      </c>
      <c r="D609" s="246" t="s">
        <v>157</v>
      </c>
      <c r="E609" s="247" t="s">
        <v>990</v>
      </c>
      <c r="F609" s="248" t="s">
        <v>991</v>
      </c>
      <c r="G609" s="249" t="s">
        <v>805</v>
      </c>
      <c r="H609" s="294"/>
      <c r="I609" s="251"/>
      <c r="J609" s="252">
        <f>ROUND(I609*H609,2)</f>
        <v>0</v>
      </c>
      <c r="K609" s="248" t="s">
        <v>161</v>
      </c>
      <c r="L609" s="41"/>
      <c r="M609" s="253" t="s">
        <v>1</v>
      </c>
      <c r="N609" s="254" t="s">
        <v>45</v>
      </c>
      <c r="O609" s="87"/>
      <c r="P609" s="255">
        <f>O609*H609</f>
        <v>0</v>
      </c>
      <c r="Q609" s="255">
        <v>0</v>
      </c>
      <c r="R609" s="255">
        <f>Q609*H609</f>
        <v>0</v>
      </c>
      <c r="S609" s="255">
        <v>0</v>
      </c>
      <c r="T609" s="256">
        <f>S609*H609</f>
        <v>0</v>
      </c>
      <c r="AR609" s="257" t="s">
        <v>238</v>
      </c>
      <c r="AT609" s="257" t="s">
        <v>157</v>
      </c>
      <c r="AU609" s="257" t="s">
        <v>90</v>
      </c>
      <c r="AY609" s="16" t="s">
        <v>154</v>
      </c>
      <c r="BE609" s="139">
        <f>IF(N609="základní",J609,0)</f>
        <v>0</v>
      </c>
      <c r="BF609" s="139">
        <f>IF(N609="snížená",J609,0)</f>
        <v>0</v>
      </c>
      <c r="BG609" s="139">
        <f>IF(N609="zákl. přenesená",J609,0)</f>
        <v>0</v>
      </c>
      <c r="BH609" s="139">
        <f>IF(N609="sníž. přenesená",J609,0)</f>
        <v>0</v>
      </c>
      <c r="BI609" s="139">
        <f>IF(N609="nulová",J609,0)</f>
        <v>0</v>
      </c>
      <c r="BJ609" s="16" t="s">
        <v>88</v>
      </c>
      <c r="BK609" s="139">
        <f>ROUND(I609*H609,2)</f>
        <v>0</v>
      </c>
      <c r="BL609" s="16" t="s">
        <v>238</v>
      </c>
      <c r="BM609" s="257" t="s">
        <v>992</v>
      </c>
    </row>
    <row r="610" s="1" customFormat="1">
      <c r="B610" s="39"/>
      <c r="C610" s="40"/>
      <c r="D610" s="258" t="s">
        <v>164</v>
      </c>
      <c r="E610" s="40"/>
      <c r="F610" s="259" t="s">
        <v>993</v>
      </c>
      <c r="G610" s="40"/>
      <c r="H610" s="40"/>
      <c r="I610" s="155"/>
      <c r="J610" s="40"/>
      <c r="K610" s="40"/>
      <c r="L610" s="41"/>
      <c r="M610" s="260"/>
      <c r="N610" s="87"/>
      <c r="O610" s="87"/>
      <c r="P610" s="87"/>
      <c r="Q610" s="87"/>
      <c r="R610" s="87"/>
      <c r="S610" s="87"/>
      <c r="T610" s="88"/>
      <c r="AT610" s="16" t="s">
        <v>164</v>
      </c>
      <c r="AU610" s="16" t="s">
        <v>90</v>
      </c>
    </row>
    <row r="611" s="1" customFormat="1">
      <c r="B611" s="39"/>
      <c r="C611" s="40"/>
      <c r="D611" s="258" t="s">
        <v>166</v>
      </c>
      <c r="E611" s="40"/>
      <c r="F611" s="261" t="s">
        <v>808</v>
      </c>
      <c r="G611" s="40"/>
      <c r="H611" s="40"/>
      <c r="I611" s="155"/>
      <c r="J611" s="40"/>
      <c r="K611" s="40"/>
      <c r="L611" s="41"/>
      <c r="M611" s="260"/>
      <c r="N611" s="87"/>
      <c r="O611" s="87"/>
      <c r="P611" s="87"/>
      <c r="Q611" s="87"/>
      <c r="R611" s="87"/>
      <c r="S611" s="87"/>
      <c r="T611" s="88"/>
      <c r="AT611" s="16" t="s">
        <v>166</v>
      </c>
      <c r="AU611" s="16" t="s">
        <v>90</v>
      </c>
    </row>
    <row r="612" s="11" customFormat="1" ht="22.8" customHeight="1">
      <c r="B612" s="230"/>
      <c r="C612" s="231"/>
      <c r="D612" s="232" t="s">
        <v>79</v>
      </c>
      <c r="E612" s="244" t="s">
        <v>994</v>
      </c>
      <c r="F612" s="244" t="s">
        <v>995</v>
      </c>
      <c r="G612" s="231"/>
      <c r="H612" s="231"/>
      <c r="I612" s="234"/>
      <c r="J612" s="245">
        <f>BK612</f>
        <v>0</v>
      </c>
      <c r="K612" s="231"/>
      <c r="L612" s="236"/>
      <c r="M612" s="237"/>
      <c r="N612" s="238"/>
      <c r="O612" s="238"/>
      <c r="P612" s="239">
        <f>SUM(P613:P632)</f>
        <v>0</v>
      </c>
      <c r="Q612" s="238"/>
      <c r="R612" s="239">
        <f>SUM(R613:R632)</f>
        <v>4</v>
      </c>
      <c r="S612" s="238"/>
      <c r="T612" s="240">
        <f>SUM(T613:T632)</f>
        <v>1.5000000000000002</v>
      </c>
      <c r="AR612" s="241" t="s">
        <v>90</v>
      </c>
      <c r="AT612" s="242" t="s">
        <v>79</v>
      </c>
      <c r="AU612" s="242" t="s">
        <v>88</v>
      </c>
      <c r="AY612" s="241" t="s">
        <v>154</v>
      </c>
      <c r="BK612" s="243">
        <f>SUM(BK613:BK632)</f>
        <v>0</v>
      </c>
    </row>
    <row r="613" s="1" customFormat="1" ht="24" customHeight="1">
      <c r="B613" s="39"/>
      <c r="C613" s="246" t="s">
        <v>996</v>
      </c>
      <c r="D613" s="246" t="s">
        <v>157</v>
      </c>
      <c r="E613" s="247" t="s">
        <v>997</v>
      </c>
      <c r="F613" s="248" t="s">
        <v>998</v>
      </c>
      <c r="G613" s="249" t="s">
        <v>225</v>
      </c>
      <c r="H613" s="250">
        <v>14</v>
      </c>
      <c r="I613" s="251"/>
      <c r="J613" s="252">
        <f>ROUND(I613*H613,2)</f>
        <v>0</v>
      </c>
      <c r="K613" s="248" t="s">
        <v>1</v>
      </c>
      <c r="L613" s="41"/>
      <c r="M613" s="253" t="s">
        <v>1</v>
      </c>
      <c r="N613" s="254" t="s">
        <v>45</v>
      </c>
      <c r="O613" s="87"/>
      <c r="P613" s="255">
        <f>O613*H613</f>
        <v>0</v>
      </c>
      <c r="Q613" s="255">
        <v>0</v>
      </c>
      <c r="R613" s="255">
        <f>Q613*H613</f>
        <v>0</v>
      </c>
      <c r="S613" s="255">
        <v>0.050000000000000003</v>
      </c>
      <c r="T613" s="256">
        <f>S613*H613</f>
        <v>0.70000000000000007</v>
      </c>
      <c r="AR613" s="257" t="s">
        <v>238</v>
      </c>
      <c r="AT613" s="257" t="s">
        <v>157</v>
      </c>
      <c r="AU613" s="257" t="s">
        <v>90</v>
      </c>
      <c r="AY613" s="16" t="s">
        <v>154</v>
      </c>
      <c r="BE613" s="139">
        <f>IF(N613="základní",J613,0)</f>
        <v>0</v>
      </c>
      <c r="BF613" s="139">
        <f>IF(N613="snížená",J613,0)</f>
        <v>0</v>
      </c>
      <c r="BG613" s="139">
        <f>IF(N613="zákl. přenesená",J613,0)</f>
        <v>0</v>
      </c>
      <c r="BH613" s="139">
        <f>IF(N613="sníž. přenesená",J613,0)</f>
        <v>0</v>
      </c>
      <c r="BI613" s="139">
        <f>IF(N613="nulová",J613,0)</f>
        <v>0</v>
      </c>
      <c r="BJ613" s="16" t="s">
        <v>88</v>
      </c>
      <c r="BK613" s="139">
        <f>ROUND(I613*H613,2)</f>
        <v>0</v>
      </c>
      <c r="BL613" s="16" t="s">
        <v>238</v>
      </c>
      <c r="BM613" s="257" t="s">
        <v>999</v>
      </c>
    </row>
    <row r="614" s="1" customFormat="1">
      <c r="B614" s="39"/>
      <c r="C614" s="40"/>
      <c r="D614" s="258" t="s">
        <v>164</v>
      </c>
      <c r="E614" s="40"/>
      <c r="F614" s="259" t="s">
        <v>998</v>
      </c>
      <c r="G614" s="40"/>
      <c r="H614" s="40"/>
      <c r="I614" s="155"/>
      <c r="J614" s="40"/>
      <c r="K614" s="40"/>
      <c r="L614" s="41"/>
      <c r="M614" s="260"/>
      <c r="N614" s="87"/>
      <c r="O614" s="87"/>
      <c r="P614" s="87"/>
      <c r="Q614" s="87"/>
      <c r="R614" s="87"/>
      <c r="S614" s="87"/>
      <c r="T614" s="88"/>
      <c r="AT614" s="16" t="s">
        <v>164</v>
      </c>
      <c r="AU614" s="16" t="s">
        <v>90</v>
      </c>
    </row>
    <row r="615" s="1" customFormat="1" ht="24" customHeight="1">
      <c r="B615" s="39"/>
      <c r="C615" s="246" t="s">
        <v>1000</v>
      </c>
      <c r="D615" s="246" t="s">
        <v>157</v>
      </c>
      <c r="E615" s="247" t="s">
        <v>1001</v>
      </c>
      <c r="F615" s="248" t="s">
        <v>1002</v>
      </c>
      <c r="G615" s="249" t="s">
        <v>225</v>
      </c>
      <c r="H615" s="250">
        <v>14</v>
      </c>
      <c r="I615" s="251"/>
      <c r="J615" s="252">
        <f>ROUND(I615*H615,2)</f>
        <v>0</v>
      </c>
      <c r="K615" s="248" t="s">
        <v>1</v>
      </c>
      <c r="L615" s="41"/>
      <c r="M615" s="253" t="s">
        <v>1</v>
      </c>
      <c r="N615" s="254" t="s">
        <v>45</v>
      </c>
      <c r="O615" s="87"/>
      <c r="P615" s="255">
        <f>O615*H615</f>
        <v>0</v>
      </c>
      <c r="Q615" s="255">
        <v>0</v>
      </c>
      <c r="R615" s="255">
        <f>Q615*H615</f>
        <v>0</v>
      </c>
      <c r="S615" s="255">
        <v>0.050000000000000003</v>
      </c>
      <c r="T615" s="256">
        <f>S615*H615</f>
        <v>0.70000000000000007</v>
      </c>
      <c r="AR615" s="257" t="s">
        <v>238</v>
      </c>
      <c r="AT615" s="257" t="s">
        <v>157</v>
      </c>
      <c r="AU615" s="257" t="s">
        <v>90</v>
      </c>
      <c r="AY615" s="16" t="s">
        <v>154</v>
      </c>
      <c r="BE615" s="139">
        <f>IF(N615="základní",J615,0)</f>
        <v>0</v>
      </c>
      <c r="BF615" s="139">
        <f>IF(N615="snížená",J615,0)</f>
        <v>0</v>
      </c>
      <c r="BG615" s="139">
        <f>IF(N615="zákl. přenesená",J615,0)</f>
        <v>0</v>
      </c>
      <c r="BH615" s="139">
        <f>IF(N615="sníž. přenesená",J615,0)</f>
        <v>0</v>
      </c>
      <c r="BI615" s="139">
        <f>IF(N615="nulová",J615,0)</f>
        <v>0</v>
      </c>
      <c r="BJ615" s="16" t="s">
        <v>88</v>
      </c>
      <c r="BK615" s="139">
        <f>ROUND(I615*H615,2)</f>
        <v>0</v>
      </c>
      <c r="BL615" s="16" t="s">
        <v>238</v>
      </c>
      <c r="BM615" s="257" t="s">
        <v>1003</v>
      </c>
    </row>
    <row r="616" s="1" customFormat="1">
      <c r="B616" s="39"/>
      <c r="C616" s="40"/>
      <c r="D616" s="258" t="s">
        <v>164</v>
      </c>
      <c r="E616" s="40"/>
      <c r="F616" s="259" t="s">
        <v>1002</v>
      </c>
      <c r="G616" s="40"/>
      <c r="H616" s="40"/>
      <c r="I616" s="155"/>
      <c r="J616" s="40"/>
      <c r="K616" s="40"/>
      <c r="L616" s="41"/>
      <c r="M616" s="260"/>
      <c r="N616" s="87"/>
      <c r="O616" s="87"/>
      <c r="P616" s="87"/>
      <c r="Q616" s="87"/>
      <c r="R616" s="87"/>
      <c r="S616" s="87"/>
      <c r="T616" s="88"/>
      <c r="AT616" s="16" t="s">
        <v>164</v>
      </c>
      <c r="AU616" s="16" t="s">
        <v>90</v>
      </c>
    </row>
    <row r="617" s="1" customFormat="1" ht="24" customHeight="1">
      <c r="B617" s="39"/>
      <c r="C617" s="246" t="s">
        <v>1004</v>
      </c>
      <c r="D617" s="246" t="s">
        <v>157</v>
      </c>
      <c r="E617" s="247" t="s">
        <v>1005</v>
      </c>
      <c r="F617" s="248" t="s">
        <v>1006</v>
      </c>
      <c r="G617" s="249" t="s">
        <v>225</v>
      </c>
      <c r="H617" s="250">
        <v>2</v>
      </c>
      <c r="I617" s="251"/>
      <c r="J617" s="252">
        <f>ROUND(I617*H617,2)</f>
        <v>0</v>
      </c>
      <c r="K617" s="248" t="s">
        <v>1</v>
      </c>
      <c r="L617" s="41"/>
      <c r="M617" s="253" t="s">
        <v>1</v>
      </c>
      <c r="N617" s="254" t="s">
        <v>45</v>
      </c>
      <c r="O617" s="87"/>
      <c r="P617" s="255">
        <f>O617*H617</f>
        <v>0</v>
      </c>
      <c r="Q617" s="255">
        <v>0</v>
      </c>
      <c r="R617" s="255">
        <f>Q617*H617</f>
        <v>0</v>
      </c>
      <c r="S617" s="255">
        <v>0.050000000000000003</v>
      </c>
      <c r="T617" s="256">
        <f>S617*H617</f>
        <v>0.10000000000000001</v>
      </c>
      <c r="AR617" s="257" t="s">
        <v>238</v>
      </c>
      <c r="AT617" s="257" t="s">
        <v>157</v>
      </c>
      <c r="AU617" s="257" t="s">
        <v>90</v>
      </c>
      <c r="AY617" s="16" t="s">
        <v>154</v>
      </c>
      <c r="BE617" s="139">
        <f>IF(N617="základní",J617,0)</f>
        <v>0</v>
      </c>
      <c r="BF617" s="139">
        <f>IF(N617="snížená",J617,0)</f>
        <v>0</v>
      </c>
      <c r="BG617" s="139">
        <f>IF(N617="zákl. přenesená",J617,0)</f>
        <v>0</v>
      </c>
      <c r="BH617" s="139">
        <f>IF(N617="sníž. přenesená",J617,0)</f>
        <v>0</v>
      </c>
      <c r="BI617" s="139">
        <f>IF(N617="nulová",J617,0)</f>
        <v>0</v>
      </c>
      <c r="BJ617" s="16" t="s">
        <v>88</v>
      </c>
      <c r="BK617" s="139">
        <f>ROUND(I617*H617,2)</f>
        <v>0</v>
      </c>
      <c r="BL617" s="16" t="s">
        <v>238</v>
      </c>
      <c r="BM617" s="257" t="s">
        <v>1007</v>
      </c>
    </row>
    <row r="618" s="1" customFormat="1">
      <c r="B618" s="39"/>
      <c r="C618" s="40"/>
      <c r="D618" s="258" t="s">
        <v>164</v>
      </c>
      <c r="E618" s="40"/>
      <c r="F618" s="259" t="s">
        <v>1006</v>
      </c>
      <c r="G618" s="40"/>
      <c r="H618" s="40"/>
      <c r="I618" s="155"/>
      <c r="J618" s="40"/>
      <c r="K618" s="40"/>
      <c r="L618" s="41"/>
      <c r="M618" s="260"/>
      <c r="N618" s="87"/>
      <c r="O618" s="87"/>
      <c r="P618" s="87"/>
      <c r="Q618" s="87"/>
      <c r="R618" s="87"/>
      <c r="S618" s="87"/>
      <c r="T618" s="88"/>
      <c r="AT618" s="16" t="s">
        <v>164</v>
      </c>
      <c r="AU618" s="16" t="s">
        <v>90</v>
      </c>
    </row>
    <row r="619" s="1" customFormat="1" ht="24" customHeight="1">
      <c r="B619" s="39"/>
      <c r="C619" s="246" t="s">
        <v>1008</v>
      </c>
      <c r="D619" s="246" t="s">
        <v>157</v>
      </c>
      <c r="E619" s="247" t="s">
        <v>1009</v>
      </c>
      <c r="F619" s="248" t="s">
        <v>1010</v>
      </c>
      <c r="G619" s="249" t="s">
        <v>160</v>
      </c>
      <c r="H619" s="250">
        <v>1.5</v>
      </c>
      <c r="I619" s="251"/>
      <c r="J619" s="252">
        <f>ROUND(I619*H619,2)</f>
        <v>0</v>
      </c>
      <c r="K619" s="248" t="s">
        <v>1</v>
      </c>
      <c r="L619" s="41"/>
      <c r="M619" s="253" t="s">
        <v>1</v>
      </c>
      <c r="N619" s="254" t="s">
        <v>45</v>
      </c>
      <c r="O619" s="87"/>
      <c r="P619" s="255">
        <f>O619*H619</f>
        <v>0</v>
      </c>
      <c r="Q619" s="255">
        <v>0</v>
      </c>
      <c r="R619" s="255">
        <f>Q619*H619</f>
        <v>0</v>
      </c>
      <c r="S619" s="255">
        <v>0</v>
      </c>
      <c r="T619" s="256">
        <f>S619*H619</f>
        <v>0</v>
      </c>
      <c r="AR619" s="257" t="s">
        <v>238</v>
      </c>
      <c r="AT619" s="257" t="s">
        <v>157</v>
      </c>
      <c r="AU619" s="257" t="s">
        <v>90</v>
      </c>
      <c r="AY619" s="16" t="s">
        <v>154</v>
      </c>
      <c r="BE619" s="139">
        <f>IF(N619="základní",J619,0)</f>
        <v>0</v>
      </c>
      <c r="BF619" s="139">
        <f>IF(N619="snížená",J619,0)</f>
        <v>0</v>
      </c>
      <c r="BG619" s="139">
        <f>IF(N619="zákl. přenesená",J619,0)</f>
        <v>0</v>
      </c>
      <c r="BH619" s="139">
        <f>IF(N619="sníž. přenesená",J619,0)</f>
        <v>0</v>
      </c>
      <c r="BI619" s="139">
        <f>IF(N619="nulová",J619,0)</f>
        <v>0</v>
      </c>
      <c r="BJ619" s="16" t="s">
        <v>88</v>
      </c>
      <c r="BK619" s="139">
        <f>ROUND(I619*H619,2)</f>
        <v>0</v>
      </c>
      <c r="BL619" s="16" t="s">
        <v>238</v>
      </c>
      <c r="BM619" s="257" t="s">
        <v>1011</v>
      </c>
    </row>
    <row r="620" s="1" customFormat="1">
      <c r="B620" s="39"/>
      <c r="C620" s="40"/>
      <c r="D620" s="258" t="s">
        <v>164</v>
      </c>
      <c r="E620" s="40"/>
      <c r="F620" s="259" t="s">
        <v>1012</v>
      </c>
      <c r="G620" s="40"/>
      <c r="H620" s="40"/>
      <c r="I620" s="155"/>
      <c r="J620" s="40"/>
      <c r="K620" s="40"/>
      <c r="L620" s="41"/>
      <c r="M620" s="260"/>
      <c r="N620" s="87"/>
      <c r="O620" s="87"/>
      <c r="P620" s="87"/>
      <c r="Q620" s="87"/>
      <c r="R620" s="87"/>
      <c r="S620" s="87"/>
      <c r="T620" s="88"/>
      <c r="AT620" s="16" t="s">
        <v>164</v>
      </c>
      <c r="AU620" s="16" t="s">
        <v>90</v>
      </c>
    </row>
    <row r="621" s="1" customFormat="1" ht="36" customHeight="1">
      <c r="B621" s="39"/>
      <c r="C621" s="246" t="s">
        <v>1013</v>
      </c>
      <c r="D621" s="246" t="s">
        <v>157</v>
      </c>
      <c r="E621" s="247" t="s">
        <v>1014</v>
      </c>
      <c r="F621" s="248" t="s">
        <v>1015</v>
      </c>
      <c r="G621" s="249" t="s">
        <v>225</v>
      </c>
      <c r="H621" s="250">
        <v>20</v>
      </c>
      <c r="I621" s="251"/>
      <c r="J621" s="252">
        <f>ROUND(I621*H621,2)</f>
        <v>0</v>
      </c>
      <c r="K621" s="248" t="s">
        <v>1</v>
      </c>
      <c r="L621" s="41"/>
      <c r="M621" s="253" t="s">
        <v>1</v>
      </c>
      <c r="N621" s="254" t="s">
        <v>45</v>
      </c>
      <c r="O621" s="87"/>
      <c r="P621" s="255">
        <f>O621*H621</f>
        <v>0</v>
      </c>
      <c r="Q621" s="255">
        <v>0.10000000000000001</v>
      </c>
      <c r="R621" s="255">
        <f>Q621*H621</f>
        <v>2</v>
      </c>
      <c r="S621" s="255">
        <v>0</v>
      </c>
      <c r="T621" s="256">
        <f>S621*H621</f>
        <v>0</v>
      </c>
      <c r="AR621" s="257" t="s">
        <v>238</v>
      </c>
      <c r="AT621" s="257" t="s">
        <v>157</v>
      </c>
      <c r="AU621" s="257" t="s">
        <v>90</v>
      </c>
      <c r="AY621" s="16" t="s">
        <v>154</v>
      </c>
      <c r="BE621" s="139">
        <f>IF(N621="základní",J621,0)</f>
        <v>0</v>
      </c>
      <c r="BF621" s="139">
        <f>IF(N621="snížená",J621,0)</f>
        <v>0</v>
      </c>
      <c r="BG621" s="139">
        <f>IF(N621="zákl. přenesená",J621,0)</f>
        <v>0</v>
      </c>
      <c r="BH621" s="139">
        <f>IF(N621="sníž. přenesená",J621,0)</f>
        <v>0</v>
      </c>
      <c r="BI621" s="139">
        <f>IF(N621="nulová",J621,0)</f>
        <v>0</v>
      </c>
      <c r="BJ621" s="16" t="s">
        <v>88</v>
      </c>
      <c r="BK621" s="139">
        <f>ROUND(I621*H621,2)</f>
        <v>0</v>
      </c>
      <c r="BL621" s="16" t="s">
        <v>238</v>
      </c>
      <c r="BM621" s="257" t="s">
        <v>1016</v>
      </c>
    </row>
    <row r="622" s="1" customFormat="1">
      <c r="B622" s="39"/>
      <c r="C622" s="40"/>
      <c r="D622" s="258" t="s">
        <v>164</v>
      </c>
      <c r="E622" s="40"/>
      <c r="F622" s="259" t="s">
        <v>1017</v>
      </c>
      <c r="G622" s="40"/>
      <c r="H622" s="40"/>
      <c r="I622" s="155"/>
      <c r="J622" s="40"/>
      <c r="K622" s="40"/>
      <c r="L622" s="41"/>
      <c r="M622" s="260"/>
      <c r="N622" s="87"/>
      <c r="O622" s="87"/>
      <c r="P622" s="87"/>
      <c r="Q622" s="87"/>
      <c r="R622" s="87"/>
      <c r="S622" s="87"/>
      <c r="T622" s="88"/>
      <c r="AT622" s="16" t="s">
        <v>164</v>
      </c>
      <c r="AU622" s="16" t="s">
        <v>90</v>
      </c>
    </row>
    <row r="623" s="1" customFormat="1" ht="48" customHeight="1">
      <c r="B623" s="39"/>
      <c r="C623" s="246" t="s">
        <v>1018</v>
      </c>
      <c r="D623" s="246" t="s">
        <v>157</v>
      </c>
      <c r="E623" s="247" t="s">
        <v>1019</v>
      </c>
      <c r="F623" s="248" t="s">
        <v>1020</v>
      </c>
      <c r="G623" s="249" t="s">
        <v>225</v>
      </c>
      <c r="H623" s="250">
        <v>14</v>
      </c>
      <c r="I623" s="251"/>
      <c r="J623" s="252">
        <f>ROUND(I623*H623,2)</f>
        <v>0</v>
      </c>
      <c r="K623" s="248" t="s">
        <v>1</v>
      </c>
      <c r="L623" s="41"/>
      <c r="M623" s="253" t="s">
        <v>1</v>
      </c>
      <c r="N623" s="254" t="s">
        <v>45</v>
      </c>
      <c r="O623" s="87"/>
      <c r="P623" s="255">
        <f>O623*H623</f>
        <v>0</v>
      </c>
      <c r="Q623" s="255">
        <v>0.10000000000000001</v>
      </c>
      <c r="R623" s="255">
        <f>Q623*H623</f>
        <v>1.4000000000000001</v>
      </c>
      <c r="S623" s="255">
        <v>0</v>
      </c>
      <c r="T623" s="256">
        <f>S623*H623</f>
        <v>0</v>
      </c>
      <c r="AR623" s="257" t="s">
        <v>238</v>
      </c>
      <c r="AT623" s="257" t="s">
        <v>157</v>
      </c>
      <c r="AU623" s="257" t="s">
        <v>90</v>
      </c>
      <c r="AY623" s="16" t="s">
        <v>154</v>
      </c>
      <c r="BE623" s="139">
        <f>IF(N623="základní",J623,0)</f>
        <v>0</v>
      </c>
      <c r="BF623" s="139">
        <f>IF(N623="snížená",J623,0)</f>
        <v>0</v>
      </c>
      <c r="BG623" s="139">
        <f>IF(N623="zákl. přenesená",J623,0)</f>
        <v>0</v>
      </c>
      <c r="BH623" s="139">
        <f>IF(N623="sníž. přenesená",J623,0)</f>
        <v>0</v>
      </c>
      <c r="BI623" s="139">
        <f>IF(N623="nulová",J623,0)</f>
        <v>0</v>
      </c>
      <c r="BJ623" s="16" t="s">
        <v>88</v>
      </c>
      <c r="BK623" s="139">
        <f>ROUND(I623*H623,2)</f>
        <v>0</v>
      </c>
      <c r="BL623" s="16" t="s">
        <v>238</v>
      </c>
      <c r="BM623" s="257" t="s">
        <v>1021</v>
      </c>
    </row>
    <row r="624" s="1" customFormat="1">
      <c r="B624" s="39"/>
      <c r="C624" s="40"/>
      <c r="D624" s="258" t="s">
        <v>164</v>
      </c>
      <c r="E624" s="40"/>
      <c r="F624" s="259" t="s">
        <v>1022</v>
      </c>
      <c r="G624" s="40"/>
      <c r="H624" s="40"/>
      <c r="I624" s="155"/>
      <c r="J624" s="40"/>
      <c r="K624" s="40"/>
      <c r="L624" s="41"/>
      <c r="M624" s="260"/>
      <c r="N624" s="87"/>
      <c r="O624" s="87"/>
      <c r="P624" s="87"/>
      <c r="Q624" s="87"/>
      <c r="R624" s="87"/>
      <c r="S624" s="87"/>
      <c r="T624" s="88"/>
      <c r="AT624" s="16" t="s">
        <v>164</v>
      </c>
      <c r="AU624" s="16" t="s">
        <v>90</v>
      </c>
    </row>
    <row r="625" s="1" customFormat="1" ht="60" customHeight="1">
      <c r="B625" s="39"/>
      <c r="C625" s="246" t="s">
        <v>1023</v>
      </c>
      <c r="D625" s="246" t="s">
        <v>157</v>
      </c>
      <c r="E625" s="247" t="s">
        <v>1024</v>
      </c>
      <c r="F625" s="248" t="s">
        <v>1025</v>
      </c>
      <c r="G625" s="249" t="s">
        <v>225</v>
      </c>
      <c r="H625" s="250">
        <v>6</v>
      </c>
      <c r="I625" s="251"/>
      <c r="J625" s="252">
        <f>ROUND(I625*H625,2)</f>
        <v>0</v>
      </c>
      <c r="K625" s="248" t="s">
        <v>1</v>
      </c>
      <c r="L625" s="41"/>
      <c r="M625" s="253" t="s">
        <v>1</v>
      </c>
      <c r="N625" s="254" t="s">
        <v>45</v>
      </c>
      <c r="O625" s="87"/>
      <c r="P625" s="255">
        <f>O625*H625</f>
        <v>0</v>
      </c>
      <c r="Q625" s="255">
        <v>0.10000000000000001</v>
      </c>
      <c r="R625" s="255">
        <f>Q625*H625</f>
        <v>0.60000000000000009</v>
      </c>
      <c r="S625" s="255">
        <v>0</v>
      </c>
      <c r="T625" s="256">
        <f>S625*H625</f>
        <v>0</v>
      </c>
      <c r="AR625" s="257" t="s">
        <v>238</v>
      </c>
      <c r="AT625" s="257" t="s">
        <v>157</v>
      </c>
      <c r="AU625" s="257" t="s">
        <v>90</v>
      </c>
      <c r="AY625" s="16" t="s">
        <v>154</v>
      </c>
      <c r="BE625" s="139">
        <f>IF(N625="základní",J625,0)</f>
        <v>0</v>
      </c>
      <c r="BF625" s="139">
        <f>IF(N625="snížená",J625,0)</f>
        <v>0</v>
      </c>
      <c r="BG625" s="139">
        <f>IF(N625="zákl. přenesená",J625,0)</f>
        <v>0</v>
      </c>
      <c r="BH625" s="139">
        <f>IF(N625="sníž. přenesená",J625,0)</f>
        <v>0</v>
      </c>
      <c r="BI625" s="139">
        <f>IF(N625="nulová",J625,0)</f>
        <v>0</v>
      </c>
      <c r="BJ625" s="16" t="s">
        <v>88</v>
      </c>
      <c r="BK625" s="139">
        <f>ROUND(I625*H625,2)</f>
        <v>0</v>
      </c>
      <c r="BL625" s="16" t="s">
        <v>238</v>
      </c>
      <c r="BM625" s="257" t="s">
        <v>1026</v>
      </c>
    </row>
    <row r="626" s="1" customFormat="1">
      <c r="B626" s="39"/>
      <c r="C626" s="40"/>
      <c r="D626" s="258" t="s">
        <v>164</v>
      </c>
      <c r="E626" s="40"/>
      <c r="F626" s="259" t="s">
        <v>1027</v>
      </c>
      <c r="G626" s="40"/>
      <c r="H626" s="40"/>
      <c r="I626" s="155"/>
      <c r="J626" s="40"/>
      <c r="K626" s="40"/>
      <c r="L626" s="41"/>
      <c r="M626" s="260"/>
      <c r="N626" s="87"/>
      <c r="O626" s="87"/>
      <c r="P626" s="87"/>
      <c r="Q626" s="87"/>
      <c r="R626" s="87"/>
      <c r="S626" s="87"/>
      <c r="T626" s="88"/>
      <c r="AT626" s="16" t="s">
        <v>164</v>
      </c>
      <c r="AU626" s="16" t="s">
        <v>90</v>
      </c>
    </row>
    <row r="627" s="1" customFormat="1" ht="24" customHeight="1">
      <c r="B627" s="39"/>
      <c r="C627" s="246" t="s">
        <v>1028</v>
      </c>
      <c r="D627" s="246" t="s">
        <v>157</v>
      </c>
      <c r="E627" s="247" t="s">
        <v>1029</v>
      </c>
      <c r="F627" s="248" t="s">
        <v>1030</v>
      </c>
      <c r="G627" s="249" t="s">
        <v>805</v>
      </c>
      <c r="H627" s="294"/>
      <c r="I627" s="251"/>
      <c r="J627" s="252">
        <f>ROUND(I627*H627,2)</f>
        <v>0</v>
      </c>
      <c r="K627" s="248" t="s">
        <v>1</v>
      </c>
      <c r="L627" s="41"/>
      <c r="M627" s="253" t="s">
        <v>1</v>
      </c>
      <c r="N627" s="254" t="s">
        <v>45</v>
      </c>
      <c r="O627" s="87"/>
      <c r="P627" s="255">
        <f>O627*H627</f>
        <v>0</v>
      </c>
      <c r="Q627" s="255">
        <v>0</v>
      </c>
      <c r="R627" s="255">
        <f>Q627*H627</f>
        <v>0</v>
      </c>
      <c r="S627" s="255">
        <v>0</v>
      </c>
      <c r="T627" s="256">
        <f>S627*H627</f>
        <v>0</v>
      </c>
      <c r="AR627" s="257" t="s">
        <v>238</v>
      </c>
      <c r="AT627" s="257" t="s">
        <v>157</v>
      </c>
      <c r="AU627" s="257" t="s">
        <v>90</v>
      </c>
      <c r="AY627" s="16" t="s">
        <v>154</v>
      </c>
      <c r="BE627" s="139">
        <f>IF(N627="základní",J627,0)</f>
        <v>0</v>
      </c>
      <c r="BF627" s="139">
        <f>IF(N627="snížená",J627,0)</f>
        <v>0</v>
      </c>
      <c r="BG627" s="139">
        <f>IF(N627="zákl. přenesená",J627,0)</f>
        <v>0</v>
      </c>
      <c r="BH627" s="139">
        <f>IF(N627="sníž. přenesená",J627,0)</f>
        <v>0</v>
      </c>
      <c r="BI627" s="139">
        <f>IF(N627="nulová",J627,0)</f>
        <v>0</v>
      </c>
      <c r="BJ627" s="16" t="s">
        <v>88</v>
      </c>
      <c r="BK627" s="139">
        <f>ROUND(I627*H627,2)</f>
        <v>0</v>
      </c>
      <c r="BL627" s="16" t="s">
        <v>238</v>
      </c>
      <c r="BM627" s="257" t="s">
        <v>1031</v>
      </c>
    </row>
    <row r="628" s="1" customFormat="1">
      <c r="B628" s="39"/>
      <c r="C628" s="40"/>
      <c r="D628" s="258" t="s">
        <v>164</v>
      </c>
      <c r="E628" s="40"/>
      <c r="F628" s="259" t="s">
        <v>1032</v>
      </c>
      <c r="G628" s="40"/>
      <c r="H628" s="40"/>
      <c r="I628" s="155"/>
      <c r="J628" s="40"/>
      <c r="K628" s="40"/>
      <c r="L628" s="41"/>
      <c r="M628" s="260"/>
      <c r="N628" s="87"/>
      <c r="O628" s="87"/>
      <c r="P628" s="87"/>
      <c r="Q628" s="87"/>
      <c r="R628" s="87"/>
      <c r="S628" s="87"/>
      <c r="T628" s="88"/>
      <c r="AT628" s="16" t="s">
        <v>164</v>
      </c>
      <c r="AU628" s="16" t="s">
        <v>90</v>
      </c>
    </row>
    <row r="629" s="1" customFormat="1">
      <c r="B629" s="39"/>
      <c r="C629" s="40"/>
      <c r="D629" s="258" t="s">
        <v>166</v>
      </c>
      <c r="E629" s="40"/>
      <c r="F629" s="261" t="s">
        <v>808</v>
      </c>
      <c r="G629" s="40"/>
      <c r="H629" s="40"/>
      <c r="I629" s="155"/>
      <c r="J629" s="40"/>
      <c r="K629" s="40"/>
      <c r="L629" s="41"/>
      <c r="M629" s="260"/>
      <c r="N629" s="87"/>
      <c r="O629" s="87"/>
      <c r="P629" s="87"/>
      <c r="Q629" s="87"/>
      <c r="R629" s="87"/>
      <c r="S629" s="87"/>
      <c r="T629" s="88"/>
      <c r="AT629" s="16" t="s">
        <v>166</v>
      </c>
      <c r="AU629" s="16" t="s">
        <v>90</v>
      </c>
    </row>
    <row r="630" s="1" customFormat="1" ht="24" customHeight="1">
      <c r="B630" s="39"/>
      <c r="C630" s="246" t="s">
        <v>1033</v>
      </c>
      <c r="D630" s="246" t="s">
        <v>157</v>
      </c>
      <c r="E630" s="247" t="s">
        <v>1034</v>
      </c>
      <c r="F630" s="248" t="s">
        <v>1035</v>
      </c>
      <c r="G630" s="249" t="s">
        <v>805</v>
      </c>
      <c r="H630" s="294"/>
      <c r="I630" s="251"/>
      <c r="J630" s="252">
        <f>ROUND(I630*H630,2)</f>
        <v>0</v>
      </c>
      <c r="K630" s="248" t="s">
        <v>1</v>
      </c>
      <c r="L630" s="41"/>
      <c r="M630" s="253" t="s">
        <v>1</v>
      </c>
      <c r="N630" s="254" t="s">
        <v>45</v>
      </c>
      <c r="O630" s="87"/>
      <c r="P630" s="255">
        <f>O630*H630</f>
        <v>0</v>
      </c>
      <c r="Q630" s="255">
        <v>0</v>
      </c>
      <c r="R630" s="255">
        <f>Q630*H630</f>
        <v>0</v>
      </c>
      <c r="S630" s="255">
        <v>0</v>
      </c>
      <c r="T630" s="256">
        <f>S630*H630</f>
        <v>0</v>
      </c>
      <c r="AR630" s="257" t="s">
        <v>238</v>
      </c>
      <c r="AT630" s="257" t="s">
        <v>157</v>
      </c>
      <c r="AU630" s="257" t="s">
        <v>90</v>
      </c>
      <c r="AY630" s="16" t="s">
        <v>154</v>
      </c>
      <c r="BE630" s="139">
        <f>IF(N630="základní",J630,0)</f>
        <v>0</v>
      </c>
      <c r="BF630" s="139">
        <f>IF(N630="snížená",J630,0)</f>
        <v>0</v>
      </c>
      <c r="BG630" s="139">
        <f>IF(N630="zákl. přenesená",J630,0)</f>
        <v>0</v>
      </c>
      <c r="BH630" s="139">
        <f>IF(N630="sníž. přenesená",J630,0)</f>
        <v>0</v>
      </c>
      <c r="BI630" s="139">
        <f>IF(N630="nulová",J630,0)</f>
        <v>0</v>
      </c>
      <c r="BJ630" s="16" t="s">
        <v>88</v>
      </c>
      <c r="BK630" s="139">
        <f>ROUND(I630*H630,2)</f>
        <v>0</v>
      </c>
      <c r="BL630" s="16" t="s">
        <v>238</v>
      </c>
      <c r="BM630" s="257" t="s">
        <v>1036</v>
      </c>
    </row>
    <row r="631" s="1" customFormat="1">
      <c r="B631" s="39"/>
      <c r="C631" s="40"/>
      <c r="D631" s="258" t="s">
        <v>164</v>
      </c>
      <c r="E631" s="40"/>
      <c r="F631" s="259" t="s">
        <v>1037</v>
      </c>
      <c r="G631" s="40"/>
      <c r="H631" s="40"/>
      <c r="I631" s="155"/>
      <c r="J631" s="40"/>
      <c r="K631" s="40"/>
      <c r="L631" s="41"/>
      <c r="M631" s="260"/>
      <c r="N631" s="87"/>
      <c r="O631" s="87"/>
      <c r="P631" s="87"/>
      <c r="Q631" s="87"/>
      <c r="R631" s="87"/>
      <c r="S631" s="87"/>
      <c r="T631" s="88"/>
      <c r="AT631" s="16" t="s">
        <v>164</v>
      </c>
      <c r="AU631" s="16" t="s">
        <v>90</v>
      </c>
    </row>
    <row r="632" s="1" customFormat="1">
      <c r="B632" s="39"/>
      <c r="C632" s="40"/>
      <c r="D632" s="258" t="s">
        <v>166</v>
      </c>
      <c r="E632" s="40"/>
      <c r="F632" s="261" t="s">
        <v>808</v>
      </c>
      <c r="G632" s="40"/>
      <c r="H632" s="40"/>
      <c r="I632" s="155"/>
      <c r="J632" s="40"/>
      <c r="K632" s="40"/>
      <c r="L632" s="41"/>
      <c r="M632" s="260"/>
      <c r="N632" s="87"/>
      <c r="O632" s="87"/>
      <c r="P632" s="87"/>
      <c r="Q632" s="87"/>
      <c r="R632" s="87"/>
      <c r="S632" s="87"/>
      <c r="T632" s="88"/>
      <c r="AT632" s="16" t="s">
        <v>166</v>
      </c>
      <c r="AU632" s="16" t="s">
        <v>90</v>
      </c>
    </row>
    <row r="633" s="11" customFormat="1" ht="22.8" customHeight="1">
      <c r="B633" s="230"/>
      <c r="C633" s="231"/>
      <c r="D633" s="232" t="s">
        <v>79</v>
      </c>
      <c r="E633" s="244" t="s">
        <v>1038</v>
      </c>
      <c r="F633" s="244" t="s">
        <v>1039</v>
      </c>
      <c r="G633" s="231"/>
      <c r="H633" s="231"/>
      <c r="I633" s="234"/>
      <c r="J633" s="245">
        <f>BK633</f>
        <v>0</v>
      </c>
      <c r="K633" s="231"/>
      <c r="L633" s="236"/>
      <c r="M633" s="237"/>
      <c r="N633" s="238"/>
      <c r="O633" s="238"/>
      <c r="P633" s="239">
        <f>SUM(P634:P639)</f>
        <v>0</v>
      </c>
      <c r="Q633" s="238"/>
      <c r="R633" s="239">
        <f>SUM(R634:R639)</f>
        <v>0.01525</v>
      </c>
      <c r="S633" s="238"/>
      <c r="T633" s="240">
        <f>SUM(T634:T639)</f>
        <v>0</v>
      </c>
      <c r="AR633" s="241" t="s">
        <v>90</v>
      </c>
      <c r="AT633" s="242" t="s">
        <v>79</v>
      </c>
      <c r="AU633" s="242" t="s">
        <v>88</v>
      </c>
      <c r="AY633" s="241" t="s">
        <v>154</v>
      </c>
      <c r="BK633" s="243">
        <f>SUM(BK634:BK639)</f>
        <v>0</v>
      </c>
    </row>
    <row r="634" s="1" customFormat="1" ht="24" customHeight="1">
      <c r="B634" s="39"/>
      <c r="C634" s="246" t="s">
        <v>1040</v>
      </c>
      <c r="D634" s="246" t="s">
        <v>157</v>
      </c>
      <c r="E634" s="247" t="s">
        <v>1041</v>
      </c>
      <c r="F634" s="248" t="s">
        <v>1042</v>
      </c>
      <c r="G634" s="249" t="s">
        <v>749</v>
      </c>
      <c r="H634" s="250">
        <v>60</v>
      </c>
      <c r="I634" s="251"/>
      <c r="J634" s="252">
        <f>ROUND(I634*H634,2)</f>
        <v>0</v>
      </c>
      <c r="K634" s="248" t="s">
        <v>1</v>
      </c>
      <c r="L634" s="41"/>
      <c r="M634" s="253" t="s">
        <v>1</v>
      </c>
      <c r="N634" s="254" t="s">
        <v>45</v>
      </c>
      <c r="O634" s="87"/>
      <c r="P634" s="255">
        <f>O634*H634</f>
        <v>0</v>
      </c>
      <c r="Q634" s="255">
        <v>0</v>
      </c>
      <c r="R634" s="255">
        <f>Q634*H634</f>
        <v>0</v>
      </c>
      <c r="S634" s="255">
        <v>0</v>
      </c>
      <c r="T634" s="256">
        <f>S634*H634</f>
        <v>0</v>
      </c>
      <c r="AR634" s="257" t="s">
        <v>238</v>
      </c>
      <c r="AT634" s="257" t="s">
        <v>157</v>
      </c>
      <c r="AU634" s="257" t="s">
        <v>90</v>
      </c>
      <c r="AY634" s="16" t="s">
        <v>154</v>
      </c>
      <c r="BE634" s="139">
        <f>IF(N634="základní",J634,0)</f>
        <v>0</v>
      </c>
      <c r="BF634" s="139">
        <f>IF(N634="snížená",J634,0)</f>
        <v>0</v>
      </c>
      <c r="BG634" s="139">
        <f>IF(N634="zákl. přenesená",J634,0)</f>
        <v>0</v>
      </c>
      <c r="BH634" s="139">
        <f>IF(N634="sníž. přenesená",J634,0)</f>
        <v>0</v>
      </c>
      <c r="BI634" s="139">
        <f>IF(N634="nulová",J634,0)</f>
        <v>0</v>
      </c>
      <c r="BJ634" s="16" t="s">
        <v>88</v>
      </c>
      <c r="BK634" s="139">
        <f>ROUND(I634*H634,2)</f>
        <v>0</v>
      </c>
      <c r="BL634" s="16" t="s">
        <v>238</v>
      </c>
      <c r="BM634" s="257" t="s">
        <v>1043</v>
      </c>
    </row>
    <row r="635" s="1" customFormat="1">
      <c r="B635" s="39"/>
      <c r="C635" s="40"/>
      <c r="D635" s="258" t="s">
        <v>164</v>
      </c>
      <c r="E635" s="40"/>
      <c r="F635" s="259" t="s">
        <v>1042</v>
      </c>
      <c r="G635" s="40"/>
      <c r="H635" s="40"/>
      <c r="I635" s="155"/>
      <c r="J635" s="40"/>
      <c r="K635" s="40"/>
      <c r="L635" s="41"/>
      <c r="M635" s="260"/>
      <c r="N635" s="87"/>
      <c r="O635" s="87"/>
      <c r="P635" s="87"/>
      <c r="Q635" s="87"/>
      <c r="R635" s="87"/>
      <c r="S635" s="87"/>
      <c r="T635" s="88"/>
      <c r="AT635" s="16" t="s">
        <v>164</v>
      </c>
      <c r="AU635" s="16" t="s">
        <v>90</v>
      </c>
    </row>
    <row r="636" s="1" customFormat="1" ht="24" customHeight="1">
      <c r="B636" s="39"/>
      <c r="C636" s="246" t="s">
        <v>1044</v>
      </c>
      <c r="D636" s="246" t="s">
        <v>157</v>
      </c>
      <c r="E636" s="247" t="s">
        <v>1045</v>
      </c>
      <c r="F636" s="248" t="s">
        <v>1046</v>
      </c>
      <c r="G636" s="249" t="s">
        <v>191</v>
      </c>
      <c r="H636" s="250">
        <v>10</v>
      </c>
      <c r="I636" s="251"/>
      <c r="J636" s="252">
        <f>ROUND(I636*H636,2)</f>
        <v>0</v>
      </c>
      <c r="K636" s="248" t="s">
        <v>161</v>
      </c>
      <c r="L636" s="41"/>
      <c r="M636" s="253" t="s">
        <v>1</v>
      </c>
      <c r="N636" s="254" t="s">
        <v>45</v>
      </c>
      <c r="O636" s="87"/>
      <c r="P636" s="255">
        <f>O636*H636</f>
        <v>0</v>
      </c>
      <c r="Q636" s="255">
        <v>2.0000000000000002E-05</v>
      </c>
      <c r="R636" s="255">
        <f>Q636*H636</f>
        <v>0.00020000000000000001</v>
      </c>
      <c r="S636" s="255">
        <v>0</v>
      </c>
      <c r="T636" s="256">
        <f>S636*H636</f>
        <v>0</v>
      </c>
      <c r="AR636" s="257" t="s">
        <v>238</v>
      </c>
      <c r="AT636" s="257" t="s">
        <v>157</v>
      </c>
      <c r="AU636" s="257" t="s">
        <v>90</v>
      </c>
      <c r="AY636" s="16" t="s">
        <v>154</v>
      </c>
      <c r="BE636" s="139">
        <f>IF(N636="základní",J636,0)</f>
        <v>0</v>
      </c>
      <c r="BF636" s="139">
        <f>IF(N636="snížená",J636,0)</f>
        <v>0</v>
      </c>
      <c r="BG636" s="139">
        <f>IF(N636="zákl. přenesená",J636,0)</f>
        <v>0</v>
      </c>
      <c r="BH636" s="139">
        <f>IF(N636="sníž. přenesená",J636,0)</f>
        <v>0</v>
      </c>
      <c r="BI636" s="139">
        <f>IF(N636="nulová",J636,0)</f>
        <v>0</v>
      </c>
      <c r="BJ636" s="16" t="s">
        <v>88</v>
      </c>
      <c r="BK636" s="139">
        <f>ROUND(I636*H636,2)</f>
        <v>0</v>
      </c>
      <c r="BL636" s="16" t="s">
        <v>238</v>
      </c>
      <c r="BM636" s="257" t="s">
        <v>1047</v>
      </c>
    </row>
    <row r="637" s="1" customFormat="1">
      <c r="B637" s="39"/>
      <c r="C637" s="40"/>
      <c r="D637" s="258" t="s">
        <v>164</v>
      </c>
      <c r="E637" s="40"/>
      <c r="F637" s="259" t="s">
        <v>1048</v>
      </c>
      <c r="G637" s="40"/>
      <c r="H637" s="40"/>
      <c r="I637" s="155"/>
      <c r="J637" s="40"/>
      <c r="K637" s="40"/>
      <c r="L637" s="41"/>
      <c r="M637" s="260"/>
      <c r="N637" s="87"/>
      <c r="O637" s="87"/>
      <c r="P637" s="87"/>
      <c r="Q637" s="87"/>
      <c r="R637" s="87"/>
      <c r="S637" s="87"/>
      <c r="T637" s="88"/>
      <c r="AT637" s="16" t="s">
        <v>164</v>
      </c>
      <c r="AU637" s="16" t="s">
        <v>90</v>
      </c>
    </row>
    <row r="638" s="1" customFormat="1" ht="24" customHeight="1">
      <c r="B638" s="39"/>
      <c r="C638" s="246" t="s">
        <v>1049</v>
      </c>
      <c r="D638" s="246" t="s">
        <v>157</v>
      </c>
      <c r="E638" s="247" t="s">
        <v>1050</v>
      </c>
      <c r="F638" s="248" t="s">
        <v>1051</v>
      </c>
      <c r="G638" s="249" t="s">
        <v>191</v>
      </c>
      <c r="H638" s="250">
        <v>215</v>
      </c>
      <c r="I638" s="251"/>
      <c r="J638" s="252">
        <f>ROUND(I638*H638,2)</f>
        <v>0</v>
      </c>
      <c r="K638" s="248" t="s">
        <v>161</v>
      </c>
      <c r="L638" s="41"/>
      <c r="M638" s="253" t="s">
        <v>1</v>
      </c>
      <c r="N638" s="254" t="s">
        <v>45</v>
      </c>
      <c r="O638" s="87"/>
      <c r="P638" s="255">
        <f>O638*H638</f>
        <v>0</v>
      </c>
      <c r="Q638" s="255">
        <v>6.9999999999999994E-05</v>
      </c>
      <c r="R638" s="255">
        <f>Q638*H638</f>
        <v>0.015049999999999999</v>
      </c>
      <c r="S638" s="255">
        <v>0</v>
      </c>
      <c r="T638" s="256">
        <f>S638*H638</f>
        <v>0</v>
      </c>
      <c r="AR638" s="257" t="s">
        <v>238</v>
      </c>
      <c r="AT638" s="257" t="s">
        <v>157</v>
      </c>
      <c r="AU638" s="257" t="s">
        <v>90</v>
      </c>
      <c r="AY638" s="16" t="s">
        <v>154</v>
      </c>
      <c r="BE638" s="139">
        <f>IF(N638="základní",J638,0)</f>
        <v>0</v>
      </c>
      <c r="BF638" s="139">
        <f>IF(N638="snížená",J638,0)</f>
        <v>0</v>
      </c>
      <c r="BG638" s="139">
        <f>IF(N638="zákl. přenesená",J638,0)</f>
        <v>0</v>
      </c>
      <c r="BH638" s="139">
        <f>IF(N638="sníž. přenesená",J638,0)</f>
        <v>0</v>
      </c>
      <c r="BI638" s="139">
        <f>IF(N638="nulová",J638,0)</f>
        <v>0</v>
      </c>
      <c r="BJ638" s="16" t="s">
        <v>88</v>
      </c>
      <c r="BK638" s="139">
        <f>ROUND(I638*H638,2)</f>
        <v>0</v>
      </c>
      <c r="BL638" s="16" t="s">
        <v>238</v>
      </c>
      <c r="BM638" s="257" t="s">
        <v>1052</v>
      </c>
    </row>
    <row r="639" s="1" customFormat="1">
      <c r="B639" s="39"/>
      <c r="C639" s="40"/>
      <c r="D639" s="258" t="s">
        <v>164</v>
      </c>
      <c r="E639" s="40"/>
      <c r="F639" s="259" t="s">
        <v>1053</v>
      </c>
      <c r="G639" s="40"/>
      <c r="H639" s="40"/>
      <c r="I639" s="155"/>
      <c r="J639" s="40"/>
      <c r="K639" s="40"/>
      <c r="L639" s="41"/>
      <c r="M639" s="260"/>
      <c r="N639" s="87"/>
      <c r="O639" s="87"/>
      <c r="P639" s="87"/>
      <c r="Q639" s="87"/>
      <c r="R639" s="87"/>
      <c r="S639" s="87"/>
      <c r="T639" s="88"/>
      <c r="AT639" s="16" t="s">
        <v>164</v>
      </c>
      <c r="AU639" s="16" t="s">
        <v>90</v>
      </c>
    </row>
    <row r="640" s="11" customFormat="1" ht="25.92" customHeight="1">
      <c r="B640" s="230"/>
      <c r="C640" s="231"/>
      <c r="D640" s="232" t="s">
        <v>79</v>
      </c>
      <c r="E640" s="233" t="s">
        <v>1054</v>
      </c>
      <c r="F640" s="233" t="s">
        <v>100</v>
      </c>
      <c r="G640" s="231"/>
      <c r="H640" s="231"/>
      <c r="I640" s="234"/>
      <c r="J640" s="235">
        <f>BK640</f>
        <v>0</v>
      </c>
      <c r="K640" s="231"/>
      <c r="L640" s="236"/>
      <c r="M640" s="237"/>
      <c r="N640" s="238"/>
      <c r="O640" s="238"/>
      <c r="P640" s="239">
        <f>SUM(P641:P656)</f>
        <v>0</v>
      </c>
      <c r="Q640" s="238"/>
      <c r="R640" s="239">
        <f>SUM(R641:R656)</f>
        <v>0</v>
      </c>
      <c r="S640" s="238"/>
      <c r="T640" s="240">
        <f>SUM(T641:T656)</f>
        <v>0</v>
      </c>
      <c r="AR640" s="241" t="s">
        <v>162</v>
      </c>
      <c r="AT640" s="242" t="s">
        <v>79</v>
      </c>
      <c r="AU640" s="242" t="s">
        <v>80</v>
      </c>
      <c r="AY640" s="241" t="s">
        <v>154</v>
      </c>
      <c r="BK640" s="243">
        <f>SUM(BK641:BK656)</f>
        <v>0</v>
      </c>
    </row>
    <row r="641" s="1" customFormat="1" ht="16.5" customHeight="1">
      <c r="B641" s="39"/>
      <c r="C641" s="246" t="s">
        <v>1055</v>
      </c>
      <c r="D641" s="246" t="s">
        <v>157</v>
      </c>
      <c r="E641" s="247" t="s">
        <v>1056</v>
      </c>
      <c r="F641" s="248" t="s">
        <v>1057</v>
      </c>
      <c r="G641" s="249" t="s">
        <v>615</v>
      </c>
      <c r="H641" s="250">
        <v>30</v>
      </c>
      <c r="I641" s="251"/>
      <c r="J641" s="252">
        <f>ROUND(I641*H641,2)</f>
        <v>0</v>
      </c>
      <c r="K641" s="248" t="s">
        <v>1</v>
      </c>
      <c r="L641" s="41"/>
      <c r="M641" s="253" t="s">
        <v>1</v>
      </c>
      <c r="N641" s="254" t="s">
        <v>45</v>
      </c>
      <c r="O641" s="87"/>
      <c r="P641" s="255">
        <f>O641*H641</f>
        <v>0</v>
      </c>
      <c r="Q641" s="255">
        <v>0</v>
      </c>
      <c r="R641" s="255">
        <f>Q641*H641</f>
        <v>0</v>
      </c>
      <c r="S641" s="255">
        <v>0</v>
      </c>
      <c r="T641" s="256">
        <f>S641*H641</f>
        <v>0</v>
      </c>
      <c r="AR641" s="257" t="s">
        <v>1058</v>
      </c>
      <c r="AT641" s="257" t="s">
        <v>157</v>
      </c>
      <c r="AU641" s="257" t="s">
        <v>88</v>
      </c>
      <c r="AY641" s="16" t="s">
        <v>154</v>
      </c>
      <c r="BE641" s="139">
        <f>IF(N641="základní",J641,0)</f>
        <v>0</v>
      </c>
      <c r="BF641" s="139">
        <f>IF(N641="snížená",J641,0)</f>
        <v>0</v>
      </c>
      <c r="BG641" s="139">
        <f>IF(N641="zákl. přenesená",J641,0)</f>
        <v>0</v>
      </c>
      <c r="BH641" s="139">
        <f>IF(N641="sníž. přenesená",J641,0)</f>
        <v>0</v>
      </c>
      <c r="BI641" s="139">
        <f>IF(N641="nulová",J641,0)</f>
        <v>0</v>
      </c>
      <c r="BJ641" s="16" t="s">
        <v>88</v>
      </c>
      <c r="BK641" s="139">
        <f>ROUND(I641*H641,2)</f>
        <v>0</v>
      </c>
      <c r="BL641" s="16" t="s">
        <v>1058</v>
      </c>
      <c r="BM641" s="257" t="s">
        <v>1059</v>
      </c>
    </row>
    <row r="642" s="1" customFormat="1">
      <c r="B642" s="39"/>
      <c r="C642" s="40"/>
      <c r="D642" s="258" t="s">
        <v>164</v>
      </c>
      <c r="E642" s="40"/>
      <c r="F642" s="259" t="s">
        <v>1057</v>
      </c>
      <c r="G642" s="40"/>
      <c r="H642" s="40"/>
      <c r="I642" s="155"/>
      <c r="J642" s="40"/>
      <c r="K642" s="40"/>
      <c r="L642" s="41"/>
      <c r="M642" s="260"/>
      <c r="N642" s="87"/>
      <c r="O642" s="87"/>
      <c r="P642" s="87"/>
      <c r="Q642" s="87"/>
      <c r="R642" s="87"/>
      <c r="S642" s="87"/>
      <c r="T642" s="88"/>
      <c r="AT642" s="16" t="s">
        <v>164</v>
      </c>
      <c r="AU642" s="16" t="s">
        <v>88</v>
      </c>
    </row>
    <row r="643" s="1" customFormat="1" ht="16.5" customHeight="1">
      <c r="B643" s="39"/>
      <c r="C643" s="246" t="s">
        <v>1060</v>
      </c>
      <c r="D643" s="246" t="s">
        <v>157</v>
      </c>
      <c r="E643" s="247" t="s">
        <v>1061</v>
      </c>
      <c r="F643" s="248" t="s">
        <v>1062</v>
      </c>
      <c r="G643" s="249" t="s">
        <v>436</v>
      </c>
      <c r="H643" s="250">
        <v>1</v>
      </c>
      <c r="I643" s="251"/>
      <c r="J643" s="252">
        <f>ROUND(I643*H643,2)</f>
        <v>0</v>
      </c>
      <c r="K643" s="248" t="s">
        <v>1</v>
      </c>
      <c r="L643" s="41"/>
      <c r="M643" s="253" t="s">
        <v>1</v>
      </c>
      <c r="N643" s="254" t="s">
        <v>45</v>
      </c>
      <c r="O643" s="87"/>
      <c r="P643" s="255">
        <f>O643*H643</f>
        <v>0</v>
      </c>
      <c r="Q643" s="255">
        <v>0</v>
      </c>
      <c r="R643" s="255">
        <f>Q643*H643</f>
        <v>0</v>
      </c>
      <c r="S643" s="255">
        <v>0</v>
      </c>
      <c r="T643" s="256">
        <f>S643*H643</f>
        <v>0</v>
      </c>
      <c r="AR643" s="257" t="s">
        <v>1058</v>
      </c>
      <c r="AT643" s="257" t="s">
        <v>157</v>
      </c>
      <c r="AU643" s="257" t="s">
        <v>88</v>
      </c>
      <c r="AY643" s="16" t="s">
        <v>154</v>
      </c>
      <c r="BE643" s="139">
        <f>IF(N643="základní",J643,0)</f>
        <v>0</v>
      </c>
      <c r="BF643" s="139">
        <f>IF(N643="snížená",J643,0)</f>
        <v>0</v>
      </c>
      <c r="BG643" s="139">
        <f>IF(N643="zákl. přenesená",J643,0)</f>
        <v>0</v>
      </c>
      <c r="BH643" s="139">
        <f>IF(N643="sníž. přenesená",J643,0)</f>
        <v>0</v>
      </c>
      <c r="BI643" s="139">
        <f>IF(N643="nulová",J643,0)</f>
        <v>0</v>
      </c>
      <c r="BJ643" s="16" t="s">
        <v>88</v>
      </c>
      <c r="BK643" s="139">
        <f>ROUND(I643*H643,2)</f>
        <v>0</v>
      </c>
      <c r="BL643" s="16" t="s">
        <v>1058</v>
      </c>
      <c r="BM643" s="257" t="s">
        <v>1063</v>
      </c>
    </row>
    <row r="644" s="1" customFormat="1">
      <c r="B644" s="39"/>
      <c r="C644" s="40"/>
      <c r="D644" s="258" t="s">
        <v>164</v>
      </c>
      <c r="E644" s="40"/>
      <c r="F644" s="259" t="s">
        <v>1062</v>
      </c>
      <c r="G644" s="40"/>
      <c r="H644" s="40"/>
      <c r="I644" s="155"/>
      <c r="J644" s="40"/>
      <c r="K644" s="40"/>
      <c r="L644" s="41"/>
      <c r="M644" s="260"/>
      <c r="N644" s="87"/>
      <c r="O644" s="87"/>
      <c r="P644" s="87"/>
      <c r="Q644" s="87"/>
      <c r="R644" s="87"/>
      <c r="S644" s="87"/>
      <c r="T644" s="88"/>
      <c r="AT644" s="16" t="s">
        <v>164</v>
      </c>
      <c r="AU644" s="16" t="s">
        <v>88</v>
      </c>
    </row>
    <row r="645" s="1" customFormat="1" ht="16.5" customHeight="1">
      <c r="B645" s="39"/>
      <c r="C645" s="246" t="s">
        <v>1064</v>
      </c>
      <c r="D645" s="246" t="s">
        <v>157</v>
      </c>
      <c r="E645" s="247" t="s">
        <v>1065</v>
      </c>
      <c r="F645" s="248" t="s">
        <v>1066</v>
      </c>
      <c r="G645" s="249" t="s">
        <v>436</v>
      </c>
      <c r="H645" s="250">
        <v>1</v>
      </c>
      <c r="I645" s="251"/>
      <c r="J645" s="252">
        <f>ROUND(I645*H645,2)</f>
        <v>0</v>
      </c>
      <c r="K645" s="248" t="s">
        <v>1</v>
      </c>
      <c r="L645" s="41"/>
      <c r="M645" s="253" t="s">
        <v>1</v>
      </c>
      <c r="N645" s="254" t="s">
        <v>45</v>
      </c>
      <c r="O645" s="87"/>
      <c r="P645" s="255">
        <f>O645*H645</f>
        <v>0</v>
      </c>
      <c r="Q645" s="255">
        <v>0</v>
      </c>
      <c r="R645" s="255">
        <f>Q645*H645</f>
        <v>0</v>
      </c>
      <c r="S645" s="255">
        <v>0</v>
      </c>
      <c r="T645" s="256">
        <f>S645*H645</f>
        <v>0</v>
      </c>
      <c r="AR645" s="257" t="s">
        <v>1058</v>
      </c>
      <c r="AT645" s="257" t="s">
        <v>157</v>
      </c>
      <c r="AU645" s="257" t="s">
        <v>88</v>
      </c>
      <c r="AY645" s="16" t="s">
        <v>154</v>
      </c>
      <c r="BE645" s="139">
        <f>IF(N645="základní",J645,0)</f>
        <v>0</v>
      </c>
      <c r="BF645" s="139">
        <f>IF(N645="snížená",J645,0)</f>
        <v>0</v>
      </c>
      <c r="BG645" s="139">
        <f>IF(N645="zákl. přenesená",J645,0)</f>
        <v>0</v>
      </c>
      <c r="BH645" s="139">
        <f>IF(N645="sníž. přenesená",J645,0)</f>
        <v>0</v>
      </c>
      <c r="BI645" s="139">
        <f>IF(N645="nulová",J645,0)</f>
        <v>0</v>
      </c>
      <c r="BJ645" s="16" t="s">
        <v>88</v>
      </c>
      <c r="BK645" s="139">
        <f>ROUND(I645*H645,2)</f>
        <v>0</v>
      </c>
      <c r="BL645" s="16" t="s">
        <v>1058</v>
      </c>
      <c r="BM645" s="257" t="s">
        <v>1067</v>
      </c>
    </row>
    <row r="646" s="1" customFormat="1">
      <c r="B646" s="39"/>
      <c r="C646" s="40"/>
      <c r="D646" s="258" t="s">
        <v>164</v>
      </c>
      <c r="E646" s="40"/>
      <c r="F646" s="259" t="s">
        <v>1066</v>
      </c>
      <c r="G646" s="40"/>
      <c r="H646" s="40"/>
      <c r="I646" s="155"/>
      <c r="J646" s="40"/>
      <c r="K646" s="40"/>
      <c r="L646" s="41"/>
      <c r="M646" s="260"/>
      <c r="N646" s="87"/>
      <c r="O646" s="87"/>
      <c r="P646" s="87"/>
      <c r="Q646" s="87"/>
      <c r="R646" s="87"/>
      <c r="S646" s="87"/>
      <c r="T646" s="88"/>
      <c r="AT646" s="16" t="s">
        <v>164</v>
      </c>
      <c r="AU646" s="16" t="s">
        <v>88</v>
      </c>
    </row>
    <row r="647" s="1" customFormat="1" ht="16.5" customHeight="1">
      <c r="B647" s="39"/>
      <c r="C647" s="246" t="s">
        <v>1068</v>
      </c>
      <c r="D647" s="246" t="s">
        <v>157</v>
      </c>
      <c r="E647" s="247" t="s">
        <v>1069</v>
      </c>
      <c r="F647" s="248" t="s">
        <v>1070</v>
      </c>
      <c r="G647" s="249" t="s">
        <v>436</v>
      </c>
      <c r="H647" s="250">
        <v>1</v>
      </c>
      <c r="I647" s="251"/>
      <c r="J647" s="252">
        <f>ROUND(I647*H647,2)</f>
        <v>0</v>
      </c>
      <c r="K647" s="248" t="s">
        <v>1</v>
      </c>
      <c r="L647" s="41"/>
      <c r="M647" s="253" t="s">
        <v>1</v>
      </c>
      <c r="N647" s="254" t="s">
        <v>45</v>
      </c>
      <c r="O647" s="87"/>
      <c r="P647" s="255">
        <f>O647*H647</f>
        <v>0</v>
      </c>
      <c r="Q647" s="255">
        <v>0</v>
      </c>
      <c r="R647" s="255">
        <f>Q647*H647</f>
        <v>0</v>
      </c>
      <c r="S647" s="255">
        <v>0</v>
      </c>
      <c r="T647" s="256">
        <f>S647*H647</f>
        <v>0</v>
      </c>
      <c r="AR647" s="257" t="s">
        <v>1058</v>
      </c>
      <c r="AT647" s="257" t="s">
        <v>157</v>
      </c>
      <c r="AU647" s="257" t="s">
        <v>88</v>
      </c>
      <c r="AY647" s="16" t="s">
        <v>154</v>
      </c>
      <c r="BE647" s="139">
        <f>IF(N647="základní",J647,0)</f>
        <v>0</v>
      </c>
      <c r="BF647" s="139">
        <f>IF(N647="snížená",J647,0)</f>
        <v>0</v>
      </c>
      <c r="BG647" s="139">
        <f>IF(N647="zákl. přenesená",J647,0)</f>
        <v>0</v>
      </c>
      <c r="BH647" s="139">
        <f>IF(N647="sníž. přenesená",J647,0)</f>
        <v>0</v>
      </c>
      <c r="BI647" s="139">
        <f>IF(N647="nulová",J647,0)</f>
        <v>0</v>
      </c>
      <c r="BJ647" s="16" t="s">
        <v>88</v>
      </c>
      <c r="BK647" s="139">
        <f>ROUND(I647*H647,2)</f>
        <v>0</v>
      </c>
      <c r="BL647" s="16" t="s">
        <v>1058</v>
      </c>
      <c r="BM647" s="257" t="s">
        <v>1071</v>
      </c>
    </row>
    <row r="648" s="1" customFormat="1">
      <c r="B648" s="39"/>
      <c r="C648" s="40"/>
      <c r="D648" s="258" t="s">
        <v>164</v>
      </c>
      <c r="E648" s="40"/>
      <c r="F648" s="259" t="s">
        <v>1070</v>
      </c>
      <c r="G648" s="40"/>
      <c r="H648" s="40"/>
      <c r="I648" s="155"/>
      <c r="J648" s="40"/>
      <c r="K648" s="40"/>
      <c r="L648" s="41"/>
      <c r="M648" s="260"/>
      <c r="N648" s="87"/>
      <c r="O648" s="87"/>
      <c r="P648" s="87"/>
      <c r="Q648" s="87"/>
      <c r="R648" s="87"/>
      <c r="S648" s="87"/>
      <c r="T648" s="88"/>
      <c r="AT648" s="16" t="s">
        <v>164</v>
      </c>
      <c r="AU648" s="16" t="s">
        <v>88</v>
      </c>
    </row>
    <row r="649" s="1" customFormat="1" ht="16.5" customHeight="1">
      <c r="B649" s="39"/>
      <c r="C649" s="246" t="s">
        <v>1072</v>
      </c>
      <c r="D649" s="246" t="s">
        <v>157</v>
      </c>
      <c r="E649" s="247" t="s">
        <v>1073</v>
      </c>
      <c r="F649" s="248" t="s">
        <v>1074</v>
      </c>
      <c r="G649" s="249" t="s">
        <v>1075</v>
      </c>
      <c r="H649" s="250">
        <v>10</v>
      </c>
      <c r="I649" s="251"/>
      <c r="J649" s="252">
        <f>ROUND(I649*H649,2)</f>
        <v>0</v>
      </c>
      <c r="K649" s="248" t="s">
        <v>1</v>
      </c>
      <c r="L649" s="41"/>
      <c r="M649" s="253" t="s">
        <v>1</v>
      </c>
      <c r="N649" s="254" t="s">
        <v>45</v>
      </c>
      <c r="O649" s="87"/>
      <c r="P649" s="255">
        <f>O649*H649</f>
        <v>0</v>
      </c>
      <c r="Q649" s="255">
        <v>0</v>
      </c>
      <c r="R649" s="255">
        <f>Q649*H649</f>
        <v>0</v>
      </c>
      <c r="S649" s="255">
        <v>0</v>
      </c>
      <c r="T649" s="256">
        <f>S649*H649</f>
        <v>0</v>
      </c>
      <c r="AR649" s="257" t="s">
        <v>1058</v>
      </c>
      <c r="AT649" s="257" t="s">
        <v>157</v>
      </c>
      <c r="AU649" s="257" t="s">
        <v>88</v>
      </c>
      <c r="AY649" s="16" t="s">
        <v>154</v>
      </c>
      <c r="BE649" s="139">
        <f>IF(N649="základní",J649,0)</f>
        <v>0</v>
      </c>
      <c r="BF649" s="139">
        <f>IF(N649="snížená",J649,0)</f>
        <v>0</v>
      </c>
      <c r="BG649" s="139">
        <f>IF(N649="zákl. přenesená",J649,0)</f>
        <v>0</v>
      </c>
      <c r="BH649" s="139">
        <f>IF(N649="sníž. přenesená",J649,0)</f>
        <v>0</v>
      </c>
      <c r="BI649" s="139">
        <f>IF(N649="nulová",J649,0)</f>
        <v>0</v>
      </c>
      <c r="BJ649" s="16" t="s">
        <v>88</v>
      </c>
      <c r="BK649" s="139">
        <f>ROUND(I649*H649,2)</f>
        <v>0</v>
      </c>
      <c r="BL649" s="16" t="s">
        <v>1058</v>
      </c>
      <c r="BM649" s="257" t="s">
        <v>1076</v>
      </c>
    </row>
    <row r="650" s="1" customFormat="1">
      <c r="B650" s="39"/>
      <c r="C650" s="40"/>
      <c r="D650" s="258" t="s">
        <v>164</v>
      </c>
      <c r="E650" s="40"/>
      <c r="F650" s="259" t="s">
        <v>1074</v>
      </c>
      <c r="G650" s="40"/>
      <c r="H650" s="40"/>
      <c r="I650" s="155"/>
      <c r="J650" s="40"/>
      <c r="K650" s="40"/>
      <c r="L650" s="41"/>
      <c r="M650" s="260"/>
      <c r="N650" s="87"/>
      <c r="O650" s="87"/>
      <c r="P650" s="87"/>
      <c r="Q650" s="87"/>
      <c r="R650" s="87"/>
      <c r="S650" s="87"/>
      <c r="T650" s="88"/>
      <c r="AT650" s="16" t="s">
        <v>164</v>
      </c>
      <c r="AU650" s="16" t="s">
        <v>88</v>
      </c>
    </row>
    <row r="651" s="1" customFormat="1" ht="24" customHeight="1">
      <c r="B651" s="39"/>
      <c r="C651" s="246" t="s">
        <v>1077</v>
      </c>
      <c r="D651" s="246" t="s">
        <v>157</v>
      </c>
      <c r="E651" s="247" t="s">
        <v>1078</v>
      </c>
      <c r="F651" s="248" t="s">
        <v>1079</v>
      </c>
      <c r="G651" s="249" t="s">
        <v>225</v>
      </c>
      <c r="H651" s="250">
        <v>1</v>
      </c>
      <c r="I651" s="251"/>
      <c r="J651" s="252">
        <f>ROUND(I651*H651,2)</f>
        <v>0</v>
      </c>
      <c r="K651" s="248" t="s">
        <v>1</v>
      </c>
      <c r="L651" s="41"/>
      <c r="M651" s="253" t="s">
        <v>1</v>
      </c>
      <c r="N651" s="254" t="s">
        <v>45</v>
      </c>
      <c r="O651" s="87"/>
      <c r="P651" s="255">
        <f>O651*H651</f>
        <v>0</v>
      </c>
      <c r="Q651" s="255">
        <v>0</v>
      </c>
      <c r="R651" s="255">
        <f>Q651*H651</f>
        <v>0</v>
      </c>
      <c r="S651" s="255">
        <v>0</v>
      </c>
      <c r="T651" s="256">
        <f>S651*H651</f>
        <v>0</v>
      </c>
      <c r="AR651" s="257" t="s">
        <v>1058</v>
      </c>
      <c r="AT651" s="257" t="s">
        <v>157</v>
      </c>
      <c r="AU651" s="257" t="s">
        <v>88</v>
      </c>
      <c r="AY651" s="16" t="s">
        <v>154</v>
      </c>
      <c r="BE651" s="139">
        <f>IF(N651="základní",J651,0)</f>
        <v>0</v>
      </c>
      <c r="BF651" s="139">
        <f>IF(N651="snížená",J651,0)</f>
        <v>0</v>
      </c>
      <c r="BG651" s="139">
        <f>IF(N651="zákl. přenesená",J651,0)</f>
        <v>0</v>
      </c>
      <c r="BH651" s="139">
        <f>IF(N651="sníž. přenesená",J651,0)</f>
        <v>0</v>
      </c>
      <c r="BI651" s="139">
        <f>IF(N651="nulová",J651,0)</f>
        <v>0</v>
      </c>
      <c r="BJ651" s="16" t="s">
        <v>88</v>
      </c>
      <c r="BK651" s="139">
        <f>ROUND(I651*H651,2)</f>
        <v>0</v>
      </c>
      <c r="BL651" s="16" t="s">
        <v>1058</v>
      </c>
      <c r="BM651" s="257" t="s">
        <v>1080</v>
      </c>
    </row>
    <row r="652" s="1" customFormat="1">
      <c r="B652" s="39"/>
      <c r="C652" s="40"/>
      <c r="D652" s="258" t="s">
        <v>164</v>
      </c>
      <c r="E652" s="40"/>
      <c r="F652" s="259" t="s">
        <v>1079</v>
      </c>
      <c r="G652" s="40"/>
      <c r="H652" s="40"/>
      <c r="I652" s="155"/>
      <c r="J652" s="40"/>
      <c r="K652" s="40"/>
      <c r="L652" s="41"/>
      <c r="M652" s="260"/>
      <c r="N652" s="87"/>
      <c r="O652" s="87"/>
      <c r="P652" s="87"/>
      <c r="Q652" s="87"/>
      <c r="R652" s="87"/>
      <c r="S652" s="87"/>
      <c r="T652" s="88"/>
      <c r="AT652" s="16" t="s">
        <v>164</v>
      </c>
      <c r="AU652" s="16" t="s">
        <v>88</v>
      </c>
    </row>
    <row r="653" s="1" customFormat="1" ht="16.5" customHeight="1">
      <c r="B653" s="39"/>
      <c r="C653" s="246" t="s">
        <v>1081</v>
      </c>
      <c r="D653" s="246" t="s">
        <v>157</v>
      </c>
      <c r="E653" s="247" t="s">
        <v>1082</v>
      </c>
      <c r="F653" s="248" t="s">
        <v>1083</v>
      </c>
      <c r="G653" s="249" t="s">
        <v>1084</v>
      </c>
      <c r="H653" s="250">
        <v>3.7000000000000002</v>
      </c>
      <c r="I653" s="251"/>
      <c r="J653" s="252">
        <f>ROUND(I653*H653,2)</f>
        <v>0</v>
      </c>
      <c r="K653" s="248" t="s">
        <v>1</v>
      </c>
      <c r="L653" s="41"/>
      <c r="M653" s="253" t="s">
        <v>1</v>
      </c>
      <c r="N653" s="254" t="s">
        <v>45</v>
      </c>
      <c r="O653" s="87"/>
      <c r="P653" s="255">
        <f>O653*H653</f>
        <v>0</v>
      </c>
      <c r="Q653" s="255">
        <v>0</v>
      </c>
      <c r="R653" s="255">
        <f>Q653*H653</f>
        <v>0</v>
      </c>
      <c r="S653" s="255">
        <v>0</v>
      </c>
      <c r="T653" s="256">
        <f>S653*H653</f>
        <v>0</v>
      </c>
      <c r="AR653" s="257" t="s">
        <v>1058</v>
      </c>
      <c r="AT653" s="257" t="s">
        <v>157</v>
      </c>
      <c r="AU653" s="257" t="s">
        <v>88</v>
      </c>
      <c r="AY653" s="16" t="s">
        <v>154</v>
      </c>
      <c r="BE653" s="139">
        <f>IF(N653="základní",J653,0)</f>
        <v>0</v>
      </c>
      <c r="BF653" s="139">
        <f>IF(N653="snížená",J653,0)</f>
        <v>0</v>
      </c>
      <c r="BG653" s="139">
        <f>IF(N653="zákl. přenesená",J653,0)</f>
        <v>0</v>
      </c>
      <c r="BH653" s="139">
        <f>IF(N653="sníž. přenesená",J653,0)</f>
        <v>0</v>
      </c>
      <c r="BI653" s="139">
        <f>IF(N653="nulová",J653,0)</f>
        <v>0</v>
      </c>
      <c r="BJ653" s="16" t="s">
        <v>88</v>
      </c>
      <c r="BK653" s="139">
        <f>ROUND(I653*H653,2)</f>
        <v>0</v>
      </c>
      <c r="BL653" s="16" t="s">
        <v>1058</v>
      </c>
      <c r="BM653" s="257" t="s">
        <v>1085</v>
      </c>
    </row>
    <row r="654" s="1" customFormat="1">
      <c r="B654" s="39"/>
      <c r="C654" s="40"/>
      <c r="D654" s="258" t="s">
        <v>164</v>
      </c>
      <c r="E654" s="40"/>
      <c r="F654" s="259" t="s">
        <v>1083</v>
      </c>
      <c r="G654" s="40"/>
      <c r="H654" s="40"/>
      <c r="I654" s="155"/>
      <c r="J654" s="40"/>
      <c r="K654" s="40"/>
      <c r="L654" s="41"/>
      <c r="M654" s="260"/>
      <c r="N654" s="87"/>
      <c r="O654" s="87"/>
      <c r="P654" s="87"/>
      <c r="Q654" s="87"/>
      <c r="R654" s="87"/>
      <c r="S654" s="87"/>
      <c r="T654" s="88"/>
      <c r="AT654" s="16" t="s">
        <v>164</v>
      </c>
      <c r="AU654" s="16" t="s">
        <v>88</v>
      </c>
    </row>
    <row r="655" s="1" customFormat="1" ht="16.5" customHeight="1">
      <c r="B655" s="39"/>
      <c r="C655" s="246" t="s">
        <v>1086</v>
      </c>
      <c r="D655" s="246" t="s">
        <v>157</v>
      </c>
      <c r="E655" s="247" t="s">
        <v>1087</v>
      </c>
      <c r="F655" s="248" t="s">
        <v>1088</v>
      </c>
      <c r="G655" s="249" t="s">
        <v>436</v>
      </c>
      <c r="H655" s="250">
        <v>1</v>
      </c>
      <c r="I655" s="251"/>
      <c r="J655" s="252">
        <f>ROUND(I655*H655,2)</f>
        <v>0</v>
      </c>
      <c r="K655" s="248" t="s">
        <v>1</v>
      </c>
      <c r="L655" s="41"/>
      <c r="M655" s="253" t="s">
        <v>1</v>
      </c>
      <c r="N655" s="254" t="s">
        <v>45</v>
      </c>
      <c r="O655" s="87"/>
      <c r="P655" s="255">
        <f>O655*H655</f>
        <v>0</v>
      </c>
      <c r="Q655" s="255">
        <v>0</v>
      </c>
      <c r="R655" s="255">
        <f>Q655*H655</f>
        <v>0</v>
      </c>
      <c r="S655" s="255">
        <v>0</v>
      </c>
      <c r="T655" s="256">
        <f>S655*H655</f>
        <v>0</v>
      </c>
      <c r="AR655" s="257" t="s">
        <v>1058</v>
      </c>
      <c r="AT655" s="257" t="s">
        <v>157</v>
      </c>
      <c r="AU655" s="257" t="s">
        <v>88</v>
      </c>
      <c r="AY655" s="16" t="s">
        <v>154</v>
      </c>
      <c r="BE655" s="139">
        <f>IF(N655="základní",J655,0)</f>
        <v>0</v>
      </c>
      <c r="BF655" s="139">
        <f>IF(N655="snížená",J655,0)</f>
        <v>0</v>
      </c>
      <c r="BG655" s="139">
        <f>IF(N655="zákl. přenesená",J655,0)</f>
        <v>0</v>
      </c>
      <c r="BH655" s="139">
        <f>IF(N655="sníž. přenesená",J655,0)</f>
        <v>0</v>
      </c>
      <c r="BI655" s="139">
        <f>IF(N655="nulová",J655,0)</f>
        <v>0</v>
      </c>
      <c r="BJ655" s="16" t="s">
        <v>88</v>
      </c>
      <c r="BK655" s="139">
        <f>ROUND(I655*H655,2)</f>
        <v>0</v>
      </c>
      <c r="BL655" s="16" t="s">
        <v>1058</v>
      </c>
      <c r="BM655" s="257" t="s">
        <v>1089</v>
      </c>
    </row>
    <row r="656" s="1" customFormat="1">
      <c r="B656" s="39"/>
      <c r="C656" s="40"/>
      <c r="D656" s="258" t="s">
        <v>164</v>
      </c>
      <c r="E656" s="40"/>
      <c r="F656" s="259" t="s">
        <v>1088</v>
      </c>
      <c r="G656" s="40"/>
      <c r="H656" s="40"/>
      <c r="I656" s="155"/>
      <c r="J656" s="40"/>
      <c r="K656" s="40"/>
      <c r="L656" s="41"/>
      <c r="M656" s="295"/>
      <c r="N656" s="296"/>
      <c r="O656" s="296"/>
      <c r="P656" s="296"/>
      <c r="Q656" s="296"/>
      <c r="R656" s="296"/>
      <c r="S656" s="296"/>
      <c r="T656" s="297"/>
      <c r="AT656" s="16" t="s">
        <v>164</v>
      </c>
      <c r="AU656" s="16" t="s">
        <v>88</v>
      </c>
    </row>
    <row r="657" s="1" customFormat="1" ht="6.96" customHeight="1">
      <c r="B657" s="62"/>
      <c r="C657" s="63"/>
      <c r="D657" s="63"/>
      <c r="E657" s="63"/>
      <c r="F657" s="63"/>
      <c r="G657" s="63"/>
      <c r="H657" s="63"/>
      <c r="I657" s="191"/>
      <c r="J657" s="63"/>
      <c r="K657" s="63"/>
      <c r="L657" s="41"/>
    </row>
  </sheetData>
  <sheetProtection sheet="1" autoFilter="0" formatColumns="0" formatRows="0" objects="1" scenarios="1" spinCount="100000" saltValue="G8MpHzInm967CyttpATonPF56y461Jx1Ez7bVg3qsOx4kFMNPBm7ouvTXHpJd/18yrddhW+xmWmEZgM01hv2lw==" hashValue="leaY5s+onRP2jwrIruOhHwhqYCyzJxGzroJwdYEySt7M/Tp81kAD6XhCTcUa5JcY0CUs/2ZtJjoVsYIrT4GOnw==" algorithmName="SHA-512" password="CC35"/>
  <autoFilter ref="C140:K656"/>
  <mergeCells count="14">
    <mergeCell ref="E7:H7"/>
    <mergeCell ref="E9:H9"/>
    <mergeCell ref="E18:H18"/>
    <mergeCell ref="E27:H27"/>
    <mergeCell ref="E85:H85"/>
    <mergeCell ref="E87:H87"/>
    <mergeCell ref="D115:F115"/>
    <mergeCell ref="D116:F116"/>
    <mergeCell ref="D117:F117"/>
    <mergeCell ref="D118:F118"/>
    <mergeCell ref="D119:F119"/>
    <mergeCell ref="E131:H131"/>
    <mergeCell ref="E133:H13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93</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1090</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J108</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ROUND((SUM(BE108:BE115) + SUM(BE135:BE415)),  2)</f>
        <v>0</v>
      </c>
      <c r="I35" s="172">
        <v>0.20999999999999999</v>
      </c>
      <c r="J35" s="171">
        <f>ROUND(((SUM(BE108:BE115) + SUM(BE135:BE415))*I35),  2)</f>
        <v>0</v>
      </c>
      <c r="L35" s="41"/>
    </row>
    <row r="36" s="1" customFormat="1" ht="14.4" customHeight="1">
      <c r="B36" s="41"/>
      <c r="E36" s="153" t="s">
        <v>46</v>
      </c>
      <c r="F36" s="171">
        <f>ROUND((SUM(BF108:BF115) + SUM(BF135:BF415)),  2)</f>
        <v>0</v>
      </c>
      <c r="I36" s="172">
        <v>0.14999999999999999</v>
      </c>
      <c r="J36" s="171">
        <f>ROUND(((SUM(BF108:BF115) + SUM(BF135:BF415))*I36),  2)</f>
        <v>0</v>
      </c>
      <c r="L36" s="41"/>
    </row>
    <row r="37" hidden="1" s="1" customFormat="1" ht="14.4" customHeight="1">
      <c r="B37" s="41"/>
      <c r="E37" s="153" t="s">
        <v>47</v>
      </c>
      <c r="F37" s="171">
        <f>ROUND((SUM(BG108:BG115) + SUM(BG135:BG415)),  2)</f>
        <v>0</v>
      </c>
      <c r="I37" s="172">
        <v>0.20999999999999999</v>
      </c>
      <c r="J37" s="171">
        <f>0</f>
        <v>0</v>
      </c>
      <c r="L37" s="41"/>
    </row>
    <row r="38" hidden="1" s="1" customFormat="1" ht="14.4" customHeight="1">
      <c r="B38" s="41"/>
      <c r="E38" s="153" t="s">
        <v>48</v>
      </c>
      <c r="F38" s="171">
        <f>ROUND((SUM(BH108:BH115) + SUM(BH135:BH415)),  2)</f>
        <v>0</v>
      </c>
      <c r="I38" s="172">
        <v>0.14999999999999999</v>
      </c>
      <c r="J38" s="171">
        <f>0</f>
        <v>0</v>
      </c>
      <c r="L38" s="41"/>
    </row>
    <row r="39" hidden="1" s="1" customFormat="1" ht="14.4" customHeight="1">
      <c r="B39" s="41"/>
      <c r="E39" s="153" t="s">
        <v>49</v>
      </c>
      <c r="F39" s="171">
        <f>ROUND((SUM(BI108:BI115) + SUM(BI135:BI415)),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P04118.2 - Stavební část</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J135</f>
        <v>0</v>
      </c>
      <c r="K96" s="40"/>
      <c r="L96" s="41"/>
      <c r="AU96" s="16" t="s">
        <v>114</v>
      </c>
    </row>
    <row r="97" s="8" customFormat="1" ht="24.96" customHeight="1">
      <c r="B97" s="200"/>
      <c r="C97" s="201"/>
      <c r="D97" s="202" t="s">
        <v>115</v>
      </c>
      <c r="E97" s="203"/>
      <c r="F97" s="203"/>
      <c r="G97" s="203"/>
      <c r="H97" s="203"/>
      <c r="I97" s="204"/>
      <c r="J97" s="205">
        <f>J136</f>
        <v>0</v>
      </c>
      <c r="K97" s="201"/>
      <c r="L97" s="206"/>
    </row>
    <row r="98" s="9" customFormat="1" ht="19.92" customHeight="1">
      <c r="B98" s="207"/>
      <c r="C98" s="208"/>
      <c r="D98" s="209" t="s">
        <v>1091</v>
      </c>
      <c r="E98" s="210"/>
      <c r="F98" s="210"/>
      <c r="G98" s="210"/>
      <c r="H98" s="210"/>
      <c r="I98" s="211"/>
      <c r="J98" s="212">
        <f>J137</f>
        <v>0</v>
      </c>
      <c r="K98" s="208"/>
      <c r="L98" s="213"/>
    </row>
    <row r="99" s="9" customFormat="1" ht="19.92" customHeight="1">
      <c r="B99" s="207"/>
      <c r="C99" s="208"/>
      <c r="D99" s="209" t="s">
        <v>1092</v>
      </c>
      <c r="E99" s="210"/>
      <c r="F99" s="210"/>
      <c r="G99" s="210"/>
      <c r="H99" s="210"/>
      <c r="I99" s="211"/>
      <c r="J99" s="212">
        <f>J299</f>
        <v>0</v>
      </c>
      <c r="K99" s="208"/>
      <c r="L99" s="213"/>
    </row>
    <row r="100" s="9" customFormat="1" ht="19.92" customHeight="1">
      <c r="B100" s="207"/>
      <c r="C100" s="208"/>
      <c r="D100" s="209" t="s">
        <v>1093</v>
      </c>
      <c r="E100" s="210"/>
      <c r="F100" s="210"/>
      <c r="G100" s="210"/>
      <c r="H100" s="210"/>
      <c r="I100" s="211"/>
      <c r="J100" s="212">
        <f>J306</f>
        <v>0</v>
      </c>
      <c r="K100" s="208"/>
      <c r="L100" s="213"/>
    </row>
    <row r="101" s="9" customFormat="1" ht="19.92" customHeight="1">
      <c r="B101" s="207"/>
      <c r="C101" s="208"/>
      <c r="D101" s="209" t="s">
        <v>1094</v>
      </c>
      <c r="E101" s="210"/>
      <c r="F101" s="210"/>
      <c r="G101" s="210"/>
      <c r="H101" s="210"/>
      <c r="I101" s="211"/>
      <c r="J101" s="212">
        <f>J310</f>
        <v>0</v>
      </c>
      <c r="K101" s="208"/>
      <c r="L101" s="213"/>
    </row>
    <row r="102" s="9" customFormat="1" ht="19.92" customHeight="1">
      <c r="B102" s="207"/>
      <c r="C102" s="208"/>
      <c r="D102" s="209" t="s">
        <v>1095</v>
      </c>
      <c r="E102" s="210"/>
      <c r="F102" s="210"/>
      <c r="G102" s="210"/>
      <c r="H102" s="210"/>
      <c r="I102" s="211"/>
      <c r="J102" s="212">
        <f>J327</f>
        <v>0</v>
      </c>
      <c r="K102" s="208"/>
      <c r="L102" s="213"/>
    </row>
    <row r="103" s="9" customFormat="1" ht="19.92" customHeight="1">
      <c r="B103" s="207"/>
      <c r="C103" s="208"/>
      <c r="D103" s="209" t="s">
        <v>1096</v>
      </c>
      <c r="E103" s="210"/>
      <c r="F103" s="210"/>
      <c r="G103" s="210"/>
      <c r="H103" s="210"/>
      <c r="I103" s="211"/>
      <c r="J103" s="212">
        <f>J359</f>
        <v>0</v>
      </c>
      <c r="K103" s="208"/>
      <c r="L103" s="213"/>
    </row>
    <row r="104" s="9" customFormat="1" ht="19.92" customHeight="1">
      <c r="B104" s="207"/>
      <c r="C104" s="208"/>
      <c r="D104" s="209" t="s">
        <v>116</v>
      </c>
      <c r="E104" s="210"/>
      <c r="F104" s="210"/>
      <c r="G104" s="210"/>
      <c r="H104" s="210"/>
      <c r="I104" s="211"/>
      <c r="J104" s="212">
        <f>J391</f>
        <v>0</v>
      </c>
      <c r="K104" s="208"/>
      <c r="L104" s="213"/>
    </row>
    <row r="105" s="9" customFormat="1" ht="19.92" customHeight="1">
      <c r="B105" s="207"/>
      <c r="C105" s="208"/>
      <c r="D105" s="209" t="s">
        <v>1097</v>
      </c>
      <c r="E105" s="210"/>
      <c r="F105" s="210"/>
      <c r="G105" s="210"/>
      <c r="H105" s="210"/>
      <c r="I105" s="211"/>
      <c r="J105" s="212">
        <f>J408</f>
        <v>0</v>
      </c>
      <c r="K105" s="208"/>
      <c r="L105" s="213"/>
    </row>
    <row r="106" s="1" customFormat="1" ht="21.84" customHeight="1">
      <c r="B106" s="39"/>
      <c r="C106" s="40"/>
      <c r="D106" s="40"/>
      <c r="E106" s="40"/>
      <c r="F106" s="40"/>
      <c r="G106" s="40"/>
      <c r="H106" s="40"/>
      <c r="I106" s="155"/>
      <c r="J106" s="40"/>
      <c r="K106" s="40"/>
      <c r="L106" s="41"/>
    </row>
    <row r="107" s="1" customFormat="1" ht="6.96" customHeight="1">
      <c r="B107" s="39"/>
      <c r="C107" s="40"/>
      <c r="D107" s="40"/>
      <c r="E107" s="40"/>
      <c r="F107" s="40"/>
      <c r="G107" s="40"/>
      <c r="H107" s="40"/>
      <c r="I107" s="155"/>
      <c r="J107" s="40"/>
      <c r="K107" s="40"/>
      <c r="L107" s="41"/>
    </row>
    <row r="108" s="1" customFormat="1" ht="29.28" customHeight="1">
      <c r="B108" s="39"/>
      <c r="C108" s="199" t="s">
        <v>130</v>
      </c>
      <c r="D108" s="40"/>
      <c r="E108" s="40"/>
      <c r="F108" s="40"/>
      <c r="G108" s="40"/>
      <c r="H108" s="40"/>
      <c r="I108" s="155"/>
      <c r="J108" s="214">
        <f>ROUND(J109 + J110 + J111 + J112 + J113 + J114,2)</f>
        <v>0</v>
      </c>
      <c r="K108" s="40"/>
      <c r="L108" s="41"/>
      <c r="N108" s="215" t="s">
        <v>44</v>
      </c>
    </row>
    <row r="109" s="1" customFormat="1" ht="18" customHeight="1">
      <c r="B109" s="39"/>
      <c r="C109" s="40"/>
      <c r="D109" s="140" t="s">
        <v>131</v>
      </c>
      <c r="E109" s="133"/>
      <c r="F109" s="133"/>
      <c r="G109" s="40"/>
      <c r="H109" s="40"/>
      <c r="I109" s="155"/>
      <c r="J109" s="134">
        <v>0</v>
      </c>
      <c r="K109" s="40"/>
      <c r="L109" s="216"/>
      <c r="M109" s="155"/>
      <c r="N109" s="217" t="s">
        <v>45</v>
      </c>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218" t="s">
        <v>132</v>
      </c>
      <c r="AZ109" s="155"/>
      <c r="BA109" s="155"/>
      <c r="BB109" s="155"/>
      <c r="BC109" s="155"/>
      <c r="BD109" s="155"/>
      <c r="BE109" s="219">
        <f>IF(N109="základní",J109,0)</f>
        <v>0</v>
      </c>
      <c r="BF109" s="219">
        <f>IF(N109="snížená",J109,0)</f>
        <v>0</v>
      </c>
      <c r="BG109" s="219">
        <f>IF(N109="zákl. přenesená",J109,0)</f>
        <v>0</v>
      </c>
      <c r="BH109" s="219">
        <f>IF(N109="sníž. přenesená",J109,0)</f>
        <v>0</v>
      </c>
      <c r="BI109" s="219">
        <f>IF(N109="nulová",J109,0)</f>
        <v>0</v>
      </c>
      <c r="BJ109" s="218" t="s">
        <v>88</v>
      </c>
      <c r="BK109" s="155"/>
      <c r="BL109" s="155"/>
      <c r="BM109" s="155"/>
    </row>
    <row r="110" s="1" customFormat="1" ht="18" customHeight="1">
      <c r="B110" s="39"/>
      <c r="C110" s="40"/>
      <c r="D110" s="140" t="s">
        <v>133</v>
      </c>
      <c r="E110" s="133"/>
      <c r="F110" s="133"/>
      <c r="G110" s="40"/>
      <c r="H110" s="40"/>
      <c r="I110" s="155"/>
      <c r="J110" s="134">
        <v>0</v>
      </c>
      <c r="K110" s="40"/>
      <c r="L110" s="216"/>
      <c r="M110" s="155"/>
      <c r="N110" s="217" t="s">
        <v>45</v>
      </c>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218" t="s">
        <v>132</v>
      </c>
      <c r="AZ110" s="155"/>
      <c r="BA110" s="155"/>
      <c r="BB110" s="155"/>
      <c r="BC110" s="155"/>
      <c r="BD110" s="155"/>
      <c r="BE110" s="219">
        <f>IF(N110="základní",J110,0)</f>
        <v>0</v>
      </c>
      <c r="BF110" s="219">
        <f>IF(N110="snížená",J110,0)</f>
        <v>0</v>
      </c>
      <c r="BG110" s="219">
        <f>IF(N110="zákl. přenesená",J110,0)</f>
        <v>0</v>
      </c>
      <c r="BH110" s="219">
        <f>IF(N110="sníž. přenesená",J110,0)</f>
        <v>0</v>
      </c>
      <c r="BI110" s="219">
        <f>IF(N110="nulová",J110,0)</f>
        <v>0</v>
      </c>
      <c r="BJ110" s="218" t="s">
        <v>88</v>
      </c>
      <c r="BK110" s="155"/>
      <c r="BL110" s="155"/>
      <c r="BM110" s="155"/>
    </row>
    <row r="111" s="1" customFormat="1" ht="18" customHeight="1">
      <c r="B111" s="39"/>
      <c r="C111" s="40"/>
      <c r="D111" s="140" t="s">
        <v>134</v>
      </c>
      <c r="E111" s="133"/>
      <c r="F111" s="133"/>
      <c r="G111" s="40"/>
      <c r="H111" s="40"/>
      <c r="I111" s="155"/>
      <c r="J111" s="134">
        <v>0</v>
      </c>
      <c r="K111" s="40"/>
      <c r="L111" s="216"/>
      <c r="M111" s="155"/>
      <c r="N111" s="217" t="s">
        <v>45</v>
      </c>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218" t="s">
        <v>132</v>
      </c>
      <c r="AZ111" s="155"/>
      <c r="BA111" s="155"/>
      <c r="BB111" s="155"/>
      <c r="BC111" s="155"/>
      <c r="BD111" s="155"/>
      <c r="BE111" s="219">
        <f>IF(N111="základní",J111,0)</f>
        <v>0</v>
      </c>
      <c r="BF111" s="219">
        <f>IF(N111="snížená",J111,0)</f>
        <v>0</v>
      </c>
      <c r="BG111" s="219">
        <f>IF(N111="zákl. přenesená",J111,0)</f>
        <v>0</v>
      </c>
      <c r="BH111" s="219">
        <f>IF(N111="sníž. přenesená",J111,0)</f>
        <v>0</v>
      </c>
      <c r="BI111" s="219">
        <f>IF(N111="nulová",J111,0)</f>
        <v>0</v>
      </c>
      <c r="BJ111" s="218" t="s">
        <v>88</v>
      </c>
      <c r="BK111" s="155"/>
      <c r="BL111" s="155"/>
      <c r="BM111" s="155"/>
    </row>
    <row r="112" s="1" customFormat="1" ht="18" customHeight="1">
      <c r="B112" s="39"/>
      <c r="C112" s="40"/>
      <c r="D112" s="140" t="s">
        <v>135</v>
      </c>
      <c r="E112" s="133"/>
      <c r="F112" s="133"/>
      <c r="G112" s="40"/>
      <c r="H112" s="40"/>
      <c r="I112" s="155"/>
      <c r="J112" s="134">
        <v>0</v>
      </c>
      <c r="K112" s="40"/>
      <c r="L112" s="216"/>
      <c r="M112" s="155"/>
      <c r="N112" s="217" t="s">
        <v>45</v>
      </c>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218" t="s">
        <v>132</v>
      </c>
      <c r="AZ112" s="155"/>
      <c r="BA112" s="155"/>
      <c r="BB112" s="155"/>
      <c r="BC112" s="155"/>
      <c r="BD112" s="155"/>
      <c r="BE112" s="219">
        <f>IF(N112="základní",J112,0)</f>
        <v>0</v>
      </c>
      <c r="BF112" s="219">
        <f>IF(N112="snížená",J112,0)</f>
        <v>0</v>
      </c>
      <c r="BG112" s="219">
        <f>IF(N112="zákl. přenesená",J112,0)</f>
        <v>0</v>
      </c>
      <c r="BH112" s="219">
        <f>IF(N112="sníž. přenesená",J112,0)</f>
        <v>0</v>
      </c>
      <c r="BI112" s="219">
        <f>IF(N112="nulová",J112,0)</f>
        <v>0</v>
      </c>
      <c r="BJ112" s="218" t="s">
        <v>88</v>
      </c>
      <c r="BK112" s="155"/>
      <c r="BL112" s="155"/>
      <c r="BM112" s="155"/>
    </row>
    <row r="113" s="1" customFormat="1" ht="18" customHeight="1">
      <c r="B113" s="39"/>
      <c r="C113" s="40"/>
      <c r="D113" s="140" t="s">
        <v>136</v>
      </c>
      <c r="E113" s="133"/>
      <c r="F113" s="133"/>
      <c r="G113" s="40"/>
      <c r="H113" s="40"/>
      <c r="I113" s="155"/>
      <c r="J113" s="134">
        <v>0</v>
      </c>
      <c r="K113" s="40"/>
      <c r="L113" s="216"/>
      <c r="M113" s="155"/>
      <c r="N113" s="217" t="s">
        <v>45</v>
      </c>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218" t="s">
        <v>132</v>
      </c>
      <c r="AZ113" s="155"/>
      <c r="BA113" s="155"/>
      <c r="BB113" s="155"/>
      <c r="BC113" s="155"/>
      <c r="BD113" s="155"/>
      <c r="BE113" s="219">
        <f>IF(N113="základní",J113,0)</f>
        <v>0</v>
      </c>
      <c r="BF113" s="219">
        <f>IF(N113="snížená",J113,0)</f>
        <v>0</v>
      </c>
      <c r="BG113" s="219">
        <f>IF(N113="zákl. přenesená",J113,0)</f>
        <v>0</v>
      </c>
      <c r="BH113" s="219">
        <f>IF(N113="sníž. přenesená",J113,0)</f>
        <v>0</v>
      </c>
      <c r="BI113" s="219">
        <f>IF(N113="nulová",J113,0)</f>
        <v>0</v>
      </c>
      <c r="BJ113" s="218" t="s">
        <v>88</v>
      </c>
      <c r="BK113" s="155"/>
      <c r="BL113" s="155"/>
      <c r="BM113" s="155"/>
    </row>
    <row r="114" s="1" customFormat="1" ht="18" customHeight="1">
      <c r="B114" s="39"/>
      <c r="C114" s="40"/>
      <c r="D114" s="133" t="s">
        <v>137</v>
      </c>
      <c r="E114" s="40"/>
      <c r="F114" s="40"/>
      <c r="G114" s="40"/>
      <c r="H114" s="40"/>
      <c r="I114" s="155"/>
      <c r="J114" s="134">
        <f>ROUND(J30*T114,2)</f>
        <v>0</v>
      </c>
      <c r="K114" s="40"/>
      <c r="L114" s="216"/>
      <c r="M114" s="155"/>
      <c r="N114" s="217" t="s">
        <v>45</v>
      </c>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218" t="s">
        <v>138</v>
      </c>
      <c r="AZ114" s="155"/>
      <c r="BA114" s="155"/>
      <c r="BB114" s="155"/>
      <c r="BC114" s="155"/>
      <c r="BD114" s="155"/>
      <c r="BE114" s="219">
        <f>IF(N114="základní",J114,0)</f>
        <v>0</v>
      </c>
      <c r="BF114" s="219">
        <f>IF(N114="snížená",J114,0)</f>
        <v>0</v>
      </c>
      <c r="BG114" s="219">
        <f>IF(N114="zákl. přenesená",J114,0)</f>
        <v>0</v>
      </c>
      <c r="BH114" s="219">
        <f>IF(N114="sníž. přenesená",J114,0)</f>
        <v>0</v>
      </c>
      <c r="BI114" s="219">
        <f>IF(N114="nulová",J114,0)</f>
        <v>0</v>
      </c>
      <c r="BJ114" s="218" t="s">
        <v>88</v>
      </c>
      <c r="BK114" s="155"/>
      <c r="BL114" s="155"/>
      <c r="BM114" s="155"/>
    </row>
    <row r="115" s="1" customFormat="1">
      <c r="B115" s="39"/>
      <c r="C115" s="40"/>
      <c r="D115" s="40"/>
      <c r="E115" s="40"/>
      <c r="F115" s="40"/>
      <c r="G115" s="40"/>
      <c r="H115" s="40"/>
      <c r="I115" s="155"/>
      <c r="J115" s="40"/>
      <c r="K115" s="40"/>
      <c r="L115" s="41"/>
    </row>
    <row r="116" s="1" customFormat="1" ht="29.28" customHeight="1">
      <c r="B116" s="39"/>
      <c r="C116" s="144" t="s">
        <v>105</v>
      </c>
      <c r="D116" s="145"/>
      <c r="E116" s="145"/>
      <c r="F116" s="145"/>
      <c r="G116" s="145"/>
      <c r="H116" s="145"/>
      <c r="I116" s="197"/>
      <c r="J116" s="146">
        <f>ROUND(J96+J108,2)</f>
        <v>0</v>
      </c>
      <c r="K116" s="145"/>
      <c r="L116" s="41"/>
    </row>
    <row r="117" s="1" customFormat="1" ht="6.96" customHeight="1">
      <c r="B117" s="62"/>
      <c r="C117" s="63"/>
      <c r="D117" s="63"/>
      <c r="E117" s="63"/>
      <c r="F117" s="63"/>
      <c r="G117" s="63"/>
      <c r="H117" s="63"/>
      <c r="I117" s="191"/>
      <c r="J117" s="63"/>
      <c r="K117" s="63"/>
      <c r="L117" s="41"/>
    </row>
    <row r="121" s="1" customFormat="1" ht="6.96" customHeight="1">
      <c r="B121" s="64"/>
      <c r="C121" s="65"/>
      <c r="D121" s="65"/>
      <c r="E121" s="65"/>
      <c r="F121" s="65"/>
      <c r="G121" s="65"/>
      <c r="H121" s="65"/>
      <c r="I121" s="194"/>
      <c r="J121" s="65"/>
      <c r="K121" s="65"/>
      <c r="L121" s="41"/>
    </row>
    <row r="122" s="1" customFormat="1" ht="24.96" customHeight="1">
      <c r="B122" s="39"/>
      <c r="C122" s="22" t="s">
        <v>139</v>
      </c>
      <c r="D122" s="40"/>
      <c r="E122" s="40"/>
      <c r="F122" s="40"/>
      <c r="G122" s="40"/>
      <c r="H122" s="40"/>
      <c r="I122" s="155"/>
      <c r="J122" s="40"/>
      <c r="K122" s="40"/>
      <c r="L122" s="41"/>
    </row>
    <row r="123" s="1" customFormat="1" ht="6.96" customHeight="1">
      <c r="B123" s="39"/>
      <c r="C123" s="40"/>
      <c r="D123" s="40"/>
      <c r="E123" s="40"/>
      <c r="F123" s="40"/>
      <c r="G123" s="40"/>
      <c r="H123" s="40"/>
      <c r="I123" s="155"/>
      <c r="J123" s="40"/>
      <c r="K123" s="40"/>
      <c r="L123" s="41"/>
    </row>
    <row r="124" s="1" customFormat="1" ht="12" customHeight="1">
      <c r="B124" s="39"/>
      <c r="C124" s="31" t="s">
        <v>16</v>
      </c>
      <c r="D124" s="40"/>
      <c r="E124" s="40"/>
      <c r="F124" s="40"/>
      <c r="G124" s="40"/>
      <c r="H124" s="40"/>
      <c r="I124" s="155"/>
      <c r="J124" s="40"/>
      <c r="K124" s="40"/>
      <c r="L124" s="41"/>
    </row>
    <row r="125" s="1" customFormat="1" ht="16.5" customHeight="1">
      <c r="B125" s="39"/>
      <c r="C125" s="40"/>
      <c r="D125" s="40"/>
      <c r="E125" s="195" t="str">
        <f>E7</f>
        <v>HK-HV k PS C192 – C198, PETROF, Doplnění</v>
      </c>
      <c r="F125" s="31"/>
      <c r="G125" s="31"/>
      <c r="H125" s="31"/>
      <c r="I125" s="155"/>
      <c r="J125" s="40"/>
      <c r="K125" s="40"/>
      <c r="L125" s="41"/>
    </row>
    <row r="126" s="1" customFormat="1" ht="12" customHeight="1">
      <c r="B126" s="39"/>
      <c r="C126" s="31" t="s">
        <v>107</v>
      </c>
      <c r="D126" s="40"/>
      <c r="E126" s="40"/>
      <c r="F126" s="40"/>
      <c r="G126" s="40"/>
      <c r="H126" s="40"/>
      <c r="I126" s="155"/>
      <c r="J126" s="40"/>
      <c r="K126" s="40"/>
      <c r="L126" s="41"/>
    </row>
    <row r="127" s="1" customFormat="1" ht="16.5" customHeight="1">
      <c r="B127" s="39"/>
      <c r="C127" s="40"/>
      <c r="D127" s="40"/>
      <c r="E127" s="72" t="str">
        <f>E9</f>
        <v>P04118.2 - Stavební část</v>
      </c>
      <c r="F127" s="40"/>
      <c r="G127" s="40"/>
      <c r="H127" s="40"/>
      <c r="I127" s="155"/>
      <c r="J127" s="40"/>
      <c r="K127" s="40"/>
      <c r="L127" s="41"/>
    </row>
    <row r="128" s="1" customFormat="1" ht="6.96" customHeight="1">
      <c r="B128" s="39"/>
      <c r="C128" s="40"/>
      <c r="D128" s="40"/>
      <c r="E128" s="40"/>
      <c r="F128" s="40"/>
      <c r="G128" s="40"/>
      <c r="H128" s="40"/>
      <c r="I128" s="155"/>
      <c r="J128" s="40"/>
      <c r="K128" s="40"/>
      <c r="L128" s="41"/>
    </row>
    <row r="129" s="1" customFormat="1" ht="12" customHeight="1">
      <c r="B129" s="39"/>
      <c r="C129" s="31" t="s">
        <v>20</v>
      </c>
      <c r="D129" s="40"/>
      <c r="E129" s="40"/>
      <c r="F129" s="26" t="str">
        <f>F12</f>
        <v>Hradec Králové</v>
      </c>
      <c r="G129" s="40"/>
      <c r="H129" s="40"/>
      <c r="I129" s="158" t="s">
        <v>22</v>
      </c>
      <c r="J129" s="75" t="str">
        <f>IF(J12="","",J12)</f>
        <v>21. 3. 2019</v>
      </c>
      <c r="K129" s="40"/>
      <c r="L129" s="41"/>
    </row>
    <row r="130" s="1" customFormat="1" ht="6.96" customHeight="1">
      <c r="B130" s="39"/>
      <c r="C130" s="40"/>
      <c r="D130" s="40"/>
      <c r="E130" s="40"/>
      <c r="F130" s="40"/>
      <c r="G130" s="40"/>
      <c r="H130" s="40"/>
      <c r="I130" s="155"/>
      <c r="J130" s="40"/>
      <c r="K130" s="40"/>
      <c r="L130" s="41"/>
    </row>
    <row r="131" s="1" customFormat="1" ht="15.15" customHeight="1">
      <c r="B131" s="39"/>
      <c r="C131" s="31" t="s">
        <v>24</v>
      </c>
      <c r="D131" s="40"/>
      <c r="E131" s="40"/>
      <c r="F131" s="26" t="str">
        <f>E15</f>
        <v>Elektrárny Opatovice, a.s.</v>
      </c>
      <c r="G131" s="40"/>
      <c r="H131" s="40"/>
      <c r="I131" s="158" t="s">
        <v>32</v>
      </c>
      <c r="J131" s="35" t="str">
        <f>E21</f>
        <v>Ing. Martin Česák</v>
      </c>
      <c r="K131" s="40"/>
      <c r="L131" s="41"/>
    </row>
    <row r="132" s="1" customFormat="1" ht="15.15" customHeight="1">
      <c r="B132" s="39"/>
      <c r="C132" s="31" t="s">
        <v>30</v>
      </c>
      <c r="D132" s="40"/>
      <c r="E132" s="40"/>
      <c r="F132" s="26" t="str">
        <f>IF(E18="","",E18)</f>
        <v>Vyplň údaj</v>
      </c>
      <c r="G132" s="40"/>
      <c r="H132" s="40"/>
      <c r="I132" s="158" t="s">
        <v>35</v>
      </c>
      <c r="J132" s="35" t="str">
        <f>E24</f>
        <v xml:space="preserve"> </v>
      </c>
      <c r="K132" s="40"/>
      <c r="L132" s="41"/>
    </row>
    <row r="133" s="1" customFormat="1" ht="10.32" customHeight="1">
      <c r="B133" s="39"/>
      <c r="C133" s="40"/>
      <c r="D133" s="40"/>
      <c r="E133" s="40"/>
      <c r="F133" s="40"/>
      <c r="G133" s="40"/>
      <c r="H133" s="40"/>
      <c r="I133" s="155"/>
      <c r="J133" s="40"/>
      <c r="K133" s="40"/>
      <c r="L133" s="41"/>
    </row>
    <row r="134" s="10" customFormat="1" ht="29.28" customHeight="1">
      <c r="B134" s="220"/>
      <c r="C134" s="221" t="s">
        <v>140</v>
      </c>
      <c r="D134" s="222" t="s">
        <v>65</v>
      </c>
      <c r="E134" s="222" t="s">
        <v>61</v>
      </c>
      <c r="F134" s="222" t="s">
        <v>62</v>
      </c>
      <c r="G134" s="222" t="s">
        <v>141</v>
      </c>
      <c r="H134" s="222" t="s">
        <v>142</v>
      </c>
      <c r="I134" s="223" t="s">
        <v>143</v>
      </c>
      <c r="J134" s="222" t="s">
        <v>112</v>
      </c>
      <c r="K134" s="224" t="s">
        <v>144</v>
      </c>
      <c r="L134" s="225"/>
      <c r="M134" s="96" t="s">
        <v>1</v>
      </c>
      <c r="N134" s="97" t="s">
        <v>44</v>
      </c>
      <c r="O134" s="97" t="s">
        <v>145</v>
      </c>
      <c r="P134" s="97" t="s">
        <v>146</v>
      </c>
      <c r="Q134" s="97" t="s">
        <v>147</v>
      </c>
      <c r="R134" s="97" t="s">
        <v>148</v>
      </c>
      <c r="S134" s="97" t="s">
        <v>149</v>
      </c>
      <c r="T134" s="98" t="s">
        <v>150</v>
      </c>
    </row>
    <row r="135" s="1" customFormat="1" ht="22.8" customHeight="1">
      <c r="B135" s="39"/>
      <c r="C135" s="103" t="s">
        <v>151</v>
      </c>
      <c r="D135" s="40"/>
      <c r="E135" s="40"/>
      <c r="F135" s="40"/>
      <c r="G135" s="40"/>
      <c r="H135" s="40"/>
      <c r="I135" s="155"/>
      <c r="J135" s="226">
        <f>BK135</f>
        <v>0</v>
      </c>
      <c r="K135" s="40"/>
      <c r="L135" s="41"/>
      <c r="M135" s="99"/>
      <c r="N135" s="100"/>
      <c r="O135" s="100"/>
      <c r="P135" s="227">
        <f>P136</f>
        <v>0</v>
      </c>
      <c r="Q135" s="100"/>
      <c r="R135" s="227">
        <f>R136</f>
        <v>635.40711529999999</v>
      </c>
      <c r="S135" s="100"/>
      <c r="T135" s="228">
        <f>T136</f>
        <v>222.78060000000002</v>
      </c>
      <c r="AT135" s="16" t="s">
        <v>79</v>
      </c>
      <c r="AU135" s="16" t="s">
        <v>114</v>
      </c>
      <c r="BK135" s="229">
        <f>BK136</f>
        <v>0</v>
      </c>
    </row>
    <row r="136" s="11" customFormat="1" ht="25.92" customHeight="1">
      <c r="B136" s="230"/>
      <c r="C136" s="231"/>
      <c r="D136" s="232" t="s">
        <v>79</v>
      </c>
      <c r="E136" s="233" t="s">
        <v>152</v>
      </c>
      <c r="F136" s="233" t="s">
        <v>153</v>
      </c>
      <c r="G136" s="231"/>
      <c r="H136" s="231"/>
      <c r="I136" s="234"/>
      <c r="J136" s="235">
        <f>BK136</f>
        <v>0</v>
      </c>
      <c r="K136" s="231"/>
      <c r="L136" s="236"/>
      <c r="M136" s="237"/>
      <c r="N136" s="238"/>
      <c r="O136" s="238"/>
      <c r="P136" s="239">
        <f>P137+P299+P306+P310+P327+P359+P391+P408</f>
        <v>0</v>
      </c>
      <c r="Q136" s="238"/>
      <c r="R136" s="239">
        <f>R137+R299+R306+R310+R327+R359+R391+R408</f>
        <v>635.40711529999999</v>
      </c>
      <c r="S136" s="238"/>
      <c r="T136" s="240">
        <f>T137+T299+T306+T310+T327+T359+T391+T408</f>
        <v>222.78060000000002</v>
      </c>
      <c r="AR136" s="241" t="s">
        <v>88</v>
      </c>
      <c r="AT136" s="242" t="s">
        <v>79</v>
      </c>
      <c r="AU136" s="242" t="s">
        <v>80</v>
      </c>
      <c r="AY136" s="241" t="s">
        <v>154</v>
      </c>
      <c r="BK136" s="243">
        <f>BK137+BK299+BK306+BK310+BK327+BK359+BK391+BK408</f>
        <v>0</v>
      </c>
    </row>
    <row r="137" s="11" customFormat="1" ht="22.8" customHeight="1">
      <c r="B137" s="230"/>
      <c r="C137" s="231"/>
      <c r="D137" s="232" t="s">
        <v>79</v>
      </c>
      <c r="E137" s="244" t="s">
        <v>88</v>
      </c>
      <c r="F137" s="244" t="s">
        <v>1098</v>
      </c>
      <c r="G137" s="231"/>
      <c r="H137" s="231"/>
      <c r="I137" s="234"/>
      <c r="J137" s="245">
        <f>BK137</f>
        <v>0</v>
      </c>
      <c r="K137" s="231"/>
      <c r="L137" s="236"/>
      <c r="M137" s="237"/>
      <c r="N137" s="238"/>
      <c r="O137" s="238"/>
      <c r="P137" s="239">
        <f>SUM(P138:P298)</f>
        <v>0</v>
      </c>
      <c r="Q137" s="238"/>
      <c r="R137" s="239">
        <f>SUM(R138:R298)</f>
        <v>8.8320752600000016</v>
      </c>
      <c r="S137" s="238"/>
      <c r="T137" s="240">
        <f>SUM(T138:T298)</f>
        <v>216.89260000000002</v>
      </c>
      <c r="AR137" s="241" t="s">
        <v>88</v>
      </c>
      <c r="AT137" s="242" t="s">
        <v>79</v>
      </c>
      <c r="AU137" s="242" t="s">
        <v>88</v>
      </c>
      <c r="AY137" s="241" t="s">
        <v>154</v>
      </c>
      <c r="BK137" s="243">
        <f>SUM(BK138:BK298)</f>
        <v>0</v>
      </c>
    </row>
    <row r="138" s="1" customFormat="1" ht="24" customHeight="1">
      <c r="B138" s="39"/>
      <c r="C138" s="246" t="s">
        <v>88</v>
      </c>
      <c r="D138" s="246" t="s">
        <v>157</v>
      </c>
      <c r="E138" s="247" t="s">
        <v>1099</v>
      </c>
      <c r="F138" s="248" t="s">
        <v>1100</v>
      </c>
      <c r="G138" s="249" t="s">
        <v>749</v>
      </c>
      <c r="H138" s="250">
        <v>11.68</v>
      </c>
      <c r="I138" s="251"/>
      <c r="J138" s="252">
        <f>ROUND(I138*H138,2)</f>
        <v>0</v>
      </c>
      <c r="K138" s="248" t="s">
        <v>161</v>
      </c>
      <c r="L138" s="41"/>
      <c r="M138" s="253" t="s">
        <v>1</v>
      </c>
      <c r="N138" s="254" t="s">
        <v>45</v>
      </c>
      <c r="O138" s="87"/>
      <c r="P138" s="255">
        <f>O138*H138</f>
        <v>0</v>
      </c>
      <c r="Q138" s="255">
        <v>0</v>
      </c>
      <c r="R138" s="255">
        <f>Q138*H138</f>
        <v>0</v>
      </c>
      <c r="S138" s="255">
        <v>0.32500000000000001</v>
      </c>
      <c r="T138" s="256">
        <f>S138*H138</f>
        <v>3.7959999999999998</v>
      </c>
      <c r="AR138" s="257" t="s">
        <v>162</v>
      </c>
      <c r="AT138" s="257" t="s">
        <v>157</v>
      </c>
      <c r="AU138" s="257" t="s">
        <v>90</v>
      </c>
      <c r="AY138" s="16" t="s">
        <v>154</v>
      </c>
      <c r="BE138" s="139">
        <f>IF(N138="základní",J138,0)</f>
        <v>0</v>
      </c>
      <c r="BF138" s="139">
        <f>IF(N138="snížená",J138,0)</f>
        <v>0</v>
      </c>
      <c r="BG138" s="139">
        <f>IF(N138="zákl. přenesená",J138,0)</f>
        <v>0</v>
      </c>
      <c r="BH138" s="139">
        <f>IF(N138="sníž. přenesená",J138,0)</f>
        <v>0</v>
      </c>
      <c r="BI138" s="139">
        <f>IF(N138="nulová",J138,0)</f>
        <v>0</v>
      </c>
      <c r="BJ138" s="16" t="s">
        <v>88</v>
      </c>
      <c r="BK138" s="139">
        <f>ROUND(I138*H138,2)</f>
        <v>0</v>
      </c>
      <c r="BL138" s="16" t="s">
        <v>162</v>
      </c>
      <c r="BM138" s="257" t="s">
        <v>1101</v>
      </c>
    </row>
    <row r="139" s="1" customFormat="1">
      <c r="B139" s="39"/>
      <c r="C139" s="40"/>
      <c r="D139" s="258" t="s">
        <v>164</v>
      </c>
      <c r="E139" s="40"/>
      <c r="F139" s="259" t="s">
        <v>1102</v>
      </c>
      <c r="G139" s="40"/>
      <c r="H139" s="40"/>
      <c r="I139" s="155"/>
      <c r="J139" s="40"/>
      <c r="K139" s="40"/>
      <c r="L139" s="41"/>
      <c r="M139" s="260"/>
      <c r="N139" s="87"/>
      <c r="O139" s="87"/>
      <c r="P139" s="87"/>
      <c r="Q139" s="87"/>
      <c r="R139" s="87"/>
      <c r="S139" s="87"/>
      <c r="T139" s="88"/>
      <c r="AT139" s="16" t="s">
        <v>164</v>
      </c>
      <c r="AU139" s="16" t="s">
        <v>90</v>
      </c>
    </row>
    <row r="140" s="12" customFormat="1">
      <c r="B140" s="262"/>
      <c r="C140" s="263"/>
      <c r="D140" s="258" t="s">
        <v>172</v>
      </c>
      <c r="E140" s="282" t="s">
        <v>1</v>
      </c>
      <c r="F140" s="264" t="s">
        <v>1103</v>
      </c>
      <c r="G140" s="263"/>
      <c r="H140" s="265">
        <v>11.68</v>
      </c>
      <c r="I140" s="266"/>
      <c r="J140" s="263"/>
      <c r="K140" s="263"/>
      <c r="L140" s="267"/>
      <c r="M140" s="268"/>
      <c r="N140" s="269"/>
      <c r="O140" s="269"/>
      <c r="P140" s="269"/>
      <c r="Q140" s="269"/>
      <c r="R140" s="269"/>
      <c r="S140" s="269"/>
      <c r="T140" s="270"/>
      <c r="AT140" s="271" t="s">
        <v>172</v>
      </c>
      <c r="AU140" s="271" t="s">
        <v>90</v>
      </c>
      <c r="AV140" s="12" t="s">
        <v>90</v>
      </c>
      <c r="AW140" s="12" t="s">
        <v>34</v>
      </c>
      <c r="AX140" s="12" t="s">
        <v>88</v>
      </c>
      <c r="AY140" s="271" t="s">
        <v>154</v>
      </c>
    </row>
    <row r="141" s="1" customFormat="1" ht="24" customHeight="1">
      <c r="B141" s="39"/>
      <c r="C141" s="246" t="s">
        <v>90</v>
      </c>
      <c r="D141" s="246" t="s">
        <v>157</v>
      </c>
      <c r="E141" s="247" t="s">
        <v>1104</v>
      </c>
      <c r="F141" s="248" t="s">
        <v>1105</v>
      </c>
      <c r="G141" s="249" t="s">
        <v>749</v>
      </c>
      <c r="H141" s="250">
        <v>300.81999999999999</v>
      </c>
      <c r="I141" s="251"/>
      <c r="J141" s="252">
        <f>ROUND(I141*H141,2)</f>
        <v>0</v>
      </c>
      <c r="K141" s="248" t="s">
        <v>161</v>
      </c>
      <c r="L141" s="41"/>
      <c r="M141" s="253" t="s">
        <v>1</v>
      </c>
      <c r="N141" s="254" t="s">
        <v>45</v>
      </c>
      <c r="O141" s="87"/>
      <c r="P141" s="255">
        <f>O141*H141</f>
        <v>0</v>
      </c>
      <c r="Q141" s="255">
        <v>0</v>
      </c>
      <c r="R141" s="255">
        <f>Q141*H141</f>
        <v>0</v>
      </c>
      <c r="S141" s="255">
        <v>0.44</v>
      </c>
      <c r="T141" s="256">
        <f>S141*H141</f>
        <v>132.36080000000001</v>
      </c>
      <c r="AR141" s="257" t="s">
        <v>162</v>
      </c>
      <c r="AT141" s="257" t="s">
        <v>157</v>
      </c>
      <c r="AU141" s="257" t="s">
        <v>90</v>
      </c>
      <c r="AY141" s="16" t="s">
        <v>154</v>
      </c>
      <c r="BE141" s="139">
        <f>IF(N141="základní",J141,0)</f>
        <v>0</v>
      </c>
      <c r="BF141" s="139">
        <f>IF(N141="snížená",J141,0)</f>
        <v>0</v>
      </c>
      <c r="BG141" s="139">
        <f>IF(N141="zákl. přenesená",J141,0)</f>
        <v>0</v>
      </c>
      <c r="BH141" s="139">
        <f>IF(N141="sníž. přenesená",J141,0)</f>
        <v>0</v>
      </c>
      <c r="BI141" s="139">
        <f>IF(N141="nulová",J141,0)</f>
        <v>0</v>
      </c>
      <c r="BJ141" s="16" t="s">
        <v>88</v>
      </c>
      <c r="BK141" s="139">
        <f>ROUND(I141*H141,2)</f>
        <v>0</v>
      </c>
      <c r="BL141" s="16" t="s">
        <v>162</v>
      </c>
      <c r="BM141" s="257" t="s">
        <v>1106</v>
      </c>
    </row>
    <row r="142" s="1" customFormat="1">
      <c r="B142" s="39"/>
      <c r="C142" s="40"/>
      <c r="D142" s="258" t="s">
        <v>164</v>
      </c>
      <c r="E142" s="40"/>
      <c r="F142" s="259" t="s">
        <v>1107</v>
      </c>
      <c r="G142" s="40"/>
      <c r="H142" s="40"/>
      <c r="I142" s="155"/>
      <c r="J142" s="40"/>
      <c r="K142" s="40"/>
      <c r="L142" s="41"/>
      <c r="M142" s="260"/>
      <c r="N142" s="87"/>
      <c r="O142" s="87"/>
      <c r="P142" s="87"/>
      <c r="Q142" s="87"/>
      <c r="R142" s="87"/>
      <c r="S142" s="87"/>
      <c r="T142" s="88"/>
      <c r="AT142" s="16" t="s">
        <v>164</v>
      </c>
      <c r="AU142" s="16" t="s">
        <v>90</v>
      </c>
    </row>
    <row r="143" s="1" customFormat="1">
      <c r="B143" s="39"/>
      <c r="C143" s="40"/>
      <c r="D143" s="258" t="s">
        <v>166</v>
      </c>
      <c r="E143" s="40"/>
      <c r="F143" s="261" t="s">
        <v>1108</v>
      </c>
      <c r="G143" s="40"/>
      <c r="H143" s="40"/>
      <c r="I143" s="155"/>
      <c r="J143" s="40"/>
      <c r="K143" s="40"/>
      <c r="L143" s="41"/>
      <c r="M143" s="260"/>
      <c r="N143" s="87"/>
      <c r="O143" s="87"/>
      <c r="P143" s="87"/>
      <c r="Q143" s="87"/>
      <c r="R143" s="87"/>
      <c r="S143" s="87"/>
      <c r="T143" s="88"/>
      <c r="AT143" s="16" t="s">
        <v>166</v>
      </c>
      <c r="AU143" s="16" t="s">
        <v>90</v>
      </c>
    </row>
    <row r="144" s="12" customFormat="1">
      <c r="B144" s="262"/>
      <c r="C144" s="263"/>
      <c r="D144" s="258" t="s">
        <v>172</v>
      </c>
      <c r="E144" s="282" t="s">
        <v>1</v>
      </c>
      <c r="F144" s="264" t="s">
        <v>1109</v>
      </c>
      <c r="G144" s="263"/>
      <c r="H144" s="265">
        <v>269.13999999999999</v>
      </c>
      <c r="I144" s="266"/>
      <c r="J144" s="263"/>
      <c r="K144" s="263"/>
      <c r="L144" s="267"/>
      <c r="M144" s="268"/>
      <c r="N144" s="269"/>
      <c r="O144" s="269"/>
      <c r="P144" s="269"/>
      <c r="Q144" s="269"/>
      <c r="R144" s="269"/>
      <c r="S144" s="269"/>
      <c r="T144" s="270"/>
      <c r="AT144" s="271" t="s">
        <v>172</v>
      </c>
      <c r="AU144" s="271" t="s">
        <v>90</v>
      </c>
      <c r="AV144" s="12" t="s">
        <v>90</v>
      </c>
      <c r="AW144" s="12" t="s">
        <v>34</v>
      </c>
      <c r="AX144" s="12" t="s">
        <v>80</v>
      </c>
      <c r="AY144" s="271" t="s">
        <v>154</v>
      </c>
    </row>
    <row r="145" s="12" customFormat="1">
      <c r="B145" s="262"/>
      <c r="C145" s="263"/>
      <c r="D145" s="258" t="s">
        <v>172</v>
      </c>
      <c r="E145" s="282" t="s">
        <v>1</v>
      </c>
      <c r="F145" s="264" t="s">
        <v>1103</v>
      </c>
      <c r="G145" s="263"/>
      <c r="H145" s="265">
        <v>11.68</v>
      </c>
      <c r="I145" s="266"/>
      <c r="J145" s="263"/>
      <c r="K145" s="263"/>
      <c r="L145" s="267"/>
      <c r="M145" s="268"/>
      <c r="N145" s="269"/>
      <c r="O145" s="269"/>
      <c r="P145" s="269"/>
      <c r="Q145" s="269"/>
      <c r="R145" s="269"/>
      <c r="S145" s="269"/>
      <c r="T145" s="270"/>
      <c r="AT145" s="271" t="s">
        <v>172</v>
      </c>
      <c r="AU145" s="271" t="s">
        <v>90</v>
      </c>
      <c r="AV145" s="12" t="s">
        <v>90</v>
      </c>
      <c r="AW145" s="12" t="s">
        <v>34</v>
      </c>
      <c r="AX145" s="12" t="s">
        <v>80</v>
      </c>
      <c r="AY145" s="271" t="s">
        <v>154</v>
      </c>
    </row>
    <row r="146" s="12" customFormat="1">
      <c r="B146" s="262"/>
      <c r="C146" s="263"/>
      <c r="D146" s="258" t="s">
        <v>172</v>
      </c>
      <c r="E146" s="282" t="s">
        <v>1</v>
      </c>
      <c r="F146" s="264" t="s">
        <v>1110</v>
      </c>
      <c r="G146" s="263"/>
      <c r="H146" s="265">
        <v>20</v>
      </c>
      <c r="I146" s="266"/>
      <c r="J146" s="263"/>
      <c r="K146" s="263"/>
      <c r="L146" s="267"/>
      <c r="M146" s="268"/>
      <c r="N146" s="269"/>
      <c r="O146" s="269"/>
      <c r="P146" s="269"/>
      <c r="Q146" s="269"/>
      <c r="R146" s="269"/>
      <c r="S146" s="269"/>
      <c r="T146" s="270"/>
      <c r="AT146" s="271" t="s">
        <v>172</v>
      </c>
      <c r="AU146" s="271" t="s">
        <v>90</v>
      </c>
      <c r="AV146" s="12" t="s">
        <v>90</v>
      </c>
      <c r="AW146" s="12" t="s">
        <v>34</v>
      </c>
      <c r="AX146" s="12" t="s">
        <v>80</v>
      </c>
      <c r="AY146" s="271" t="s">
        <v>154</v>
      </c>
    </row>
    <row r="147" s="13" customFormat="1">
      <c r="B147" s="283"/>
      <c r="C147" s="284"/>
      <c r="D147" s="258" t="s">
        <v>172</v>
      </c>
      <c r="E147" s="285" t="s">
        <v>1</v>
      </c>
      <c r="F147" s="286" t="s">
        <v>229</v>
      </c>
      <c r="G147" s="284"/>
      <c r="H147" s="287">
        <v>300.81999999999999</v>
      </c>
      <c r="I147" s="288"/>
      <c r="J147" s="284"/>
      <c r="K147" s="284"/>
      <c r="L147" s="289"/>
      <c r="M147" s="290"/>
      <c r="N147" s="291"/>
      <c r="O147" s="291"/>
      <c r="P147" s="291"/>
      <c r="Q147" s="291"/>
      <c r="R147" s="291"/>
      <c r="S147" s="291"/>
      <c r="T147" s="292"/>
      <c r="AT147" s="293" t="s">
        <v>172</v>
      </c>
      <c r="AU147" s="293" t="s">
        <v>90</v>
      </c>
      <c r="AV147" s="13" t="s">
        <v>162</v>
      </c>
      <c r="AW147" s="13" t="s">
        <v>34</v>
      </c>
      <c r="AX147" s="13" t="s">
        <v>88</v>
      </c>
      <c r="AY147" s="293" t="s">
        <v>154</v>
      </c>
    </row>
    <row r="148" s="1" customFormat="1" ht="24" customHeight="1">
      <c r="B148" s="39"/>
      <c r="C148" s="246" t="s">
        <v>174</v>
      </c>
      <c r="D148" s="246" t="s">
        <v>157</v>
      </c>
      <c r="E148" s="247" t="s">
        <v>1111</v>
      </c>
      <c r="F148" s="248" t="s">
        <v>1112</v>
      </c>
      <c r="G148" s="249" t="s">
        <v>749</v>
      </c>
      <c r="H148" s="250">
        <v>269.13999999999999</v>
      </c>
      <c r="I148" s="251"/>
      <c r="J148" s="252">
        <f>ROUND(I148*H148,2)</f>
        <v>0</v>
      </c>
      <c r="K148" s="248" t="s">
        <v>161</v>
      </c>
      <c r="L148" s="41"/>
      <c r="M148" s="253" t="s">
        <v>1</v>
      </c>
      <c r="N148" s="254" t="s">
        <v>45</v>
      </c>
      <c r="O148" s="87"/>
      <c r="P148" s="255">
        <f>O148*H148</f>
        <v>0</v>
      </c>
      <c r="Q148" s="255">
        <v>0</v>
      </c>
      <c r="R148" s="255">
        <f>Q148*H148</f>
        <v>0</v>
      </c>
      <c r="S148" s="255">
        <v>0.22</v>
      </c>
      <c r="T148" s="256">
        <f>S148*H148</f>
        <v>59.210799999999999</v>
      </c>
      <c r="AR148" s="257" t="s">
        <v>162</v>
      </c>
      <c r="AT148" s="257" t="s">
        <v>157</v>
      </c>
      <c r="AU148" s="257" t="s">
        <v>90</v>
      </c>
      <c r="AY148" s="16" t="s">
        <v>154</v>
      </c>
      <c r="BE148" s="139">
        <f>IF(N148="základní",J148,0)</f>
        <v>0</v>
      </c>
      <c r="BF148" s="139">
        <f>IF(N148="snížená",J148,0)</f>
        <v>0</v>
      </c>
      <c r="BG148" s="139">
        <f>IF(N148="zákl. přenesená",J148,0)</f>
        <v>0</v>
      </c>
      <c r="BH148" s="139">
        <f>IF(N148="sníž. přenesená",J148,0)</f>
        <v>0</v>
      </c>
      <c r="BI148" s="139">
        <f>IF(N148="nulová",J148,0)</f>
        <v>0</v>
      </c>
      <c r="BJ148" s="16" t="s">
        <v>88</v>
      </c>
      <c r="BK148" s="139">
        <f>ROUND(I148*H148,2)</f>
        <v>0</v>
      </c>
      <c r="BL148" s="16" t="s">
        <v>162</v>
      </c>
      <c r="BM148" s="257" t="s">
        <v>1113</v>
      </c>
    </row>
    <row r="149" s="1" customFormat="1">
      <c r="B149" s="39"/>
      <c r="C149" s="40"/>
      <c r="D149" s="258" t="s">
        <v>164</v>
      </c>
      <c r="E149" s="40"/>
      <c r="F149" s="259" t="s">
        <v>1114</v>
      </c>
      <c r="G149" s="40"/>
      <c r="H149" s="40"/>
      <c r="I149" s="155"/>
      <c r="J149" s="40"/>
      <c r="K149" s="40"/>
      <c r="L149" s="41"/>
      <c r="M149" s="260"/>
      <c r="N149" s="87"/>
      <c r="O149" s="87"/>
      <c r="P149" s="87"/>
      <c r="Q149" s="87"/>
      <c r="R149" s="87"/>
      <c r="S149" s="87"/>
      <c r="T149" s="88"/>
      <c r="AT149" s="16" t="s">
        <v>164</v>
      </c>
      <c r="AU149" s="16" t="s">
        <v>90</v>
      </c>
    </row>
    <row r="150" s="1" customFormat="1">
      <c r="B150" s="39"/>
      <c r="C150" s="40"/>
      <c r="D150" s="258" t="s">
        <v>166</v>
      </c>
      <c r="E150" s="40"/>
      <c r="F150" s="261" t="s">
        <v>1108</v>
      </c>
      <c r="G150" s="40"/>
      <c r="H150" s="40"/>
      <c r="I150" s="155"/>
      <c r="J150" s="40"/>
      <c r="K150" s="40"/>
      <c r="L150" s="41"/>
      <c r="M150" s="260"/>
      <c r="N150" s="87"/>
      <c r="O150" s="87"/>
      <c r="P150" s="87"/>
      <c r="Q150" s="87"/>
      <c r="R150" s="87"/>
      <c r="S150" s="87"/>
      <c r="T150" s="88"/>
      <c r="AT150" s="16" t="s">
        <v>166</v>
      </c>
      <c r="AU150" s="16" t="s">
        <v>90</v>
      </c>
    </row>
    <row r="151" s="12" customFormat="1">
      <c r="B151" s="262"/>
      <c r="C151" s="263"/>
      <c r="D151" s="258" t="s">
        <v>172</v>
      </c>
      <c r="E151" s="282" t="s">
        <v>1</v>
      </c>
      <c r="F151" s="264" t="s">
        <v>1115</v>
      </c>
      <c r="G151" s="263"/>
      <c r="H151" s="265">
        <v>269.13999999999999</v>
      </c>
      <c r="I151" s="266"/>
      <c r="J151" s="263"/>
      <c r="K151" s="263"/>
      <c r="L151" s="267"/>
      <c r="M151" s="268"/>
      <c r="N151" s="269"/>
      <c r="O151" s="269"/>
      <c r="P151" s="269"/>
      <c r="Q151" s="269"/>
      <c r="R151" s="269"/>
      <c r="S151" s="269"/>
      <c r="T151" s="270"/>
      <c r="AT151" s="271" t="s">
        <v>172</v>
      </c>
      <c r="AU151" s="271" t="s">
        <v>90</v>
      </c>
      <c r="AV151" s="12" t="s">
        <v>90</v>
      </c>
      <c r="AW151" s="12" t="s">
        <v>34</v>
      </c>
      <c r="AX151" s="12" t="s">
        <v>80</v>
      </c>
      <c r="AY151" s="271" t="s">
        <v>154</v>
      </c>
    </row>
    <row r="152" s="13" customFormat="1">
      <c r="B152" s="283"/>
      <c r="C152" s="284"/>
      <c r="D152" s="258" t="s">
        <v>172</v>
      </c>
      <c r="E152" s="285" t="s">
        <v>1</v>
      </c>
      <c r="F152" s="286" t="s">
        <v>229</v>
      </c>
      <c r="G152" s="284"/>
      <c r="H152" s="287">
        <v>269.13999999999999</v>
      </c>
      <c r="I152" s="288"/>
      <c r="J152" s="284"/>
      <c r="K152" s="284"/>
      <c r="L152" s="289"/>
      <c r="M152" s="290"/>
      <c r="N152" s="291"/>
      <c r="O152" s="291"/>
      <c r="P152" s="291"/>
      <c r="Q152" s="291"/>
      <c r="R152" s="291"/>
      <c r="S152" s="291"/>
      <c r="T152" s="292"/>
      <c r="AT152" s="293" t="s">
        <v>172</v>
      </c>
      <c r="AU152" s="293" t="s">
        <v>90</v>
      </c>
      <c r="AV152" s="13" t="s">
        <v>162</v>
      </c>
      <c r="AW152" s="13" t="s">
        <v>34</v>
      </c>
      <c r="AX152" s="13" t="s">
        <v>88</v>
      </c>
      <c r="AY152" s="293" t="s">
        <v>154</v>
      </c>
    </row>
    <row r="153" s="1" customFormat="1" ht="16.5" customHeight="1">
      <c r="B153" s="39"/>
      <c r="C153" s="246" t="s">
        <v>162</v>
      </c>
      <c r="D153" s="246" t="s">
        <v>157</v>
      </c>
      <c r="E153" s="247" t="s">
        <v>1116</v>
      </c>
      <c r="F153" s="248" t="s">
        <v>1117</v>
      </c>
      <c r="G153" s="249" t="s">
        <v>191</v>
      </c>
      <c r="H153" s="250">
        <v>105</v>
      </c>
      <c r="I153" s="251"/>
      <c r="J153" s="252">
        <f>ROUND(I153*H153,2)</f>
        <v>0</v>
      </c>
      <c r="K153" s="248" t="s">
        <v>161</v>
      </c>
      <c r="L153" s="41"/>
      <c r="M153" s="253" t="s">
        <v>1</v>
      </c>
      <c r="N153" s="254" t="s">
        <v>45</v>
      </c>
      <c r="O153" s="87"/>
      <c r="P153" s="255">
        <f>O153*H153</f>
        <v>0</v>
      </c>
      <c r="Q153" s="255">
        <v>0</v>
      </c>
      <c r="R153" s="255">
        <f>Q153*H153</f>
        <v>0</v>
      </c>
      <c r="S153" s="255">
        <v>0.20499999999999999</v>
      </c>
      <c r="T153" s="256">
        <f>S153*H153</f>
        <v>21.524999999999999</v>
      </c>
      <c r="AR153" s="257" t="s">
        <v>162</v>
      </c>
      <c r="AT153" s="257" t="s">
        <v>157</v>
      </c>
      <c r="AU153" s="257" t="s">
        <v>90</v>
      </c>
      <c r="AY153" s="16" t="s">
        <v>154</v>
      </c>
      <c r="BE153" s="139">
        <f>IF(N153="základní",J153,0)</f>
        <v>0</v>
      </c>
      <c r="BF153" s="139">
        <f>IF(N153="snížená",J153,0)</f>
        <v>0</v>
      </c>
      <c r="BG153" s="139">
        <f>IF(N153="zákl. přenesená",J153,0)</f>
        <v>0</v>
      </c>
      <c r="BH153" s="139">
        <f>IF(N153="sníž. přenesená",J153,0)</f>
        <v>0</v>
      </c>
      <c r="BI153" s="139">
        <f>IF(N153="nulová",J153,0)</f>
        <v>0</v>
      </c>
      <c r="BJ153" s="16" t="s">
        <v>88</v>
      </c>
      <c r="BK153" s="139">
        <f>ROUND(I153*H153,2)</f>
        <v>0</v>
      </c>
      <c r="BL153" s="16" t="s">
        <v>162</v>
      </c>
      <c r="BM153" s="257" t="s">
        <v>1118</v>
      </c>
    </row>
    <row r="154" s="1" customFormat="1">
      <c r="B154" s="39"/>
      <c r="C154" s="40"/>
      <c r="D154" s="258" t="s">
        <v>164</v>
      </c>
      <c r="E154" s="40"/>
      <c r="F154" s="259" t="s">
        <v>1119</v>
      </c>
      <c r="G154" s="40"/>
      <c r="H154" s="40"/>
      <c r="I154" s="155"/>
      <c r="J154" s="40"/>
      <c r="K154" s="40"/>
      <c r="L154" s="41"/>
      <c r="M154" s="260"/>
      <c r="N154" s="87"/>
      <c r="O154" s="87"/>
      <c r="P154" s="87"/>
      <c r="Q154" s="87"/>
      <c r="R154" s="87"/>
      <c r="S154" s="87"/>
      <c r="T154" s="88"/>
      <c r="AT154" s="16" t="s">
        <v>164</v>
      </c>
      <c r="AU154" s="16" t="s">
        <v>90</v>
      </c>
    </row>
    <row r="155" s="1" customFormat="1">
      <c r="B155" s="39"/>
      <c r="C155" s="40"/>
      <c r="D155" s="258" t="s">
        <v>166</v>
      </c>
      <c r="E155" s="40"/>
      <c r="F155" s="261" t="s">
        <v>1120</v>
      </c>
      <c r="G155" s="40"/>
      <c r="H155" s="40"/>
      <c r="I155" s="155"/>
      <c r="J155" s="40"/>
      <c r="K155" s="40"/>
      <c r="L155" s="41"/>
      <c r="M155" s="260"/>
      <c r="N155" s="87"/>
      <c r="O155" s="87"/>
      <c r="P155" s="87"/>
      <c r="Q155" s="87"/>
      <c r="R155" s="87"/>
      <c r="S155" s="87"/>
      <c r="T155" s="88"/>
      <c r="AT155" s="16" t="s">
        <v>166</v>
      </c>
      <c r="AU155" s="16" t="s">
        <v>90</v>
      </c>
    </row>
    <row r="156" s="12" customFormat="1">
      <c r="B156" s="262"/>
      <c r="C156" s="263"/>
      <c r="D156" s="258" t="s">
        <v>172</v>
      </c>
      <c r="E156" s="282" t="s">
        <v>1</v>
      </c>
      <c r="F156" s="264" t="s">
        <v>1121</v>
      </c>
      <c r="G156" s="263"/>
      <c r="H156" s="265">
        <v>105</v>
      </c>
      <c r="I156" s="266"/>
      <c r="J156" s="263"/>
      <c r="K156" s="263"/>
      <c r="L156" s="267"/>
      <c r="M156" s="268"/>
      <c r="N156" s="269"/>
      <c r="O156" s="269"/>
      <c r="P156" s="269"/>
      <c r="Q156" s="269"/>
      <c r="R156" s="269"/>
      <c r="S156" s="269"/>
      <c r="T156" s="270"/>
      <c r="AT156" s="271" t="s">
        <v>172</v>
      </c>
      <c r="AU156" s="271" t="s">
        <v>90</v>
      </c>
      <c r="AV156" s="12" t="s">
        <v>90</v>
      </c>
      <c r="AW156" s="12" t="s">
        <v>34</v>
      </c>
      <c r="AX156" s="12" t="s">
        <v>80</v>
      </c>
      <c r="AY156" s="271" t="s">
        <v>154</v>
      </c>
    </row>
    <row r="157" s="13" customFormat="1">
      <c r="B157" s="283"/>
      <c r="C157" s="284"/>
      <c r="D157" s="258" t="s">
        <v>172</v>
      </c>
      <c r="E157" s="285" t="s">
        <v>1</v>
      </c>
      <c r="F157" s="286" t="s">
        <v>229</v>
      </c>
      <c r="G157" s="284"/>
      <c r="H157" s="287">
        <v>105</v>
      </c>
      <c r="I157" s="288"/>
      <c r="J157" s="284"/>
      <c r="K157" s="284"/>
      <c r="L157" s="289"/>
      <c r="M157" s="290"/>
      <c r="N157" s="291"/>
      <c r="O157" s="291"/>
      <c r="P157" s="291"/>
      <c r="Q157" s="291"/>
      <c r="R157" s="291"/>
      <c r="S157" s="291"/>
      <c r="T157" s="292"/>
      <c r="AT157" s="293" t="s">
        <v>172</v>
      </c>
      <c r="AU157" s="293" t="s">
        <v>90</v>
      </c>
      <c r="AV157" s="13" t="s">
        <v>162</v>
      </c>
      <c r="AW157" s="13" t="s">
        <v>34</v>
      </c>
      <c r="AX157" s="13" t="s">
        <v>88</v>
      </c>
      <c r="AY157" s="293" t="s">
        <v>154</v>
      </c>
    </row>
    <row r="158" s="1" customFormat="1" ht="24" customHeight="1">
      <c r="B158" s="39"/>
      <c r="C158" s="246" t="s">
        <v>187</v>
      </c>
      <c r="D158" s="246" t="s">
        <v>157</v>
      </c>
      <c r="E158" s="247" t="s">
        <v>1122</v>
      </c>
      <c r="F158" s="248" t="s">
        <v>1123</v>
      </c>
      <c r="G158" s="249" t="s">
        <v>191</v>
      </c>
      <c r="H158" s="250">
        <v>64.930000000000007</v>
      </c>
      <c r="I158" s="251"/>
      <c r="J158" s="252">
        <f>ROUND(I158*H158,2)</f>
        <v>0</v>
      </c>
      <c r="K158" s="248" t="s">
        <v>161</v>
      </c>
      <c r="L158" s="41"/>
      <c r="M158" s="253" t="s">
        <v>1</v>
      </c>
      <c r="N158" s="254" t="s">
        <v>45</v>
      </c>
      <c r="O158" s="87"/>
      <c r="P158" s="255">
        <f>O158*H158</f>
        <v>0</v>
      </c>
      <c r="Q158" s="255">
        <v>0.10775</v>
      </c>
      <c r="R158" s="255">
        <f>Q158*H158</f>
        <v>6.9962075000000006</v>
      </c>
      <c r="S158" s="255">
        <v>0</v>
      </c>
      <c r="T158" s="256">
        <f>S158*H158</f>
        <v>0</v>
      </c>
      <c r="AR158" s="257" t="s">
        <v>162</v>
      </c>
      <c r="AT158" s="257" t="s">
        <v>157</v>
      </c>
      <c r="AU158" s="257" t="s">
        <v>90</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162</v>
      </c>
      <c r="BM158" s="257" t="s">
        <v>1124</v>
      </c>
    </row>
    <row r="159" s="1" customFormat="1">
      <c r="B159" s="39"/>
      <c r="C159" s="40"/>
      <c r="D159" s="258" t="s">
        <v>164</v>
      </c>
      <c r="E159" s="40"/>
      <c r="F159" s="259" t="s">
        <v>1125</v>
      </c>
      <c r="G159" s="40"/>
      <c r="H159" s="40"/>
      <c r="I159" s="155"/>
      <c r="J159" s="40"/>
      <c r="K159" s="40"/>
      <c r="L159" s="41"/>
      <c r="M159" s="260"/>
      <c r="N159" s="87"/>
      <c r="O159" s="87"/>
      <c r="P159" s="87"/>
      <c r="Q159" s="87"/>
      <c r="R159" s="87"/>
      <c r="S159" s="87"/>
      <c r="T159" s="88"/>
      <c r="AT159" s="16" t="s">
        <v>164</v>
      </c>
      <c r="AU159" s="16" t="s">
        <v>90</v>
      </c>
    </row>
    <row r="160" s="12" customFormat="1">
      <c r="B160" s="262"/>
      <c r="C160" s="263"/>
      <c r="D160" s="258" t="s">
        <v>172</v>
      </c>
      <c r="E160" s="282" t="s">
        <v>1</v>
      </c>
      <c r="F160" s="264" t="s">
        <v>1126</v>
      </c>
      <c r="G160" s="263"/>
      <c r="H160" s="265">
        <v>64.930000000000007</v>
      </c>
      <c r="I160" s="266"/>
      <c r="J160" s="263"/>
      <c r="K160" s="263"/>
      <c r="L160" s="267"/>
      <c r="M160" s="268"/>
      <c r="N160" s="269"/>
      <c r="O160" s="269"/>
      <c r="P160" s="269"/>
      <c r="Q160" s="269"/>
      <c r="R160" s="269"/>
      <c r="S160" s="269"/>
      <c r="T160" s="270"/>
      <c r="AT160" s="271" t="s">
        <v>172</v>
      </c>
      <c r="AU160" s="271" t="s">
        <v>90</v>
      </c>
      <c r="AV160" s="12" t="s">
        <v>90</v>
      </c>
      <c r="AW160" s="12" t="s">
        <v>34</v>
      </c>
      <c r="AX160" s="12" t="s">
        <v>88</v>
      </c>
      <c r="AY160" s="271" t="s">
        <v>154</v>
      </c>
    </row>
    <row r="161" s="1" customFormat="1" ht="24" customHeight="1">
      <c r="B161" s="39"/>
      <c r="C161" s="246" t="s">
        <v>194</v>
      </c>
      <c r="D161" s="246" t="s">
        <v>157</v>
      </c>
      <c r="E161" s="247" t="s">
        <v>1127</v>
      </c>
      <c r="F161" s="248" t="s">
        <v>1128</v>
      </c>
      <c r="G161" s="249" t="s">
        <v>225</v>
      </c>
      <c r="H161" s="250">
        <v>8</v>
      </c>
      <c r="I161" s="251"/>
      <c r="J161" s="252">
        <f>ROUND(I161*H161,2)</f>
        <v>0</v>
      </c>
      <c r="K161" s="248" t="s">
        <v>161</v>
      </c>
      <c r="L161" s="41"/>
      <c r="M161" s="253" t="s">
        <v>1</v>
      </c>
      <c r="N161" s="254" t="s">
        <v>45</v>
      </c>
      <c r="O161" s="87"/>
      <c r="P161" s="255">
        <f>O161*H161</f>
        <v>0</v>
      </c>
      <c r="Q161" s="255">
        <v>0.00064999999999999997</v>
      </c>
      <c r="R161" s="255">
        <f>Q161*H161</f>
        <v>0.0051999999999999998</v>
      </c>
      <c r="S161" s="255">
        <v>0</v>
      </c>
      <c r="T161" s="256">
        <f>S161*H161</f>
        <v>0</v>
      </c>
      <c r="AR161" s="257" t="s">
        <v>162</v>
      </c>
      <c r="AT161" s="257" t="s">
        <v>157</v>
      </c>
      <c r="AU161" s="257" t="s">
        <v>90</v>
      </c>
      <c r="AY161" s="16" t="s">
        <v>154</v>
      </c>
      <c r="BE161" s="139">
        <f>IF(N161="základní",J161,0)</f>
        <v>0</v>
      </c>
      <c r="BF161" s="139">
        <f>IF(N161="snížená",J161,0)</f>
        <v>0</v>
      </c>
      <c r="BG161" s="139">
        <f>IF(N161="zákl. přenesená",J161,0)</f>
        <v>0</v>
      </c>
      <c r="BH161" s="139">
        <f>IF(N161="sníž. přenesená",J161,0)</f>
        <v>0</v>
      </c>
      <c r="BI161" s="139">
        <f>IF(N161="nulová",J161,0)</f>
        <v>0</v>
      </c>
      <c r="BJ161" s="16" t="s">
        <v>88</v>
      </c>
      <c r="BK161" s="139">
        <f>ROUND(I161*H161,2)</f>
        <v>0</v>
      </c>
      <c r="BL161" s="16" t="s">
        <v>162</v>
      </c>
      <c r="BM161" s="257" t="s">
        <v>1129</v>
      </c>
    </row>
    <row r="162" s="1" customFormat="1">
      <c r="B162" s="39"/>
      <c r="C162" s="40"/>
      <c r="D162" s="258" t="s">
        <v>164</v>
      </c>
      <c r="E162" s="40"/>
      <c r="F162" s="259" t="s">
        <v>1130</v>
      </c>
      <c r="G162" s="40"/>
      <c r="H162" s="40"/>
      <c r="I162" s="155"/>
      <c r="J162" s="40"/>
      <c r="K162" s="40"/>
      <c r="L162" s="41"/>
      <c r="M162" s="260"/>
      <c r="N162" s="87"/>
      <c r="O162" s="87"/>
      <c r="P162" s="87"/>
      <c r="Q162" s="87"/>
      <c r="R162" s="87"/>
      <c r="S162" s="87"/>
      <c r="T162" s="88"/>
      <c r="AT162" s="16" t="s">
        <v>164</v>
      </c>
      <c r="AU162" s="16" t="s">
        <v>90</v>
      </c>
    </row>
    <row r="163" s="12" customFormat="1">
      <c r="B163" s="262"/>
      <c r="C163" s="263"/>
      <c r="D163" s="258" t="s">
        <v>172</v>
      </c>
      <c r="E163" s="282" t="s">
        <v>1</v>
      </c>
      <c r="F163" s="264" t="s">
        <v>1131</v>
      </c>
      <c r="G163" s="263"/>
      <c r="H163" s="265">
        <v>8</v>
      </c>
      <c r="I163" s="266"/>
      <c r="J163" s="263"/>
      <c r="K163" s="263"/>
      <c r="L163" s="267"/>
      <c r="M163" s="268"/>
      <c r="N163" s="269"/>
      <c r="O163" s="269"/>
      <c r="P163" s="269"/>
      <c r="Q163" s="269"/>
      <c r="R163" s="269"/>
      <c r="S163" s="269"/>
      <c r="T163" s="270"/>
      <c r="AT163" s="271" t="s">
        <v>172</v>
      </c>
      <c r="AU163" s="271" t="s">
        <v>90</v>
      </c>
      <c r="AV163" s="12" t="s">
        <v>90</v>
      </c>
      <c r="AW163" s="12" t="s">
        <v>34</v>
      </c>
      <c r="AX163" s="12" t="s">
        <v>88</v>
      </c>
      <c r="AY163" s="271" t="s">
        <v>154</v>
      </c>
    </row>
    <row r="164" s="1" customFormat="1" ht="24" customHeight="1">
      <c r="B164" s="39"/>
      <c r="C164" s="246" t="s">
        <v>198</v>
      </c>
      <c r="D164" s="246" t="s">
        <v>157</v>
      </c>
      <c r="E164" s="247" t="s">
        <v>1132</v>
      </c>
      <c r="F164" s="248" t="s">
        <v>1133</v>
      </c>
      <c r="G164" s="249" t="s">
        <v>225</v>
      </c>
      <c r="H164" s="250">
        <v>8</v>
      </c>
      <c r="I164" s="251"/>
      <c r="J164" s="252">
        <f>ROUND(I164*H164,2)</f>
        <v>0</v>
      </c>
      <c r="K164" s="248" t="s">
        <v>161</v>
      </c>
      <c r="L164" s="41"/>
      <c r="M164" s="253" t="s">
        <v>1</v>
      </c>
      <c r="N164" s="254" t="s">
        <v>45</v>
      </c>
      <c r="O164" s="87"/>
      <c r="P164" s="255">
        <f>O164*H164</f>
        <v>0</v>
      </c>
      <c r="Q164" s="255">
        <v>0</v>
      </c>
      <c r="R164" s="255">
        <f>Q164*H164</f>
        <v>0</v>
      </c>
      <c r="S164" s="255">
        <v>0</v>
      </c>
      <c r="T164" s="256">
        <f>S164*H164</f>
        <v>0</v>
      </c>
      <c r="AR164" s="257" t="s">
        <v>162</v>
      </c>
      <c r="AT164" s="257" t="s">
        <v>157</v>
      </c>
      <c r="AU164" s="257" t="s">
        <v>90</v>
      </c>
      <c r="AY164" s="16" t="s">
        <v>154</v>
      </c>
      <c r="BE164" s="139">
        <f>IF(N164="základní",J164,0)</f>
        <v>0</v>
      </c>
      <c r="BF164" s="139">
        <f>IF(N164="snížená",J164,0)</f>
        <v>0</v>
      </c>
      <c r="BG164" s="139">
        <f>IF(N164="zákl. přenesená",J164,0)</f>
        <v>0</v>
      </c>
      <c r="BH164" s="139">
        <f>IF(N164="sníž. přenesená",J164,0)</f>
        <v>0</v>
      </c>
      <c r="BI164" s="139">
        <f>IF(N164="nulová",J164,0)</f>
        <v>0</v>
      </c>
      <c r="BJ164" s="16" t="s">
        <v>88</v>
      </c>
      <c r="BK164" s="139">
        <f>ROUND(I164*H164,2)</f>
        <v>0</v>
      </c>
      <c r="BL164" s="16" t="s">
        <v>162</v>
      </c>
      <c r="BM164" s="257" t="s">
        <v>1134</v>
      </c>
    </row>
    <row r="165" s="1" customFormat="1">
      <c r="B165" s="39"/>
      <c r="C165" s="40"/>
      <c r="D165" s="258" t="s">
        <v>164</v>
      </c>
      <c r="E165" s="40"/>
      <c r="F165" s="259" t="s">
        <v>1135</v>
      </c>
      <c r="G165" s="40"/>
      <c r="H165" s="40"/>
      <c r="I165" s="155"/>
      <c r="J165" s="40"/>
      <c r="K165" s="40"/>
      <c r="L165" s="41"/>
      <c r="M165" s="260"/>
      <c r="N165" s="87"/>
      <c r="O165" s="87"/>
      <c r="P165" s="87"/>
      <c r="Q165" s="87"/>
      <c r="R165" s="87"/>
      <c r="S165" s="87"/>
      <c r="T165" s="88"/>
      <c r="AT165" s="16" t="s">
        <v>164</v>
      </c>
      <c r="AU165" s="16" t="s">
        <v>90</v>
      </c>
    </row>
    <row r="166" s="1" customFormat="1" ht="24" customHeight="1">
      <c r="B166" s="39"/>
      <c r="C166" s="246" t="s">
        <v>192</v>
      </c>
      <c r="D166" s="246" t="s">
        <v>157</v>
      </c>
      <c r="E166" s="247" t="s">
        <v>1136</v>
      </c>
      <c r="F166" s="248" t="s">
        <v>1137</v>
      </c>
      <c r="G166" s="249" t="s">
        <v>749</v>
      </c>
      <c r="H166" s="250">
        <v>32</v>
      </c>
      <c r="I166" s="251"/>
      <c r="J166" s="252">
        <f>ROUND(I166*H166,2)</f>
        <v>0</v>
      </c>
      <c r="K166" s="248" t="s">
        <v>161</v>
      </c>
      <c r="L166" s="41"/>
      <c r="M166" s="253" t="s">
        <v>1</v>
      </c>
      <c r="N166" s="254" t="s">
        <v>45</v>
      </c>
      <c r="O166" s="87"/>
      <c r="P166" s="255">
        <f>O166*H166</f>
        <v>0</v>
      </c>
      <c r="Q166" s="255">
        <v>0.001</v>
      </c>
      <c r="R166" s="255">
        <f>Q166*H166</f>
        <v>0.032000000000000001</v>
      </c>
      <c r="S166" s="255">
        <v>0</v>
      </c>
      <c r="T166" s="256">
        <f>S166*H166</f>
        <v>0</v>
      </c>
      <c r="AR166" s="257" t="s">
        <v>162</v>
      </c>
      <c r="AT166" s="257" t="s">
        <v>157</v>
      </c>
      <c r="AU166" s="257" t="s">
        <v>90</v>
      </c>
      <c r="AY166" s="16" t="s">
        <v>154</v>
      </c>
      <c r="BE166" s="139">
        <f>IF(N166="základní",J166,0)</f>
        <v>0</v>
      </c>
      <c r="BF166" s="139">
        <f>IF(N166="snížená",J166,0)</f>
        <v>0</v>
      </c>
      <c r="BG166" s="139">
        <f>IF(N166="zákl. přenesená",J166,0)</f>
        <v>0</v>
      </c>
      <c r="BH166" s="139">
        <f>IF(N166="sníž. přenesená",J166,0)</f>
        <v>0</v>
      </c>
      <c r="BI166" s="139">
        <f>IF(N166="nulová",J166,0)</f>
        <v>0</v>
      </c>
      <c r="BJ166" s="16" t="s">
        <v>88</v>
      </c>
      <c r="BK166" s="139">
        <f>ROUND(I166*H166,2)</f>
        <v>0</v>
      </c>
      <c r="BL166" s="16" t="s">
        <v>162</v>
      </c>
      <c r="BM166" s="257" t="s">
        <v>1138</v>
      </c>
    </row>
    <row r="167" s="1" customFormat="1">
      <c r="B167" s="39"/>
      <c r="C167" s="40"/>
      <c r="D167" s="258" t="s">
        <v>164</v>
      </c>
      <c r="E167" s="40"/>
      <c r="F167" s="259" t="s">
        <v>1139</v>
      </c>
      <c r="G167" s="40"/>
      <c r="H167" s="40"/>
      <c r="I167" s="155"/>
      <c r="J167" s="40"/>
      <c r="K167" s="40"/>
      <c r="L167" s="41"/>
      <c r="M167" s="260"/>
      <c r="N167" s="87"/>
      <c r="O167" s="87"/>
      <c r="P167" s="87"/>
      <c r="Q167" s="87"/>
      <c r="R167" s="87"/>
      <c r="S167" s="87"/>
      <c r="T167" s="88"/>
      <c r="AT167" s="16" t="s">
        <v>164</v>
      </c>
      <c r="AU167" s="16" t="s">
        <v>90</v>
      </c>
    </row>
    <row r="168" s="1" customFormat="1">
      <c r="B168" s="39"/>
      <c r="C168" s="40"/>
      <c r="D168" s="258" t="s">
        <v>166</v>
      </c>
      <c r="E168" s="40"/>
      <c r="F168" s="261" t="s">
        <v>1140</v>
      </c>
      <c r="G168" s="40"/>
      <c r="H168" s="40"/>
      <c r="I168" s="155"/>
      <c r="J168" s="40"/>
      <c r="K168" s="40"/>
      <c r="L168" s="41"/>
      <c r="M168" s="260"/>
      <c r="N168" s="87"/>
      <c r="O168" s="87"/>
      <c r="P168" s="87"/>
      <c r="Q168" s="87"/>
      <c r="R168" s="87"/>
      <c r="S168" s="87"/>
      <c r="T168" s="88"/>
      <c r="AT168" s="16" t="s">
        <v>166</v>
      </c>
      <c r="AU168" s="16" t="s">
        <v>90</v>
      </c>
    </row>
    <row r="169" s="12" customFormat="1">
      <c r="B169" s="262"/>
      <c r="C169" s="263"/>
      <c r="D169" s="258" t="s">
        <v>172</v>
      </c>
      <c r="E169" s="282" t="s">
        <v>1</v>
      </c>
      <c r="F169" s="264" t="s">
        <v>1141</v>
      </c>
      <c r="G169" s="263"/>
      <c r="H169" s="265">
        <v>32</v>
      </c>
      <c r="I169" s="266"/>
      <c r="J169" s="263"/>
      <c r="K169" s="263"/>
      <c r="L169" s="267"/>
      <c r="M169" s="268"/>
      <c r="N169" s="269"/>
      <c r="O169" s="269"/>
      <c r="P169" s="269"/>
      <c r="Q169" s="269"/>
      <c r="R169" s="269"/>
      <c r="S169" s="269"/>
      <c r="T169" s="270"/>
      <c r="AT169" s="271" t="s">
        <v>172</v>
      </c>
      <c r="AU169" s="271" t="s">
        <v>90</v>
      </c>
      <c r="AV169" s="12" t="s">
        <v>90</v>
      </c>
      <c r="AW169" s="12" t="s">
        <v>34</v>
      </c>
      <c r="AX169" s="12" t="s">
        <v>88</v>
      </c>
      <c r="AY169" s="271" t="s">
        <v>154</v>
      </c>
    </row>
    <row r="170" s="1" customFormat="1" ht="24" customHeight="1">
      <c r="B170" s="39"/>
      <c r="C170" s="246" t="s">
        <v>205</v>
      </c>
      <c r="D170" s="246" t="s">
        <v>157</v>
      </c>
      <c r="E170" s="247" t="s">
        <v>1142</v>
      </c>
      <c r="F170" s="248" t="s">
        <v>1143</v>
      </c>
      <c r="G170" s="249" t="s">
        <v>749</v>
      </c>
      <c r="H170" s="250">
        <v>32</v>
      </c>
      <c r="I170" s="251"/>
      <c r="J170" s="252">
        <f>ROUND(I170*H170,2)</f>
        <v>0</v>
      </c>
      <c r="K170" s="248" t="s">
        <v>161</v>
      </c>
      <c r="L170" s="41"/>
      <c r="M170" s="253" t="s">
        <v>1</v>
      </c>
      <c r="N170" s="254" t="s">
        <v>45</v>
      </c>
      <c r="O170" s="87"/>
      <c r="P170" s="255">
        <f>O170*H170</f>
        <v>0</v>
      </c>
      <c r="Q170" s="255">
        <v>0</v>
      </c>
      <c r="R170" s="255">
        <f>Q170*H170</f>
        <v>0</v>
      </c>
      <c r="S170" s="255">
        <v>0</v>
      </c>
      <c r="T170" s="256">
        <f>S170*H170</f>
        <v>0</v>
      </c>
      <c r="AR170" s="257" t="s">
        <v>162</v>
      </c>
      <c r="AT170" s="257" t="s">
        <v>157</v>
      </c>
      <c r="AU170" s="257" t="s">
        <v>90</v>
      </c>
      <c r="AY170" s="16" t="s">
        <v>154</v>
      </c>
      <c r="BE170" s="139">
        <f>IF(N170="základní",J170,0)</f>
        <v>0</v>
      </c>
      <c r="BF170" s="139">
        <f>IF(N170="snížená",J170,0)</f>
        <v>0</v>
      </c>
      <c r="BG170" s="139">
        <f>IF(N170="zákl. přenesená",J170,0)</f>
        <v>0</v>
      </c>
      <c r="BH170" s="139">
        <f>IF(N170="sníž. přenesená",J170,0)</f>
        <v>0</v>
      </c>
      <c r="BI170" s="139">
        <f>IF(N170="nulová",J170,0)</f>
        <v>0</v>
      </c>
      <c r="BJ170" s="16" t="s">
        <v>88</v>
      </c>
      <c r="BK170" s="139">
        <f>ROUND(I170*H170,2)</f>
        <v>0</v>
      </c>
      <c r="BL170" s="16" t="s">
        <v>162</v>
      </c>
      <c r="BM170" s="257" t="s">
        <v>1144</v>
      </c>
    </row>
    <row r="171" s="1" customFormat="1">
      <c r="B171" s="39"/>
      <c r="C171" s="40"/>
      <c r="D171" s="258" t="s">
        <v>164</v>
      </c>
      <c r="E171" s="40"/>
      <c r="F171" s="259" t="s">
        <v>1145</v>
      </c>
      <c r="G171" s="40"/>
      <c r="H171" s="40"/>
      <c r="I171" s="155"/>
      <c r="J171" s="40"/>
      <c r="K171" s="40"/>
      <c r="L171" s="41"/>
      <c r="M171" s="260"/>
      <c r="N171" s="87"/>
      <c r="O171" s="87"/>
      <c r="P171" s="87"/>
      <c r="Q171" s="87"/>
      <c r="R171" s="87"/>
      <c r="S171" s="87"/>
      <c r="T171" s="88"/>
      <c r="AT171" s="16" t="s">
        <v>164</v>
      </c>
      <c r="AU171" s="16" t="s">
        <v>90</v>
      </c>
    </row>
    <row r="172" s="1" customFormat="1">
      <c r="B172" s="39"/>
      <c r="C172" s="40"/>
      <c r="D172" s="258" t="s">
        <v>166</v>
      </c>
      <c r="E172" s="40"/>
      <c r="F172" s="261" t="s">
        <v>1140</v>
      </c>
      <c r="G172" s="40"/>
      <c r="H172" s="40"/>
      <c r="I172" s="155"/>
      <c r="J172" s="40"/>
      <c r="K172" s="40"/>
      <c r="L172" s="41"/>
      <c r="M172" s="260"/>
      <c r="N172" s="87"/>
      <c r="O172" s="87"/>
      <c r="P172" s="87"/>
      <c r="Q172" s="87"/>
      <c r="R172" s="87"/>
      <c r="S172" s="87"/>
      <c r="T172" s="88"/>
      <c r="AT172" s="16" t="s">
        <v>166</v>
      </c>
      <c r="AU172" s="16" t="s">
        <v>90</v>
      </c>
    </row>
    <row r="173" s="1" customFormat="1" ht="24" customHeight="1">
      <c r="B173" s="39"/>
      <c r="C173" s="246" t="s">
        <v>209</v>
      </c>
      <c r="D173" s="246" t="s">
        <v>157</v>
      </c>
      <c r="E173" s="247" t="s">
        <v>1146</v>
      </c>
      <c r="F173" s="248" t="s">
        <v>1147</v>
      </c>
      <c r="G173" s="249" t="s">
        <v>749</v>
      </c>
      <c r="H173" s="250">
        <v>32</v>
      </c>
      <c r="I173" s="251"/>
      <c r="J173" s="252">
        <f>ROUND(I173*H173,2)</f>
        <v>0</v>
      </c>
      <c r="K173" s="248" t="s">
        <v>161</v>
      </c>
      <c r="L173" s="41"/>
      <c r="M173" s="253" t="s">
        <v>1</v>
      </c>
      <c r="N173" s="254" t="s">
        <v>45</v>
      </c>
      <c r="O173" s="87"/>
      <c r="P173" s="255">
        <f>O173*H173</f>
        <v>0</v>
      </c>
      <c r="Q173" s="255">
        <v>0.017129999999999999</v>
      </c>
      <c r="R173" s="255">
        <f>Q173*H173</f>
        <v>0.54815999999999998</v>
      </c>
      <c r="S173" s="255">
        <v>0</v>
      </c>
      <c r="T173" s="256">
        <f>S173*H173</f>
        <v>0</v>
      </c>
      <c r="AR173" s="257" t="s">
        <v>162</v>
      </c>
      <c r="AT173" s="257" t="s">
        <v>157</v>
      </c>
      <c r="AU173" s="257" t="s">
        <v>90</v>
      </c>
      <c r="AY173" s="16" t="s">
        <v>154</v>
      </c>
      <c r="BE173" s="139">
        <f>IF(N173="základní",J173,0)</f>
        <v>0</v>
      </c>
      <c r="BF173" s="139">
        <f>IF(N173="snížená",J173,0)</f>
        <v>0</v>
      </c>
      <c r="BG173" s="139">
        <f>IF(N173="zákl. přenesená",J173,0)</f>
        <v>0</v>
      </c>
      <c r="BH173" s="139">
        <f>IF(N173="sníž. přenesená",J173,0)</f>
        <v>0</v>
      </c>
      <c r="BI173" s="139">
        <f>IF(N173="nulová",J173,0)</f>
        <v>0</v>
      </c>
      <c r="BJ173" s="16" t="s">
        <v>88</v>
      </c>
      <c r="BK173" s="139">
        <f>ROUND(I173*H173,2)</f>
        <v>0</v>
      </c>
      <c r="BL173" s="16" t="s">
        <v>162</v>
      </c>
      <c r="BM173" s="257" t="s">
        <v>1148</v>
      </c>
    </row>
    <row r="174" s="1" customFormat="1">
      <c r="B174" s="39"/>
      <c r="C174" s="40"/>
      <c r="D174" s="258" t="s">
        <v>164</v>
      </c>
      <c r="E174" s="40"/>
      <c r="F174" s="259" t="s">
        <v>1149</v>
      </c>
      <c r="G174" s="40"/>
      <c r="H174" s="40"/>
      <c r="I174" s="155"/>
      <c r="J174" s="40"/>
      <c r="K174" s="40"/>
      <c r="L174" s="41"/>
      <c r="M174" s="260"/>
      <c r="N174" s="87"/>
      <c r="O174" s="87"/>
      <c r="P174" s="87"/>
      <c r="Q174" s="87"/>
      <c r="R174" s="87"/>
      <c r="S174" s="87"/>
      <c r="T174" s="88"/>
      <c r="AT174" s="16" t="s">
        <v>164</v>
      </c>
      <c r="AU174" s="16" t="s">
        <v>90</v>
      </c>
    </row>
    <row r="175" s="1" customFormat="1">
      <c r="B175" s="39"/>
      <c r="C175" s="40"/>
      <c r="D175" s="258" t="s">
        <v>166</v>
      </c>
      <c r="E175" s="40"/>
      <c r="F175" s="261" t="s">
        <v>1140</v>
      </c>
      <c r="G175" s="40"/>
      <c r="H175" s="40"/>
      <c r="I175" s="155"/>
      <c r="J175" s="40"/>
      <c r="K175" s="40"/>
      <c r="L175" s="41"/>
      <c r="M175" s="260"/>
      <c r="N175" s="87"/>
      <c r="O175" s="87"/>
      <c r="P175" s="87"/>
      <c r="Q175" s="87"/>
      <c r="R175" s="87"/>
      <c r="S175" s="87"/>
      <c r="T175" s="88"/>
      <c r="AT175" s="16" t="s">
        <v>166</v>
      </c>
      <c r="AU175" s="16" t="s">
        <v>90</v>
      </c>
    </row>
    <row r="176" s="1" customFormat="1" ht="24" customHeight="1">
      <c r="B176" s="39"/>
      <c r="C176" s="246" t="s">
        <v>213</v>
      </c>
      <c r="D176" s="246" t="s">
        <v>157</v>
      </c>
      <c r="E176" s="247" t="s">
        <v>1150</v>
      </c>
      <c r="F176" s="248" t="s">
        <v>1151</v>
      </c>
      <c r="G176" s="249" t="s">
        <v>749</v>
      </c>
      <c r="H176" s="250">
        <v>32</v>
      </c>
      <c r="I176" s="251"/>
      <c r="J176" s="252">
        <f>ROUND(I176*H176,2)</f>
        <v>0</v>
      </c>
      <c r="K176" s="248" t="s">
        <v>161</v>
      </c>
      <c r="L176" s="41"/>
      <c r="M176" s="253" t="s">
        <v>1</v>
      </c>
      <c r="N176" s="254" t="s">
        <v>45</v>
      </c>
      <c r="O176" s="87"/>
      <c r="P176" s="255">
        <f>O176*H176</f>
        <v>0</v>
      </c>
      <c r="Q176" s="255">
        <v>0</v>
      </c>
      <c r="R176" s="255">
        <f>Q176*H176</f>
        <v>0</v>
      </c>
      <c r="S176" s="255">
        <v>0</v>
      </c>
      <c r="T176" s="256">
        <f>S176*H176</f>
        <v>0</v>
      </c>
      <c r="AR176" s="257" t="s">
        <v>162</v>
      </c>
      <c r="AT176" s="257" t="s">
        <v>157</v>
      </c>
      <c r="AU176" s="257" t="s">
        <v>90</v>
      </c>
      <c r="AY176" s="16" t="s">
        <v>154</v>
      </c>
      <c r="BE176" s="139">
        <f>IF(N176="základní",J176,0)</f>
        <v>0</v>
      </c>
      <c r="BF176" s="139">
        <f>IF(N176="snížená",J176,0)</f>
        <v>0</v>
      </c>
      <c r="BG176" s="139">
        <f>IF(N176="zákl. přenesená",J176,0)</f>
        <v>0</v>
      </c>
      <c r="BH176" s="139">
        <f>IF(N176="sníž. přenesená",J176,0)</f>
        <v>0</v>
      </c>
      <c r="BI176" s="139">
        <f>IF(N176="nulová",J176,0)</f>
        <v>0</v>
      </c>
      <c r="BJ176" s="16" t="s">
        <v>88</v>
      </c>
      <c r="BK176" s="139">
        <f>ROUND(I176*H176,2)</f>
        <v>0</v>
      </c>
      <c r="BL176" s="16" t="s">
        <v>162</v>
      </c>
      <c r="BM176" s="257" t="s">
        <v>1152</v>
      </c>
    </row>
    <row r="177" s="1" customFormat="1">
      <c r="B177" s="39"/>
      <c r="C177" s="40"/>
      <c r="D177" s="258" t="s">
        <v>164</v>
      </c>
      <c r="E177" s="40"/>
      <c r="F177" s="259" t="s">
        <v>1153</v>
      </c>
      <c r="G177" s="40"/>
      <c r="H177" s="40"/>
      <c r="I177" s="155"/>
      <c r="J177" s="40"/>
      <c r="K177" s="40"/>
      <c r="L177" s="41"/>
      <c r="M177" s="260"/>
      <c r="N177" s="87"/>
      <c r="O177" s="87"/>
      <c r="P177" s="87"/>
      <c r="Q177" s="87"/>
      <c r="R177" s="87"/>
      <c r="S177" s="87"/>
      <c r="T177" s="88"/>
      <c r="AT177" s="16" t="s">
        <v>164</v>
      </c>
      <c r="AU177" s="16" t="s">
        <v>90</v>
      </c>
    </row>
    <row r="178" s="1" customFormat="1">
      <c r="B178" s="39"/>
      <c r="C178" s="40"/>
      <c r="D178" s="258" t="s">
        <v>166</v>
      </c>
      <c r="E178" s="40"/>
      <c r="F178" s="261" t="s">
        <v>1140</v>
      </c>
      <c r="G178" s="40"/>
      <c r="H178" s="40"/>
      <c r="I178" s="155"/>
      <c r="J178" s="40"/>
      <c r="K178" s="40"/>
      <c r="L178" s="41"/>
      <c r="M178" s="260"/>
      <c r="N178" s="87"/>
      <c r="O178" s="87"/>
      <c r="P178" s="87"/>
      <c r="Q178" s="87"/>
      <c r="R178" s="87"/>
      <c r="S178" s="87"/>
      <c r="T178" s="88"/>
      <c r="AT178" s="16" t="s">
        <v>166</v>
      </c>
      <c r="AU178" s="16" t="s">
        <v>90</v>
      </c>
    </row>
    <row r="179" s="1" customFormat="1" ht="24" customHeight="1">
      <c r="B179" s="39"/>
      <c r="C179" s="246" t="s">
        <v>218</v>
      </c>
      <c r="D179" s="246" t="s">
        <v>157</v>
      </c>
      <c r="E179" s="247" t="s">
        <v>1154</v>
      </c>
      <c r="F179" s="248" t="s">
        <v>1155</v>
      </c>
      <c r="G179" s="249" t="s">
        <v>749</v>
      </c>
      <c r="H179" s="250">
        <v>12</v>
      </c>
      <c r="I179" s="251"/>
      <c r="J179" s="252">
        <f>ROUND(I179*H179,2)</f>
        <v>0</v>
      </c>
      <c r="K179" s="248" t="s">
        <v>161</v>
      </c>
      <c r="L179" s="41"/>
      <c r="M179" s="253" t="s">
        <v>1</v>
      </c>
      <c r="N179" s="254" t="s">
        <v>45</v>
      </c>
      <c r="O179" s="87"/>
      <c r="P179" s="255">
        <f>O179*H179</f>
        <v>0</v>
      </c>
      <c r="Q179" s="255">
        <v>0.00064000000000000005</v>
      </c>
      <c r="R179" s="255">
        <f>Q179*H179</f>
        <v>0.0076800000000000011</v>
      </c>
      <c r="S179" s="255">
        <v>0</v>
      </c>
      <c r="T179" s="256">
        <f>S179*H179</f>
        <v>0</v>
      </c>
      <c r="AR179" s="257" t="s">
        <v>162</v>
      </c>
      <c r="AT179" s="257" t="s">
        <v>157</v>
      </c>
      <c r="AU179" s="257" t="s">
        <v>90</v>
      </c>
      <c r="AY179" s="16" t="s">
        <v>154</v>
      </c>
      <c r="BE179" s="139">
        <f>IF(N179="základní",J179,0)</f>
        <v>0</v>
      </c>
      <c r="BF179" s="139">
        <f>IF(N179="snížená",J179,0)</f>
        <v>0</v>
      </c>
      <c r="BG179" s="139">
        <f>IF(N179="zákl. přenesená",J179,0)</f>
        <v>0</v>
      </c>
      <c r="BH179" s="139">
        <f>IF(N179="sníž. přenesená",J179,0)</f>
        <v>0</v>
      </c>
      <c r="BI179" s="139">
        <f>IF(N179="nulová",J179,0)</f>
        <v>0</v>
      </c>
      <c r="BJ179" s="16" t="s">
        <v>88</v>
      </c>
      <c r="BK179" s="139">
        <f>ROUND(I179*H179,2)</f>
        <v>0</v>
      </c>
      <c r="BL179" s="16" t="s">
        <v>162</v>
      </c>
      <c r="BM179" s="257" t="s">
        <v>1156</v>
      </c>
    </row>
    <row r="180" s="1" customFormat="1">
      <c r="B180" s="39"/>
      <c r="C180" s="40"/>
      <c r="D180" s="258" t="s">
        <v>164</v>
      </c>
      <c r="E180" s="40"/>
      <c r="F180" s="259" t="s">
        <v>1157</v>
      </c>
      <c r="G180" s="40"/>
      <c r="H180" s="40"/>
      <c r="I180" s="155"/>
      <c r="J180" s="40"/>
      <c r="K180" s="40"/>
      <c r="L180" s="41"/>
      <c r="M180" s="260"/>
      <c r="N180" s="87"/>
      <c r="O180" s="87"/>
      <c r="P180" s="87"/>
      <c r="Q180" s="87"/>
      <c r="R180" s="87"/>
      <c r="S180" s="87"/>
      <c r="T180" s="88"/>
      <c r="AT180" s="16" t="s">
        <v>164</v>
      </c>
      <c r="AU180" s="16" t="s">
        <v>90</v>
      </c>
    </row>
    <row r="181" s="1" customFormat="1">
      <c r="B181" s="39"/>
      <c r="C181" s="40"/>
      <c r="D181" s="258" t="s">
        <v>166</v>
      </c>
      <c r="E181" s="40"/>
      <c r="F181" s="261" t="s">
        <v>1140</v>
      </c>
      <c r="G181" s="40"/>
      <c r="H181" s="40"/>
      <c r="I181" s="155"/>
      <c r="J181" s="40"/>
      <c r="K181" s="40"/>
      <c r="L181" s="41"/>
      <c r="M181" s="260"/>
      <c r="N181" s="87"/>
      <c r="O181" s="87"/>
      <c r="P181" s="87"/>
      <c r="Q181" s="87"/>
      <c r="R181" s="87"/>
      <c r="S181" s="87"/>
      <c r="T181" s="88"/>
      <c r="AT181" s="16" t="s">
        <v>166</v>
      </c>
      <c r="AU181" s="16" t="s">
        <v>90</v>
      </c>
    </row>
    <row r="182" s="12" customFormat="1">
      <c r="B182" s="262"/>
      <c r="C182" s="263"/>
      <c r="D182" s="258" t="s">
        <v>172</v>
      </c>
      <c r="E182" s="282" t="s">
        <v>1</v>
      </c>
      <c r="F182" s="264" t="s">
        <v>1158</v>
      </c>
      <c r="G182" s="263"/>
      <c r="H182" s="265">
        <v>12</v>
      </c>
      <c r="I182" s="266"/>
      <c r="J182" s="263"/>
      <c r="K182" s="263"/>
      <c r="L182" s="267"/>
      <c r="M182" s="268"/>
      <c r="N182" s="269"/>
      <c r="O182" s="269"/>
      <c r="P182" s="269"/>
      <c r="Q182" s="269"/>
      <c r="R182" s="269"/>
      <c r="S182" s="269"/>
      <c r="T182" s="270"/>
      <c r="AT182" s="271" t="s">
        <v>172</v>
      </c>
      <c r="AU182" s="271" t="s">
        <v>90</v>
      </c>
      <c r="AV182" s="12" t="s">
        <v>90</v>
      </c>
      <c r="AW182" s="12" t="s">
        <v>34</v>
      </c>
      <c r="AX182" s="12" t="s">
        <v>88</v>
      </c>
      <c r="AY182" s="271" t="s">
        <v>154</v>
      </c>
    </row>
    <row r="183" s="1" customFormat="1" ht="24" customHeight="1">
      <c r="B183" s="39"/>
      <c r="C183" s="246" t="s">
        <v>222</v>
      </c>
      <c r="D183" s="246" t="s">
        <v>157</v>
      </c>
      <c r="E183" s="247" t="s">
        <v>1159</v>
      </c>
      <c r="F183" s="248" t="s">
        <v>1160</v>
      </c>
      <c r="G183" s="249" t="s">
        <v>749</v>
      </c>
      <c r="H183" s="250">
        <v>12</v>
      </c>
      <c r="I183" s="251"/>
      <c r="J183" s="252">
        <f>ROUND(I183*H183,2)</f>
        <v>0</v>
      </c>
      <c r="K183" s="248" t="s">
        <v>161</v>
      </c>
      <c r="L183" s="41"/>
      <c r="M183" s="253" t="s">
        <v>1</v>
      </c>
      <c r="N183" s="254" t="s">
        <v>45</v>
      </c>
      <c r="O183" s="87"/>
      <c r="P183" s="255">
        <f>O183*H183</f>
        <v>0</v>
      </c>
      <c r="Q183" s="255">
        <v>0</v>
      </c>
      <c r="R183" s="255">
        <f>Q183*H183</f>
        <v>0</v>
      </c>
      <c r="S183" s="255">
        <v>0</v>
      </c>
      <c r="T183" s="256">
        <f>S183*H183</f>
        <v>0</v>
      </c>
      <c r="AR183" s="257" t="s">
        <v>162</v>
      </c>
      <c r="AT183" s="257" t="s">
        <v>157</v>
      </c>
      <c r="AU183" s="257" t="s">
        <v>90</v>
      </c>
      <c r="AY183" s="16" t="s">
        <v>154</v>
      </c>
      <c r="BE183" s="139">
        <f>IF(N183="základní",J183,0)</f>
        <v>0</v>
      </c>
      <c r="BF183" s="139">
        <f>IF(N183="snížená",J183,0)</f>
        <v>0</v>
      </c>
      <c r="BG183" s="139">
        <f>IF(N183="zákl. přenesená",J183,0)</f>
        <v>0</v>
      </c>
      <c r="BH183" s="139">
        <f>IF(N183="sníž. přenesená",J183,0)</f>
        <v>0</v>
      </c>
      <c r="BI183" s="139">
        <f>IF(N183="nulová",J183,0)</f>
        <v>0</v>
      </c>
      <c r="BJ183" s="16" t="s">
        <v>88</v>
      </c>
      <c r="BK183" s="139">
        <f>ROUND(I183*H183,2)</f>
        <v>0</v>
      </c>
      <c r="BL183" s="16" t="s">
        <v>162</v>
      </c>
      <c r="BM183" s="257" t="s">
        <v>1161</v>
      </c>
    </row>
    <row r="184" s="1" customFormat="1">
      <c r="B184" s="39"/>
      <c r="C184" s="40"/>
      <c r="D184" s="258" t="s">
        <v>164</v>
      </c>
      <c r="E184" s="40"/>
      <c r="F184" s="259" t="s">
        <v>1162</v>
      </c>
      <c r="G184" s="40"/>
      <c r="H184" s="40"/>
      <c r="I184" s="155"/>
      <c r="J184" s="40"/>
      <c r="K184" s="40"/>
      <c r="L184" s="41"/>
      <c r="M184" s="260"/>
      <c r="N184" s="87"/>
      <c r="O184" s="87"/>
      <c r="P184" s="87"/>
      <c r="Q184" s="87"/>
      <c r="R184" s="87"/>
      <c r="S184" s="87"/>
      <c r="T184" s="88"/>
      <c r="AT184" s="16" t="s">
        <v>164</v>
      </c>
      <c r="AU184" s="16" t="s">
        <v>90</v>
      </c>
    </row>
    <row r="185" s="1" customFormat="1">
      <c r="B185" s="39"/>
      <c r="C185" s="40"/>
      <c r="D185" s="258" t="s">
        <v>166</v>
      </c>
      <c r="E185" s="40"/>
      <c r="F185" s="261" t="s">
        <v>1140</v>
      </c>
      <c r="G185" s="40"/>
      <c r="H185" s="40"/>
      <c r="I185" s="155"/>
      <c r="J185" s="40"/>
      <c r="K185" s="40"/>
      <c r="L185" s="41"/>
      <c r="M185" s="260"/>
      <c r="N185" s="87"/>
      <c r="O185" s="87"/>
      <c r="P185" s="87"/>
      <c r="Q185" s="87"/>
      <c r="R185" s="87"/>
      <c r="S185" s="87"/>
      <c r="T185" s="88"/>
      <c r="AT185" s="16" t="s">
        <v>166</v>
      </c>
      <c r="AU185" s="16" t="s">
        <v>90</v>
      </c>
    </row>
    <row r="186" s="1" customFormat="1" ht="16.5" customHeight="1">
      <c r="B186" s="39"/>
      <c r="C186" s="246" t="s">
        <v>230</v>
      </c>
      <c r="D186" s="246" t="s">
        <v>157</v>
      </c>
      <c r="E186" s="247" t="s">
        <v>1163</v>
      </c>
      <c r="F186" s="248" t="s">
        <v>1164</v>
      </c>
      <c r="G186" s="249" t="s">
        <v>191</v>
      </c>
      <c r="H186" s="250">
        <v>432.93799999999999</v>
      </c>
      <c r="I186" s="251"/>
      <c r="J186" s="252">
        <f>ROUND(I186*H186,2)</f>
        <v>0</v>
      </c>
      <c r="K186" s="248" t="s">
        <v>161</v>
      </c>
      <c r="L186" s="41"/>
      <c r="M186" s="253" t="s">
        <v>1</v>
      </c>
      <c r="N186" s="254" t="s">
        <v>45</v>
      </c>
      <c r="O186" s="87"/>
      <c r="P186" s="255">
        <f>O186*H186</f>
        <v>0</v>
      </c>
      <c r="Q186" s="255">
        <v>0.00055000000000000003</v>
      </c>
      <c r="R186" s="255">
        <f>Q186*H186</f>
        <v>0.23811590000000002</v>
      </c>
      <c r="S186" s="255">
        <v>0</v>
      </c>
      <c r="T186" s="256">
        <f>S186*H186</f>
        <v>0</v>
      </c>
      <c r="AR186" s="257" t="s">
        <v>162</v>
      </c>
      <c r="AT186" s="257" t="s">
        <v>157</v>
      </c>
      <c r="AU186" s="257" t="s">
        <v>90</v>
      </c>
      <c r="AY186" s="16" t="s">
        <v>154</v>
      </c>
      <c r="BE186" s="139">
        <f>IF(N186="základní",J186,0)</f>
        <v>0</v>
      </c>
      <c r="BF186" s="139">
        <f>IF(N186="snížená",J186,0)</f>
        <v>0</v>
      </c>
      <c r="BG186" s="139">
        <f>IF(N186="zákl. přenesená",J186,0)</f>
        <v>0</v>
      </c>
      <c r="BH186" s="139">
        <f>IF(N186="sníž. přenesená",J186,0)</f>
        <v>0</v>
      </c>
      <c r="BI186" s="139">
        <f>IF(N186="nulová",J186,0)</f>
        <v>0</v>
      </c>
      <c r="BJ186" s="16" t="s">
        <v>88</v>
      </c>
      <c r="BK186" s="139">
        <f>ROUND(I186*H186,2)</f>
        <v>0</v>
      </c>
      <c r="BL186" s="16" t="s">
        <v>162</v>
      </c>
      <c r="BM186" s="257" t="s">
        <v>1165</v>
      </c>
    </row>
    <row r="187" s="1" customFormat="1">
      <c r="B187" s="39"/>
      <c r="C187" s="40"/>
      <c r="D187" s="258" t="s">
        <v>164</v>
      </c>
      <c r="E187" s="40"/>
      <c r="F187" s="259" t="s">
        <v>1166</v>
      </c>
      <c r="G187" s="40"/>
      <c r="H187" s="40"/>
      <c r="I187" s="155"/>
      <c r="J187" s="40"/>
      <c r="K187" s="40"/>
      <c r="L187" s="41"/>
      <c r="M187" s="260"/>
      <c r="N187" s="87"/>
      <c r="O187" s="87"/>
      <c r="P187" s="87"/>
      <c r="Q187" s="87"/>
      <c r="R187" s="87"/>
      <c r="S187" s="87"/>
      <c r="T187" s="88"/>
      <c r="AT187" s="16" t="s">
        <v>164</v>
      </c>
      <c r="AU187" s="16" t="s">
        <v>90</v>
      </c>
    </row>
    <row r="188" s="14" customFormat="1">
      <c r="B188" s="298"/>
      <c r="C188" s="299"/>
      <c r="D188" s="258" t="s">
        <v>172</v>
      </c>
      <c r="E188" s="300" t="s">
        <v>1</v>
      </c>
      <c r="F188" s="301" t="s">
        <v>1167</v>
      </c>
      <c r="G188" s="299"/>
      <c r="H188" s="300" t="s">
        <v>1</v>
      </c>
      <c r="I188" s="302"/>
      <c r="J188" s="299"/>
      <c r="K188" s="299"/>
      <c r="L188" s="303"/>
      <c r="M188" s="304"/>
      <c r="N188" s="305"/>
      <c r="O188" s="305"/>
      <c r="P188" s="305"/>
      <c r="Q188" s="305"/>
      <c r="R188" s="305"/>
      <c r="S188" s="305"/>
      <c r="T188" s="306"/>
      <c r="AT188" s="307" t="s">
        <v>172</v>
      </c>
      <c r="AU188" s="307" t="s">
        <v>90</v>
      </c>
      <c r="AV188" s="14" t="s">
        <v>88</v>
      </c>
      <c r="AW188" s="14" t="s">
        <v>34</v>
      </c>
      <c r="AX188" s="14" t="s">
        <v>80</v>
      </c>
      <c r="AY188" s="307" t="s">
        <v>154</v>
      </c>
    </row>
    <row r="189" s="12" customFormat="1">
      <c r="B189" s="262"/>
      <c r="C189" s="263"/>
      <c r="D189" s="258" t="s">
        <v>172</v>
      </c>
      <c r="E189" s="282" t="s">
        <v>1</v>
      </c>
      <c r="F189" s="264" t="s">
        <v>1168</v>
      </c>
      <c r="G189" s="263"/>
      <c r="H189" s="265">
        <v>432.93799999999999</v>
      </c>
      <c r="I189" s="266"/>
      <c r="J189" s="263"/>
      <c r="K189" s="263"/>
      <c r="L189" s="267"/>
      <c r="M189" s="268"/>
      <c r="N189" s="269"/>
      <c r="O189" s="269"/>
      <c r="P189" s="269"/>
      <c r="Q189" s="269"/>
      <c r="R189" s="269"/>
      <c r="S189" s="269"/>
      <c r="T189" s="270"/>
      <c r="AT189" s="271" t="s">
        <v>172</v>
      </c>
      <c r="AU189" s="271" t="s">
        <v>90</v>
      </c>
      <c r="AV189" s="12" t="s">
        <v>90</v>
      </c>
      <c r="AW189" s="12" t="s">
        <v>34</v>
      </c>
      <c r="AX189" s="12" t="s">
        <v>80</v>
      </c>
      <c r="AY189" s="271" t="s">
        <v>154</v>
      </c>
    </row>
    <row r="190" s="13" customFormat="1">
      <c r="B190" s="283"/>
      <c r="C190" s="284"/>
      <c r="D190" s="258" t="s">
        <v>172</v>
      </c>
      <c r="E190" s="285" t="s">
        <v>1</v>
      </c>
      <c r="F190" s="286" t="s">
        <v>229</v>
      </c>
      <c r="G190" s="284"/>
      <c r="H190" s="287">
        <v>432.93799999999999</v>
      </c>
      <c r="I190" s="288"/>
      <c r="J190" s="284"/>
      <c r="K190" s="284"/>
      <c r="L190" s="289"/>
      <c r="M190" s="290"/>
      <c r="N190" s="291"/>
      <c r="O190" s="291"/>
      <c r="P190" s="291"/>
      <c r="Q190" s="291"/>
      <c r="R190" s="291"/>
      <c r="S190" s="291"/>
      <c r="T190" s="292"/>
      <c r="AT190" s="293" t="s">
        <v>172</v>
      </c>
      <c r="AU190" s="293" t="s">
        <v>90</v>
      </c>
      <c r="AV190" s="13" t="s">
        <v>162</v>
      </c>
      <c r="AW190" s="13" t="s">
        <v>34</v>
      </c>
      <c r="AX190" s="13" t="s">
        <v>88</v>
      </c>
      <c r="AY190" s="293" t="s">
        <v>154</v>
      </c>
    </row>
    <row r="191" s="1" customFormat="1" ht="16.5" customHeight="1">
      <c r="B191" s="39"/>
      <c r="C191" s="246" t="s">
        <v>8</v>
      </c>
      <c r="D191" s="246" t="s">
        <v>157</v>
      </c>
      <c r="E191" s="247" t="s">
        <v>1169</v>
      </c>
      <c r="F191" s="248" t="s">
        <v>1170</v>
      </c>
      <c r="G191" s="249" t="s">
        <v>191</v>
      </c>
      <c r="H191" s="250">
        <v>432.93799999999999</v>
      </c>
      <c r="I191" s="251"/>
      <c r="J191" s="252">
        <f>ROUND(I191*H191,2)</f>
        <v>0</v>
      </c>
      <c r="K191" s="248" t="s">
        <v>161</v>
      </c>
      <c r="L191" s="41"/>
      <c r="M191" s="253" t="s">
        <v>1</v>
      </c>
      <c r="N191" s="254" t="s">
        <v>45</v>
      </c>
      <c r="O191" s="87"/>
      <c r="P191" s="255">
        <f>O191*H191</f>
        <v>0</v>
      </c>
      <c r="Q191" s="255">
        <v>0</v>
      </c>
      <c r="R191" s="255">
        <f>Q191*H191</f>
        <v>0</v>
      </c>
      <c r="S191" s="255">
        <v>0</v>
      </c>
      <c r="T191" s="256">
        <f>S191*H191</f>
        <v>0</v>
      </c>
      <c r="AR191" s="257" t="s">
        <v>162</v>
      </c>
      <c r="AT191" s="257" t="s">
        <v>157</v>
      </c>
      <c r="AU191" s="257" t="s">
        <v>90</v>
      </c>
      <c r="AY191" s="16" t="s">
        <v>154</v>
      </c>
      <c r="BE191" s="139">
        <f>IF(N191="základní",J191,0)</f>
        <v>0</v>
      </c>
      <c r="BF191" s="139">
        <f>IF(N191="snížená",J191,0)</f>
        <v>0</v>
      </c>
      <c r="BG191" s="139">
        <f>IF(N191="zákl. přenesená",J191,0)</f>
        <v>0</v>
      </c>
      <c r="BH191" s="139">
        <f>IF(N191="sníž. přenesená",J191,0)</f>
        <v>0</v>
      </c>
      <c r="BI191" s="139">
        <f>IF(N191="nulová",J191,0)</f>
        <v>0</v>
      </c>
      <c r="BJ191" s="16" t="s">
        <v>88</v>
      </c>
      <c r="BK191" s="139">
        <f>ROUND(I191*H191,2)</f>
        <v>0</v>
      </c>
      <c r="BL191" s="16" t="s">
        <v>162</v>
      </c>
      <c r="BM191" s="257" t="s">
        <v>1171</v>
      </c>
    </row>
    <row r="192" s="1" customFormat="1">
      <c r="B192" s="39"/>
      <c r="C192" s="40"/>
      <c r="D192" s="258" t="s">
        <v>164</v>
      </c>
      <c r="E192" s="40"/>
      <c r="F192" s="259" t="s">
        <v>1172</v>
      </c>
      <c r="G192" s="40"/>
      <c r="H192" s="40"/>
      <c r="I192" s="155"/>
      <c r="J192" s="40"/>
      <c r="K192" s="40"/>
      <c r="L192" s="41"/>
      <c r="M192" s="260"/>
      <c r="N192" s="87"/>
      <c r="O192" s="87"/>
      <c r="P192" s="87"/>
      <c r="Q192" s="87"/>
      <c r="R192" s="87"/>
      <c r="S192" s="87"/>
      <c r="T192" s="88"/>
      <c r="AT192" s="16" t="s">
        <v>164</v>
      </c>
      <c r="AU192" s="16" t="s">
        <v>90</v>
      </c>
    </row>
    <row r="193" s="1" customFormat="1" ht="24" customHeight="1">
      <c r="B193" s="39"/>
      <c r="C193" s="246" t="s">
        <v>238</v>
      </c>
      <c r="D193" s="246" t="s">
        <v>157</v>
      </c>
      <c r="E193" s="247" t="s">
        <v>1173</v>
      </c>
      <c r="F193" s="248" t="s">
        <v>1174</v>
      </c>
      <c r="G193" s="249" t="s">
        <v>191</v>
      </c>
      <c r="H193" s="250">
        <v>346.38400000000001</v>
      </c>
      <c r="I193" s="251"/>
      <c r="J193" s="252">
        <f>ROUND(I193*H193,2)</f>
        <v>0</v>
      </c>
      <c r="K193" s="248" t="s">
        <v>161</v>
      </c>
      <c r="L193" s="41"/>
      <c r="M193" s="253" t="s">
        <v>1</v>
      </c>
      <c r="N193" s="254" t="s">
        <v>45</v>
      </c>
      <c r="O193" s="87"/>
      <c r="P193" s="255">
        <f>O193*H193</f>
        <v>0</v>
      </c>
      <c r="Q193" s="255">
        <v>0.00029999999999999997</v>
      </c>
      <c r="R193" s="255">
        <f>Q193*H193</f>
        <v>0.1039152</v>
      </c>
      <c r="S193" s="255">
        <v>0</v>
      </c>
      <c r="T193" s="256">
        <f>S193*H193</f>
        <v>0</v>
      </c>
      <c r="AR193" s="257" t="s">
        <v>162</v>
      </c>
      <c r="AT193" s="257" t="s">
        <v>157</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162</v>
      </c>
      <c r="BM193" s="257" t="s">
        <v>1175</v>
      </c>
    </row>
    <row r="194" s="1" customFormat="1">
      <c r="B194" s="39"/>
      <c r="C194" s="40"/>
      <c r="D194" s="258" t="s">
        <v>164</v>
      </c>
      <c r="E194" s="40"/>
      <c r="F194" s="259" t="s">
        <v>1176</v>
      </c>
      <c r="G194" s="40"/>
      <c r="H194" s="40"/>
      <c r="I194" s="155"/>
      <c r="J194" s="40"/>
      <c r="K194" s="40"/>
      <c r="L194" s="41"/>
      <c r="M194" s="260"/>
      <c r="N194" s="87"/>
      <c r="O194" s="87"/>
      <c r="P194" s="87"/>
      <c r="Q194" s="87"/>
      <c r="R194" s="87"/>
      <c r="S194" s="87"/>
      <c r="T194" s="88"/>
      <c r="AT194" s="16" t="s">
        <v>164</v>
      </c>
      <c r="AU194" s="16" t="s">
        <v>90</v>
      </c>
    </row>
    <row r="195" s="1" customFormat="1">
      <c r="B195" s="39"/>
      <c r="C195" s="40"/>
      <c r="D195" s="258" t="s">
        <v>166</v>
      </c>
      <c r="E195" s="40"/>
      <c r="F195" s="261" t="s">
        <v>1140</v>
      </c>
      <c r="G195" s="40"/>
      <c r="H195" s="40"/>
      <c r="I195" s="155"/>
      <c r="J195" s="40"/>
      <c r="K195" s="40"/>
      <c r="L195" s="41"/>
      <c r="M195" s="260"/>
      <c r="N195" s="87"/>
      <c r="O195" s="87"/>
      <c r="P195" s="87"/>
      <c r="Q195" s="87"/>
      <c r="R195" s="87"/>
      <c r="S195" s="87"/>
      <c r="T195" s="88"/>
      <c r="AT195" s="16" t="s">
        <v>166</v>
      </c>
      <c r="AU195" s="16" t="s">
        <v>90</v>
      </c>
    </row>
    <row r="196" s="12" customFormat="1">
      <c r="B196" s="262"/>
      <c r="C196" s="263"/>
      <c r="D196" s="258" t="s">
        <v>172</v>
      </c>
      <c r="E196" s="282" t="s">
        <v>1</v>
      </c>
      <c r="F196" s="264" t="s">
        <v>1177</v>
      </c>
      <c r="G196" s="263"/>
      <c r="H196" s="265">
        <v>346.38400000000001</v>
      </c>
      <c r="I196" s="266"/>
      <c r="J196" s="263"/>
      <c r="K196" s="263"/>
      <c r="L196" s="267"/>
      <c r="M196" s="268"/>
      <c r="N196" s="269"/>
      <c r="O196" s="269"/>
      <c r="P196" s="269"/>
      <c r="Q196" s="269"/>
      <c r="R196" s="269"/>
      <c r="S196" s="269"/>
      <c r="T196" s="270"/>
      <c r="AT196" s="271" t="s">
        <v>172</v>
      </c>
      <c r="AU196" s="271" t="s">
        <v>90</v>
      </c>
      <c r="AV196" s="12" t="s">
        <v>90</v>
      </c>
      <c r="AW196" s="12" t="s">
        <v>34</v>
      </c>
      <c r="AX196" s="12" t="s">
        <v>80</v>
      </c>
      <c r="AY196" s="271" t="s">
        <v>154</v>
      </c>
    </row>
    <row r="197" s="13" customFormat="1">
      <c r="B197" s="283"/>
      <c r="C197" s="284"/>
      <c r="D197" s="258" t="s">
        <v>172</v>
      </c>
      <c r="E197" s="285" t="s">
        <v>1</v>
      </c>
      <c r="F197" s="286" t="s">
        <v>229</v>
      </c>
      <c r="G197" s="284"/>
      <c r="H197" s="287">
        <v>346.38400000000001</v>
      </c>
      <c r="I197" s="288"/>
      <c r="J197" s="284"/>
      <c r="K197" s="284"/>
      <c r="L197" s="289"/>
      <c r="M197" s="290"/>
      <c r="N197" s="291"/>
      <c r="O197" s="291"/>
      <c r="P197" s="291"/>
      <c r="Q197" s="291"/>
      <c r="R197" s="291"/>
      <c r="S197" s="291"/>
      <c r="T197" s="292"/>
      <c r="AT197" s="293" t="s">
        <v>172</v>
      </c>
      <c r="AU197" s="293" t="s">
        <v>90</v>
      </c>
      <c r="AV197" s="13" t="s">
        <v>162</v>
      </c>
      <c r="AW197" s="13" t="s">
        <v>34</v>
      </c>
      <c r="AX197" s="13" t="s">
        <v>88</v>
      </c>
      <c r="AY197" s="293" t="s">
        <v>154</v>
      </c>
    </row>
    <row r="198" s="1" customFormat="1" ht="24" customHeight="1">
      <c r="B198" s="39"/>
      <c r="C198" s="246" t="s">
        <v>242</v>
      </c>
      <c r="D198" s="246" t="s">
        <v>157</v>
      </c>
      <c r="E198" s="247" t="s">
        <v>1178</v>
      </c>
      <c r="F198" s="248" t="s">
        <v>1179</v>
      </c>
      <c r="G198" s="249" t="s">
        <v>191</v>
      </c>
      <c r="H198" s="250">
        <v>346.38400000000001</v>
      </c>
      <c r="I198" s="251"/>
      <c r="J198" s="252">
        <f>ROUND(I198*H198,2)</f>
        <v>0</v>
      </c>
      <c r="K198" s="248" t="s">
        <v>161</v>
      </c>
      <c r="L198" s="41"/>
      <c r="M198" s="253" t="s">
        <v>1</v>
      </c>
      <c r="N198" s="254" t="s">
        <v>45</v>
      </c>
      <c r="O198" s="87"/>
      <c r="P198" s="255">
        <f>O198*H198</f>
        <v>0</v>
      </c>
      <c r="Q198" s="255">
        <v>0</v>
      </c>
      <c r="R198" s="255">
        <f>Q198*H198</f>
        <v>0</v>
      </c>
      <c r="S198" s="255">
        <v>0</v>
      </c>
      <c r="T198" s="256">
        <f>S198*H198</f>
        <v>0</v>
      </c>
      <c r="AR198" s="257" t="s">
        <v>162</v>
      </c>
      <c r="AT198" s="257" t="s">
        <v>157</v>
      </c>
      <c r="AU198" s="257" t="s">
        <v>90</v>
      </c>
      <c r="AY198" s="16" t="s">
        <v>154</v>
      </c>
      <c r="BE198" s="139">
        <f>IF(N198="základní",J198,0)</f>
        <v>0</v>
      </c>
      <c r="BF198" s="139">
        <f>IF(N198="snížená",J198,0)</f>
        <v>0</v>
      </c>
      <c r="BG198" s="139">
        <f>IF(N198="zákl. přenesená",J198,0)</f>
        <v>0</v>
      </c>
      <c r="BH198" s="139">
        <f>IF(N198="sníž. přenesená",J198,0)</f>
        <v>0</v>
      </c>
      <c r="BI198" s="139">
        <f>IF(N198="nulová",J198,0)</f>
        <v>0</v>
      </c>
      <c r="BJ198" s="16" t="s">
        <v>88</v>
      </c>
      <c r="BK198" s="139">
        <f>ROUND(I198*H198,2)</f>
        <v>0</v>
      </c>
      <c r="BL198" s="16" t="s">
        <v>162</v>
      </c>
      <c r="BM198" s="257" t="s">
        <v>1180</v>
      </c>
    </row>
    <row r="199" s="1" customFormat="1">
      <c r="B199" s="39"/>
      <c r="C199" s="40"/>
      <c r="D199" s="258" t="s">
        <v>164</v>
      </c>
      <c r="E199" s="40"/>
      <c r="F199" s="259" t="s">
        <v>1181</v>
      </c>
      <c r="G199" s="40"/>
      <c r="H199" s="40"/>
      <c r="I199" s="155"/>
      <c r="J199" s="40"/>
      <c r="K199" s="40"/>
      <c r="L199" s="41"/>
      <c r="M199" s="260"/>
      <c r="N199" s="87"/>
      <c r="O199" s="87"/>
      <c r="P199" s="87"/>
      <c r="Q199" s="87"/>
      <c r="R199" s="87"/>
      <c r="S199" s="87"/>
      <c r="T199" s="88"/>
      <c r="AT199" s="16" t="s">
        <v>164</v>
      </c>
      <c r="AU199" s="16" t="s">
        <v>90</v>
      </c>
    </row>
    <row r="200" s="1" customFormat="1">
      <c r="B200" s="39"/>
      <c r="C200" s="40"/>
      <c r="D200" s="258" t="s">
        <v>166</v>
      </c>
      <c r="E200" s="40"/>
      <c r="F200" s="261" t="s">
        <v>1140</v>
      </c>
      <c r="G200" s="40"/>
      <c r="H200" s="40"/>
      <c r="I200" s="155"/>
      <c r="J200" s="40"/>
      <c r="K200" s="40"/>
      <c r="L200" s="41"/>
      <c r="M200" s="260"/>
      <c r="N200" s="87"/>
      <c r="O200" s="87"/>
      <c r="P200" s="87"/>
      <c r="Q200" s="87"/>
      <c r="R200" s="87"/>
      <c r="S200" s="87"/>
      <c r="T200" s="88"/>
      <c r="AT200" s="16" t="s">
        <v>166</v>
      </c>
      <c r="AU200" s="16" t="s">
        <v>90</v>
      </c>
    </row>
    <row r="201" s="1" customFormat="1" ht="24" customHeight="1">
      <c r="B201" s="39"/>
      <c r="C201" s="246" t="s">
        <v>247</v>
      </c>
      <c r="D201" s="246" t="s">
        <v>157</v>
      </c>
      <c r="E201" s="247" t="s">
        <v>1182</v>
      </c>
      <c r="F201" s="248" t="s">
        <v>1183</v>
      </c>
      <c r="G201" s="249" t="s">
        <v>191</v>
      </c>
      <c r="H201" s="250">
        <v>86.587999999999994</v>
      </c>
      <c r="I201" s="251"/>
      <c r="J201" s="252">
        <f>ROUND(I201*H201,2)</f>
        <v>0</v>
      </c>
      <c r="K201" s="248" t="s">
        <v>161</v>
      </c>
      <c r="L201" s="41"/>
      <c r="M201" s="253" t="s">
        <v>1</v>
      </c>
      <c r="N201" s="254" t="s">
        <v>45</v>
      </c>
      <c r="O201" s="87"/>
      <c r="P201" s="255">
        <f>O201*H201</f>
        <v>0</v>
      </c>
      <c r="Q201" s="255">
        <v>0.00014999999999999999</v>
      </c>
      <c r="R201" s="255">
        <f>Q201*H201</f>
        <v>0.012988199999999998</v>
      </c>
      <c r="S201" s="255">
        <v>0</v>
      </c>
      <c r="T201" s="256">
        <f>S201*H201</f>
        <v>0</v>
      </c>
      <c r="AR201" s="257" t="s">
        <v>162</v>
      </c>
      <c r="AT201" s="257" t="s">
        <v>157</v>
      </c>
      <c r="AU201" s="257" t="s">
        <v>90</v>
      </c>
      <c r="AY201" s="16" t="s">
        <v>154</v>
      </c>
      <c r="BE201" s="139">
        <f>IF(N201="základní",J201,0)</f>
        <v>0</v>
      </c>
      <c r="BF201" s="139">
        <f>IF(N201="snížená",J201,0)</f>
        <v>0</v>
      </c>
      <c r="BG201" s="139">
        <f>IF(N201="zákl. přenesená",J201,0)</f>
        <v>0</v>
      </c>
      <c r="BH201" s="139">
        <f>IF(N201="sníž. přenesená",J201,0)</f>
        <v>0</v>
      </c>
      <c r="BI201" s="139">
        <f>IF(N201="nulová",J201,0)</f>
        <v>0</v>
      </c>
      <c r="BJ201" s="16" t="s">
        <v>88</v>
      </c>
      <c r="BK201" s="139">
        <f>ROUND(I201*H201,2)</f>
        <v>0</v>
      </c>
      <c r="BL201" s="16" t="s">
        <v>162</v>
      </c>
      <c r="BM201" s="257" t="s">
        <v>1184</v>
      </c>
    </row>
    <row r="202" s="1" customFormat="1">
      <c r="B202" s="39"/>
      <c r="C202" s="40"/>
      <c r="D202" s="258" t="s">
        <v>164</v>
      </c>
      <c r="E202" s="40"/>
      <c r="F202" s="259" t="s">
        <v>1185</v>
      </c>
      <c r="G202" s="40"/>
      <c r="H202" s="40"/>
      <c r="I202" s="155"/>
      <c r="J202" s="40"/>
      <c r="K202" s="40"/>
      <c r="L202" s="41"/>
      <c r="M202" s="260"/>
      <c r="N202" s="87"/>
      <c r="O202" s="87"/>
      <c r="P202" s="87"/>
      <c r="Q202" s="87"/>
      <c r="R202" s="87"/>
      <c r="S202" s="87"/>
      <c r="T202" s="88"/>
      <c r="AT202" s="16" t="s">
        <v>164</v>
      </c>
      <c r="AU202" s="16" t="s">
        <v>90</v>
      </c>
    </row>
    <row r="203" s="12" customFormat="1">
      <c r="B203" s="262"/>
      <c r="C203" s="263"/>
      <c r="D203" s="258" t="s">
        <v>172</v>
      </c>
      <c r="E203" s="282" t="s">
        <v>1</v>
      </c>
      <c r="F203" s="264" t="s">
        <v>1186</v>
      </c>
      <c r="G203" s="263"/>
      <c r="H203" s="265">
        <v>86.587999999999994</v>
      </c>
      <c r="I203" s="266"/>
      <c r="J203" s="263"/>
      <c r="K203" s="263"/>
      <c r="L203" s="267"/>
      <c r="M203" s="268"/>
      <c r="N203" s="269"/>
      <c r="O203" s="269"/>
      <c r="P203" s="269"/>
      <c r="Q203" s="269"/>
      <c r="R203" s="269"/>
      <c r="S203" s="269"/>
      <c r="T203" s="270"/>
      <c r="AT203" s="271" t="s">
        <v>172</v>
      </c>
      <c r="AU203" s="271" t="s">
        <v>90</v>
      </c>
      <c r="AV203" s="12" t="s">
        <v>90</v>
      </c>
      <c r="AW203" s="12" t="s">
        <v>34</v>
      </c>
      <c r="AX203" s="12" t="s">
        <v>88</v>
      </c>
      <c r="AY203" s="271" t="s">
        <v>154</v>
      </c>
    </row>
    <row r="204" s="1" customFormat="1" ht="24" customHeight="1">
      <c r="B204" s="39"/>
      <c r="C204" s="246" t="s">
        <v>251</v>
      </c>
      <c r="D204" s="246" t="s">
        <v>157</v>
      </c>
      <c r="E204" s="247" t="s">
        <v>1187</v>
      </c>
      <c r="F204" s="248" t="s">
        <v>1188</v>
      </c>
      <c r="G204" s="249" t="s">
        <v>191</v>
      </c>
      <c r="H204" s="250">
        <v>86.587999999999994</v>
      </c>
      <c r="I204" s="251"/>
      <c r="J204" s="252">
        <f>ROUND(I204*H204,2)</f>
        <v>0</v>
      </c>
      <c r="K204" s="248" t="s">
        <v>161</v>
      </c>
      <c r="L204" s="41"/>
      <c r="M204" s="253" t="s">
        <v>1</v>
      </c>
      <c r="N204" s="254" t="s">
        <v>45</v>
      </c>
      <c r="O204" s="87"/>
      <c r="P204" s="255">
        <f>O204*H204</f>
        <v>0</v>
      </c>
      <c r="Q204" s="255">
        <v>0</v>
      </c>
      <c r="R204" s="255">
        <f>Q204*H204</f>
        <v>0</v>
      </c>
      <c r="S204" s="255">
        <v>0</v>
      </c>
      <c r="T204" s="256">
        <f>S204*H204</f>
        <v>0</v>
      </c>
      <c r="AR204" s="257" t="s">
        <v>162</v>
      </c>
      <c r="AT204" s="257" t="s">
        <v>157</v>
      </c>
      <c r="AU204" s="257" t="s">
        <v>90</v>
      </c>
      <c r="AY204" s="16" t="s">
        <v>154</v>
      </c>
      <c r="BE204" s="139">
        <f>IF(N204="základní",J204,0)</f>
        <v>0</v>
      </c>
      <c r="BF204" s="139">
        <f>IF(N204="snížená",J204,0)</f>
        <v>0</v>
      </c>
      <c r="BG204" s="139">
        <f>IF(N204="zákl. přenesená",J204,0)</f>
        <v>0</v>
      </c>
      <c r="BH204" s="139">
        <f>IF(N204="sníž. přenesená",J204,0)</f>
        <v>0</v>
      </c>
      <c r="BI204" s="139">
        <f>IF(N204="nulová",J204,0)</f>
        <v>0</v>
      </c>
      <c r="BJ204" s="16" t="s">
        <v>88</v>
      </c>
      <c r="BK204" s="139">
        <f>ROUND(I204*H204,2)</f>
        <v>0</v>
      </c>
      <c r="BL204" s="16" t="s">
        <v>162</v>
      </c>
      <c r="BM204" s="257" t="s">
        <v>1189</v>
      </c>
    </row>
    <row r="205" s="1" customFormat="1">
      <c r="B205" s="39"/>
      <c r="C205" s="40"/>
      <c r="D205" s="258" t="s">
        <v>164</v>
      </c>
      <c r="E205" s="40"/>
      <c r="F205" s="259" t="s">
        <v>1190</v>
      </c>
      <c r="G205" s="40"/>
      <c r="H205" s="40"/>
      <c r="I205" s="155"/>
      <c r="J205" s="40"/>
      <c r="K205" s="40"/>
      <c r="L205" s="41"/>
      <c r="M205" s="260"/>
      <c r="N205" s="87"/>
      <c r="O205" s="87"/>
      <c r="P205" s="87"/>
      <c r="Q205" s="87"/>
      <c r="R205" s="87"/>
      <c r="S205" s="87"/>
      <c r="T205" s="88"/>
      <c r="AT205" s="16" t="s">
        <v>164</v>
      </c>
      <c r="AU205" s="16" t="s">
        <v>90</v>
      </c>
    </row>
    <row r="206" s="1" customFormat="1" ht="24" customHeight="1">
      <c r="B206" s="39"/>
      <c r="C206" s="246" t="s">
        <v>256</v>
      </c>
      <c r="D206" s="246" t="s">
        <v>157</v>
      </c>
      <c r="E206" s="247" t="s">
        <v>1191</v>
      </c>
      <c r="F206" s="248" t="s">
        <v>1192</v>
      </c>
      <c r="G206" s="249" t="s">
        <v>191</v>
      </c>
      <c r="H206" s="250">
        <v>16.233000000000001</v>
      </c>
      <c r="I206" s="251"/>
      <c r="J206" s="252">
        <f>ROUND(I206*H206,2)</f>
        <v>0</v>
      </c>
      <c r="K206" s="248" t="s">
        <v>161</v>
      </c>
      <c r="L206" s="41"/>
      <c r="M206" s="253" t="s">
        <v>1</v>
      </c>
      <c r="N206" s="254" t="s">
        <v>45</v>
      </c>
      <c r="O206" s="87"/>
      <c r="P206" s="255">
        <f>O206*H206</f>
        <v>0</v>
      </c>
      <c r="Q206" s="255">
        <v>0.011820000000000001</v>
      </c>
      <c r="R206" s="255">
        <f>Q206*H206</f>
        <v>0.19187406000000001</v>
      </c>
      <c r="S206" s="255">
        <v>0</v>
      </c>
      <c r="T206" s="256">
        <f>S206*H206</f>
        <v>0</v>
      </c>
      <c r="AR206" s="257" t="s">
        <v>162</v>
      </c>
      <c r="AT206" s="257" t="s">
        <v>157</v>
      </c>
      <c r="AU206" s="257" t="s">
        <v>90</v>
      </c>
      <c r="AY206" s="16" t="s">
        <v>154</v>
      </c>
      <c r="BE206" s="139">
        <f>IF(N206="základní",J206,0)</f>
        <v>0</v>
      </c>
      <c r="BF206" s="139">
        <f>IF(N206="snížená",J206,0)</f>
        <v>0</v>
      </c>
      <c r="BG206" s="139">
        <f>IF(N206="zákl. přenesená",J206,0)</f>
        <v>0</v>
      </c>
      <c r="BH206" s="139">
        <f>IF(N206="sníž. přenesená",J206,0)</f>
        <v>0</v>
      </c>
      <c r="BI206" s="139">
        <f>IF(N206="nulová",J206,0)</f>
        <v>0</v>
      </c>
      <c r="BJ206" s="16" t="s">
        <v>88</v>
      </c>
      <c r="BK206" s="139">
        <f>ROUND(I206*H206,2)</f>
        <v>0</v>
      </c>
      <c r="BL206" s="16" t="s">
        <v>162</v>
      </c>
      <c r="BM206" s="257" t="s">
        <v>1193</v>
      </c>
    </row>
    <row r="207" s="1" customFormat="1">
      <c r="B207" s="39"/>
      <c r="C207" s="40"/>
      <c r="D207" s="258" t="s">
        <v>164</v>
      </c>
      <c r="E207" s="40"/>
      <c r="F207" s="259" t="s">
        <v>1194</v>
      </c>
      <c r="G207" s="40"/>
      <c r="H207" s="40"/>
      <c r="I207" s="155"/>
      <c r="J207" s="40"/>
      <c r="K207" s="40"/>
      <c r="L207" s="41"/>
      <c r="M207" s="260"/>
      <c r="N207" s="87"/>
      <c r="O207" s="87"/>
      <c r="P207" s="87"/>
      <c r="Q207" s="87"/>
      <c r="R207" s="87"/>
      <c r="S207" s="87"/>
      <c r="T207" s="88"/>
      <c r="AT207" s="16" t="s">
        <v>164</v>
      </c>
      <c r="AU207" s="16" t="s">
        <v>90</v>
      </c>
    </row>
    <row r="208" s="12" customFormat="1">
      <c r="B208" s="262"/>
      <c r="C208" s="263"/>
      <c r="D208" s="258" t="s">
        <v>172</v>
      </c>
      <c r="E208" s="282" t="s">
        <v>1</v>
      </c>
      <c r="F208" s="264" t="s">
        <v>1195</v>
      </c>
      <c r="G208" s="263"/>
      <c r="H208" s="265">
        <v>16.233000000000001</v>
      </c>
      <c r="I208" s="266"/>
      <c r="J208" s="263"/>
      <c r="K208" s="263"/>
      <c r="L208" s="267"/>
      <c r="M208" s="268"/>
      <c r="N208" s="269"/>
      <c r="O208" s="269"/>
      <c r="P208" s="269"/>
      <c r="Q208" s="269"/>
      <c r="R208" s="269"/>
      <c r="S208" s="269"/>
      <c r="T208" s="270"/>
      <c r="AT208" s="271" t="s">
        <v>172</v>
      </c>
      <c r="AU208" s="271" t="s">
        <v>90</v>
      </c>
      <c r="AV208" s="12" t="s">
        <v>90</v>
      </c>
      <c r="AW208" s="12" t="s">
        <v>34</v>
      </c>
      <c r="AX208" s="12" t="s">
        <v>88</v>
      </c>
      <c r="AY208" s="271" t="s">
        <v>154</v>
      </c>
    </row>
    <row r="209" s="1" customFormat="1" ht="24" customHeight="1">
      <c r="B209" s="39"/>
      <c r="C209" s="246" t="s">
        <v>7</v>
      </c>
      <c r="D209" s="246" t="s">
        <v>157</v>
      </c>
      <c r="E209" s="247" t="s">
        <v>1196</v>
      </c>
      <c r="F209" s="248" t="s">
        <v>1197</v>
      </c>
      <c r="G209" s="249" t="s">
        <v>191</v>
      </c>
      <c r="H209" s="250">
        <v>16.233000000000001</v>
      </c>
      <c r="I209" s="251"/>
      <c r="J209" s="252">
        <f>ROUND(I209*H209,2)</f>
        <v>0</v>
      </c>
      <c r="K209" s="248" t="s">
        <v>161</v>
      </c>
      <c r="L209" s="41"/>
      <c r="M209" s="253" t="s">
        <v>1</v>
      </c>
      <c r="N209" s="254" t="s">
        <v>45</v>
      </c>
      <c r="O209" s="87"/>
      <c r="P209" s="255">
        <f>O209*H209</f>
        <v>0</v>
      </c>
      <c r="Q209" s="255">
        <v>0</v>
      </c>
      <c r="R209" s="255">
        <f>Q209*H209</f>
        <v>0</v>
      </c>
      <c r="S209" s="255">
        <v>0</v>
      </c>
      <c r="T209" s="256">
        <f>S209*H209</f>
        <v>0</v>
      </c>
      <c r="AR209" s="257" t="s">
        <v>162</v>
      </c>
      <c r="AT209" s="257" t="s">
        <v>157</v>
      </c>
      <c r="AU209" s="257" t="s">
        <v>90</v>
      </c>
      <c r="AY209" s="16" t="s">
        <v>154</v>
      </c>
      <c r="BE209" s="139">
        <f>IF(N209="základní",J209,0)</f>
        <v>0</v>
      </c>
      <c r="BF209" s="139">
        <f>IF(N209="snížená",J209,0)</f>
        <v>0</v>
      </c>
      <c r="BG209" s="139">
        <f>IF(N209="zákl. přenesená",J209,0)</f>
        <v>0</v>
      </c>
      <c r="BH209" s="139">
        <f>IF(N209="sníž. přenesená",J209,0)</f>
        <v>0</v>
      </c>
      <c r="BI209" s="139">
        <f>IF(N209="nulová",J209,0)</f>
        <v>0</v>
      </c>
      <c r="BJ209" s="16" t="s">
        <v>88</v>
      </c>
      <c r="BK209" s="139">
        <f>ROUND(I209*H209,2)</f>
        <v>0</v>
      </c>
      <c r="BL209" s="16" t="s">
        <v>162</v>
      </c>
      <c r="BM209" s="257" t="s">
        <v>1198</v>
      </c>
    </row>
    <row r="210" s="1" customFormat="1">
      <c r="B210" s="39"/>
      <c r="C210" s="40"/>
      <c r="D210" s="258" t="s">
        <v>164</v>
      </c>
      <c r="E210" s="40"/>
      <c r="F210" s="259" t="s">
        <v>1199</v>
      </c>
      <c r="G210" s="40"/>
      <c r="H210" s="40"/>
      <c r="I210" s="155"/>
      <c r="J210" s="40"/>
      <c r="K210" s="40"/>
      <c r="L210" s="41"/>
      <c r="M210" s="260"/>
      <c r="N210" s="87"/>
      <c r="O210" s="87"/>
      <c r="P210" s="87"/>
      <c r="Q210" s="87"/>
      <c r="R210" s="87"/>
      <c r="S210" s="87"/>
      <c r="T210" s="88"/>
      <c r="AT210" s="16" t="s">
        <v>164</v>
      </c>
      <c r="AU210" s="16" t="s">
        <v>90</v>
      </c>
    </row>
    <row r="211" s="1" customFormat="1" ht="24" customHeight="1">
      <c r="B211" s="39"/>
      <c r="C211" s="246" t="s">
        <v>265</v>
      </c>
      <c r="D211" s="246" t="s">
        <v>157</v>
      </c>
      <c r="E211" s="247" t="s">
        <v>1200</v>
      </c>
      <c r="F211" s="248" t="s">
        <v>1201</v>
      </c>
      <c r="G211" s="249" t="s">
        <v>1084</v>
      </c>
      <c r="H211" s="250">
        <v>94.200000000000003</v>
      </c>
      <c r="I211" s="251"/>
      <c r="J211" s="252">
        <f>ROUND(I211*H211,2)</f>
        <v>0</v>
      </c>
      <c r="K211" s="248" t="s">
        <v>161</v>
      </c>
      <c r="L211" s="41"/>
      <c r="M211" s="253" t="s">
        <v>1</v>
      </c>
      <c r="N211" s="254" t="s">
        <v>45</v>
      </c>
      <c r="O211" s="87"/>
      <c r="P211" s="255">
        <f>O211*H211</f>
        <v>0</v>
      </c>
      <c r="Q211" s="255">
        <v>0</v>
      </c>
      <c r="R211" s="255">
        <f>Q211*H211</f>
        <v>0</v>
      </c>
      <c r="S211" s="255">
        <v>0</v>
      </c>
      <c r="T211" s="256">
        <f>S211*H211</f>
        <v>0</v>
      </c>
      <c r="AR211" s="257" t="s">
        <v>162</v>
      </c>
      <c r="AT211" s="257" t="s">
        <v>157</v>
      </c>
      <c r="AU211" s="257" t="s">
        <v>90</v>
      </c>
      <c r="AY211" s="16" t="s">
        <v>154</v>
      </c>
      <c r="BE211" s="139">
        <f>IF(N211="základní",J211,0)</f>
        <v>0</v>
      </c>
      <c r="BF211" s="139">
        <f>IF(N211="snížená",J211,0)</f>
        <v>0</v>
      </c>
      <c r="BG211" s="139">
        <f>IF(N211="zákl. přenesená",J211,0)</f>
        <v>0</v>
      </c>
      <c r="BH211" s="139">
        <f>IF(N211="sníž. přenesená",J211,0)</f>
        <v>0</v>
      </c>
      <c r="BI211" s="139">
        <f>IF(N211="nulová",J211,0)</f>
        <v>0</v>
      </c>
      <c r="BJ211" s="16" t="s">
        <v>88</v>
      </c>
      <c r="BK211" s="139">
        <f>ROUND(I211*H211,2)</f>
        <v>0</v>
      </c>
      <c r="BL211" s="16" t="s">
        <v>162</v>
      </c>
      <c r="BM211" s="257" t="s">
        <v>1202</v>
      </c>
    </row>
    <row r="212" s="1" customFormat="1">
      <c r="B212" s="39"/>
      <c r="C212" s="40"/>
      <c r="D212" s="258" t="s">
        <v>164</v>
      </c>
      <c r="E212" s="40"/>
      <c r="F212" s="259" t="s">
        <v>1203</v>
      </c>
      <c r="G212" s="40"/>
      <c r="H212" s="40"/>
      <c r="I212" s="155"/>
      <c r="J212" s="40"/>
      <c r="K212" s="40"/>
      <c r="L212" s="41"/>
      <c r="M212" s="260"/>
      <c r="N212" s="87"/>
      <c r="O212" s="87"/>
      <c r="P212" s="87"/>
      <c r="Q212" s="87"/>
      <c r="R212" s="87"/>
      <c r="S212" s="87"/>
      <c r="T212" s="88"/>
      <c r="AT212" s="16" t="s">
        <v>164</v>
      </c>
      <c r="AU212" s="16" t="s">
        <v>90</v>
      </c>
    </row>
    <row r="213" s="1" customFormat="1">
      <c r="B213" s="39"/>
      <c r="C213" s="40"/>
      <c r="D213" s="258" t="s">
        <v>166</v>
      </c>
      <c r="E213" s="40"/>
      <c r="F213" s="261" t="s">
        <v>1204</v>
      </c>
      <c r="G213" s="40"/>
      <c r="H213" s="40"/>
      <c r="I213" s="155"/>
      <c r="J213" s="40"/>
      <c r="K213" s="40"/>
      <c r="L213" s="41"/>
      <c r="M213" s="260"/>
      <c r="N213" s="87"/>
      <c r="O213" s="87"/>
      <c r="P213" s="87"/>
      <c r="Q213" s="87"/>
      <c r="R213" s="87"/>
      <c r="S213" s="87"/>
      <c r="T213" s="88"/>
      <c r="AT213" s="16" t="s">
        <v>166</v>
      </c>
      <c r="AU213" s="16" t="s">
        <v>90</v>
      </c>
    </row>
    <row r="214" s="12" customFormat="1">
      <c r="B214" s="262"/>
      <c r="C214" s="263"/>
      <c r="D214" s="258" t="s">
        <v>172</v>
      </c>
      <c r="E214" s="282" t="s">
        <v>1</v>
      </c>
      <c r="F214" s="264" t="s">
        <v>1205</v>
      </c>
      <c r="G214" s="263"/>
      <c r="H214" s="265">
        <v>94.200000000000003</v>
      </c>
      <c r="I214" s="266"/>
      <c r="J214" s="263"/>
      <c r="K214" s="263"/>
      <c r="L214" s="267"/>
      <c r="M214" s="268"/>
      <c r="N214" s="269"/>
      <c r="O214" s="269"/>
      <c r="P214" s="269"/>
      <c r="Q214" s="269"/>
      <c r="R214" s="269"/>
      <c r="S214" s="269"/>
      <c r="T214" s="270"/>
      <c r="AT214" s="271" t="s">
        <v>172</v>
      </c>
      <c r="AU214" s="271" t="s">
        <v>90</v>
      </c>
      <c r="AV214" s="12" t="s">
        <v>90</v>
      </c>
      <c r="AW214" s="12" t="s">
        <v>34</v>
      </c>
      <c r="AX214" s="12" t="s">
        <v>88</v>
      </c>
      <c r="AY214" s="271" t="s">
        <v>154</v>
      </c>
    </row>
    <row r="215" s="1" customFormat="1" ht="48" customHeight="1">
      <c r="B215" s="39"/>
      <c r="C215" s="246" t="s">
        <v>271</v>
      </c>
      <c r="D215" s="246" t="s">
        <v>157</v>
      </c>
      <c r="E215" s="247" t="s">
        <v>1206</v>
      </c>
      <c r="F215" s="248" t="s">
        <v>1207</v>
      </c>
      <c r="G215" s="249" t="s">
        <v>1084</v>
      </c>
      <c r="H215" s="250">
        <v>3.6299999999999999</v>
      </c>
      <c r="I215" s="251"/>
      <c r="J215" s="252">
        <f>ROUND(I215*H215,2)</f>
        <v>0</v>
      </c>
      <c r="K215" s="248" t="s">
        <v>161</v>
      </c>
      <c r="L215" s="41"/>
      <c r="M215" s="253" t="s">
        <v>1</v>
      </c>
      <c r="N215" s="254" t="s">
        <v>45</v>
      </c>
      <c r="O215" s="87"/>
      <c r="P215" s="255">
        <f>O215*H215</f>
        <v>0</v>
      </c>
      <c r="Q215" s="255">
        <v>0</v>
      </c>
      <c r="R215" s="255">
        <f>Q215*H215</f>
        <v>0</v>
      </c>
      <c r="S215" s="255">
        <v>0</v>
      </c>
      <c r="T215" s="256">
        <f>S215*H215</f>
        <v>0</v>
      </c>
      <c r="AR215" s="257" t="s">
        <v>162</v>
      </c>
      <c r="AT215" s="257" t="s">
        <v>157</v>
      </c>
      <c r="AU215" s="257" t="s">
        <v>90</v>
      </c>
      <c r="AY215" s="16" t="s">
        <v>154</v>
      </c>
      <c r="BE215" s="139">
        <f>IF(N215="základní",J215,0)</f>
        <v>0</v>
      </c>
      <c r="BF215" s="139">
        <f>IF(N215="snížená",J215,0)</f>
        <v>0</v>
      </c>
      <c r="BG215" s="139">
        <f>IF(N215="zákl. přenesená",J215,0)</f>
        <v>0</v>
      </c>
      <c r="BH215" s="139">
        <f>IF(N215="sníž. přenesená",J215,0)</f>
        <v>0</v>
      </c>
      <c r="BI215" s="139">
        <f>IF(N215="nulová",J215,0)</f>
        <v>0</v>
      </c>
      <c r="BJ215" s="16" t="s">
        <v>88</v>
      </c>
      <c r="BK215" s="139">
        <f>ROUND(I215*H215,2)</f>
        <v>0</v>
      </c>
      <c r="BL215" s="16" t="s">
        <v>162</v>
      </c>
      <c r="BM215" s="257" t="s">
        <v>1208</v>
      </c>
    </row>
    <row r="216" s="1" customFormat="1">
      <c r="B216" s="39"/>
      <c r="C216" s="40"/>
      <c r="D216" s="258" t="s">
        <v>164</v>
      </c>
      <c r="E216" s="40"/>
      <c r="F216" s="259" t="s">
        <v>1207</v>
      </c>
      <c r="G216" s="40"/>
      <c r="H216" s="40"/>
      <c r="I216" s="155"/>
      <c r="J216" s="40"/>
      <c r="K216" s="40"/>
      <c r="L216" s="41"/>
      <c r="M216" s="260"/>
      <c r="N216" s="87"/>
      <c r="O216" s="87"/>
      <c r="P216" s="87"/>
      <c r="Q216" s="87"/>
      <c r="R216" s="87"/>
      <c r="S216" s="87"/>
      <c r="T216" s="88"/>
      <c r="AT216" s="16" t="s">
        <v>164</v>
      </c>
      <c r="AU216" s="16" t="s">
        <v>90</v>
      </c>
    </row>
    <row r="217" s="1" customFormat="1">
      <c r="B217" s="39"/>
      <c r="C217" s="40"/>
      <c r="D217" s="258" t="s">
        <v>166</v>
      </c>
      <c r="E217" s="40"/>
      <c r="F217" s="261" t="s">
        <v>1209</v>
      </c>
      <c r="G217" s="40"/>
      <c r="H217" s="40"/>
      <c r="I217" s="155"/>
      <c r="J217" s="40"/>
      <c r="K217" s="40"/>
      <c r="L217" s="41"/>
      <c r="M217" s="260"/>
      <c r="N217" s="87"/>
      <c r="O217" s="87"/>
      <c r="P217" s="87"/>
      <c r="Q217" s="87"/>
      <c r="R217" s="87"/>
      <c r="S217" s="87"/>
      <c r="T217" s="88"/>
      <c r="AT217" s="16" t="s">
        <v>166</v>
      </c>
      <c r="AU217" s="16" t="s">
        <v>90</v>
      </c>
    </row>
    <row r="218" s="14" customFormat="1">
      <c r="B218" s="298"/>
      <c r="C218" s="299"/>
      <c r="D218" s="258" t="s">
        <v>172</v>
      </c>
      <c r="E218" s="300" t="s">
        <v>1</v>
      </c>
      <c r="F218" s="301" t="s">
        <v>1210</v>
      </c>
      <c r="G218" s="299"/>
      <c r="H218" s="300" t="s">
        <v>1</v>
      </c>
      <c r="I218" s="302"/>
      <c r="J218" s="299"/>
      <c r="K218" s="299"/>
      <c r="L218" s="303"/>
      <c r="M218" s="304"/>
      <c r="N218" s="305"/>
      <c r="O218" s="305"/>
      <c r="P218" s="305"/>
      <c r="Q218" s="305"/>
      <c r="R218" s="305"/>
      <c r="S218" s="305"/>
      <c r="T218" s="306"/>
      <c r="AT218" s="307" t="s">
        <v>172</v>
      </c>
      <c r="AU218" s="307" t="s">
        <v>90</v>
      </c>
      <c r="AV218" s="14" t="s">
        <v>88</v>
      </c>
      <c r="AW218" s="14" t="s">
        <v>34</v>
      </c>
      <c r="AX218" s="14" t="s">
        <v>80</v>
      </c>
      <c r="AY218" s="307" t="s">
        <v>154</v>
      </c>
    </row>
    <row r="219" s="12" customFormat="1">
      <c r="B219" s="262"/>
      <c r="C219" s="263"/>
      <c r="D219" s="258" t="s">
        <v>172</v>
      </c>
      <c r="E219" s="282" t="s">
        <v>1</v>
      </c>
      <c r="F219" s="264" t="s">
        <v>1211</v>
      </c>
      <c r="G219" s="263"/>
      <c r="H219" s="265">
        <v>1.0289999999999999</v>
      </c>
      <c r="I219" s="266"/>
      <c r="J219" s="263"/>
      <c r="K219" s="263"/>
      <c r="L219" s="267"/>
      <c r="M219" s="268"/>
      <c r="N219" s="269"/>
      <c r="O219" s="269"/>
      <c r="P219" s="269"/>
      <c r="Q219" s="269"/>
      <c r="R219" s="269"/>
      <c r="S219" s="269"/>
      <c r="T219" s="270"/>
      <c r="AT219" s="271" t="s">
        <v>172</v>
      </c>
      <c r="AU219" s="271" t="s">
        <v>90</v>
      </c>
      <c r="AV219" s="12" t="s">
        <v>90</v>
      </c>
      <c r="AW219" s="12" t="s">
        <v>34</v>
      </c>
      <c r="AX219" s="12" t="s">
        <v>80</v>
      </c>
      <c r="AY219" s="271" t="s">
        <v>154</v>
      </c>
    </row>
    <row r="220" s="12" customFormat="1">
      <c r="B220" s="262"/>
      <c r="C220" s="263"/>
      <c r="D220" s="258" t="s">
        <v>172</v>
      </c>
      <c r="E220" s="282" t="s">
        <v>1</v>
      </c>
      <c r="F220" s="264" t="s">
        <v>1212</v>
      </c>
      <c r="G220" s="263"/>
      <c r="H220" s="265">
        <v>0.51500000000000001</v>
      </c>
      <c r="I220" s="266"/>
      <c r="J220" s="263"/>
      <c r="K220" s="263"/>
      <c r="L220" s="267"/>
      <c r="M220" s="268"/>
      <c r="N220" s="269"/>
      <c r="O220" s="269"/>
      <c r="P220" s="269"/>
      <c r="Q220" s="269"/>
      <c r="R220" s="269"/>
      <c r="S220" s="269"/>
      <c r="T220" s="270"/>
      <c r="AT220" s="271" t="s">
        <v>172</v>
      </c>
      <c r="AU220" s="271" t="s">
        <v>90</v>
      </c>
      <c r="AV220" s="12" t="s">
        <v>90</v>
      </c>
      <c r="AW220" s="12" t="s">
        <v>34</v>
      </c>
      <c r="AX220" s="12" t="s">
        <v>80</v>
      </c>
      <c r="AY220" s="271" t="s">
        <v>154</v>
      </c>
    </row>
    <row r="221" s="12" customFormat="1">
      <c r="B221" s="262"/>
      <c r="C221" s="263"/>
      <c r="D221" s="258" t="s">
        <v>172</v>
      </c>
      <c r="E221" s="282" t="s">
        <v>1</v>
      </c>
      <c r="F221" s="264" t="s">
        <v>1213</v>
      </c>
      <c r="G221" s="263"/>
      <c r="H221" s="265">
        <v>2.0859999999999999</v>
      </c>
      <c r="I221" s="266"/>
      <c r="J221" s="263"/>
      <c r="K221" s="263"/>
      <c r="L221" s="267"/>
      <c r="M221" s="268"/>
      <c r="N221" s="269"/>
      <c r="O221" s="269"/>
      <c r="P221" s="269"/>
      <c r="Q221" s="269"/>
      <c r="R221" s="269"/>
      <c r="S221" s="269"/>
      <c r="T221" s="270"/>
      <c r="AT221" s="271" t="s">
        <v>172</v>
      </c>
      <c r="AU221" s="271" t="s">
        <v>90</v>
      </c>
      <c r="AV221" s="12" t="s">
        <v>90</v>
      </c>
      <c r="AW221" s="12" t="s">
        <v>34</v>
      </c>
      <c r="AX221" s="12" t="s">
        <v>80</v>
      </c>
      <c r="AY221" s="271" t="s">
        <v>154</v>
      </c>
    </row>
    <row r="222" s="13" customFormat="1">
      <c r="B222" s="283"/>
      <c r="C222" s="284"/>
      <c r="D222" s="258" t="s">
        <v>172</v>
      </c>
      <c r="E222" s="285" t="s">
        <v>1</v>
      </c>
      <c r="F222" s="286" t="s">
        <v>229</v>
      </c>
      <c r="G222" s="284"/>
      <c r="H222" s="287">
        <v>3.6299999999999999</v>
      </c>
      <c r="I222" s="288"/>
      <c r="J222" s="284"/>
      <c r="K222" s="284"/>
      <c r="L222" s="289"/>
      <c r="M222" s="290"/>
      <c r="N222" s="291"/>
      <c r="O222" s="291"/>
      <c r="P222" s="291"/>
      <c r="Q222" s="291"/>
      <c r="R222" s="291"/>
      <c r="S222" s="291"/>
      <c r="T222" s="292"/>
      <c r="AT222" s="293" t="s">
        <v>172</v>
      </c>
      <c r="AU222" s="293" t="s">
        <v>90</v>
      </c>
      <c r="AV222" s="13" t="s">
        <v>162</v>
      </c>
      <c r="AW222" s="13" t="s">
        <v>34</v>
      </c>
      <c r="AX222" s="13" t="s">
        <v>88</v>
      </c>
      <c r="AY222" s="293" t="s">
        <v>154</v>
      </c>
    </row>
    <row r="223" s="1" customFormat="1" ht="16.5" customHeight="1">
      <c r="B223" s="39"/>
      <c r="C223" s="246" t="s">
        <v>276</v>
      </c>
      <c r="D223" s="246" t="s">
        <v>157</v>
      </c>
      <c r="E223" s="247" t="s">
        <v>1214</v>
      </c>
      <c r="F223" s="248" t="s">
        <v>1215</v>
      </c>
      <c r="G223" s="249" t="s">
        <v>1084</v>
      </c>
      <c r="H223" s="250">
        <v>20.719999999999999</v>
      </c>
      <c r="I223" s="251"/>
      <c r="J223" s="252">
        <f>ROUND(I223*H223,2)</f>
        <v>0</v>
      </c>
      <c r="K223" s="248" t="s">
        <v>161</v>
      </c>
      <c r="L223" s="41"/>
      <c r="M223" s="253" t="s">
        <v>1</v>
      </c>
      <c r="N223" s="254" t="s">
        <v>45</v>
      </c>
      <c r="O223" s="87"/>
      <c r="P223" s="255">
        <f>O223*H223</f>
        <v>0</v>
      </c>
      <c r="Q223" s="255">
        <v>0</v>
      </c>
      <c r="R223" s="255">
        <f>Q223*H223</f>
        <v>0</v>
      </c>
      <c r="S223" s="255">
        <v>0</v>
      </c>
      <c r="T223" s="256">
        <f>S223*H223</f>
        <v>0</v>
      </c>
      <c r="AR223" s="257" t="s">
        <v>162</v>
      </c>
      <c r="AT223" s="257" t="s">
        <v>157</v>
      </c>
      <c r="AU223" s="257" t="s">
        <v>90</v>
      </c>
      <c r="AY223" s="16" t="s">
        <v>154</v>
      </c>
      <c r="BE223" s="139">
        <f>IF(N223="základní",J223,0)</f>
        <v>0</v>
      </c>
      <c r="BF223" s="139">
        <f>IF(N223="snížená",J223,0)</f>
        <v>0</v>
      </c>
      <c r="BG223" s="139">
        <f>IF(N223="zákl. přenesená",J223,0)</f>
        <v>0</v>
      </c>
      <c r="BH223" s="139">
        <f>IF(N223="sníž. přenesená",J223,0)</f>
        <v>0</v>
      </c>
      <c r="BI223" s="139">
        <f>IF(N223="nulová",J223,0)</f>
        <v>0</v>
      </c>
      <c r="BJ223" s="16" t="s">
        <v>88</v>
      </c>
      <c r="BK223" s="139">
        <f>ROUND(I223*H223,2)</f>
        <v>0</v>
      </c>
      <c r="BL223" s="16" t="s">
        <v>162</v>
      </c>
      <c r="BM223" s="257" t="s">
        <v>1216</v>
      </c>
    </row>
    <row r="224" s="1" customFormat="1">
      <c r="B224" s="39"/>
      <c r="C224" s="40"/>
      <c r="D224" s="258" t="s">
        <v>164</v>
      </c>
      <c r="E224" s="40"/>
      <c r="F224" s="259" t="s">
        <v>1217</v>
      </c>
      <c r="G224" s="40"/>
      <c r="H224" s="40"/>
      <c r="I224" s="155"/>
      <c r="J224" s="40"/>
      <c r="K224" s="40"/>
      <c r="L224" s="41"/>
      <c r="M224" s="260"/>
      <c r="N224" s="87"/>
      <c r="O224" s="87"/>
      <c r="P224" s="87"/>
      <c r="Q224" s="87"/>
      <c r="R224" s="87"/>
      <c r="S224" s="87"/>
      <c r="T224" s="88"/>
      <c r="AT224" s="16" t="s">
        <v>164</v>
      </c>
      <c r="AU224" s="16" t="s">
        <v>90</v>
      </c>
    </row>
    <row r="225" s="1" customFormat="1">
      <c r="B225" s="39"/>
      <c r="C225" s="40"/>
      <c r="D225" s="258" t="s">
        <v>166</v>
      </c>
      <c r="E225" s="40"/>
      <c r="F225" s="261" t="s">
        <v>1218</v>
      </c>
      <c r="G225" s="40"/>
      <c r="H225" s="40"/>
      <c r="I225" s="155"/>
      <c r="J225" s="40"/>
      <c r="K225" s="40"/>
      <c r="L225" s="41"/>
      <c r="M225" s="260"/>
      <c r="N225" s="87"/>
      <c r="O225" s="87"/>
      <c r="P225" s="87"/>
      <c r="Q225" s="87"/>
      <c r="R225" s="87"/>
      <c r="S225" s="87"/>
      <c r="T225" s="88"/>
      <c r="AT225" s="16" t="s">
        <v>166</v>
      </c>
      <c r="AU225" s="16" t="s">
        <v>90</v>
      </c>
    </row>
    <row r="226" s="12" customFormat="1">
      <c r="B226" s="262"/>
      <c r="C226" s="263"/>
      <c r="D226" s="258" t="s">
        <v>172</v>
      </c>
      <c r="E226" s="282" t="s">
        <v>1</v>
      </c>
      <c r="F226" s="264" t="s">
        <v>1219</v>
      </c>
      <c r="G226" s="263"/>
      <c r="H226" s="265">
        <v>20.719999999999999</v>
      </c>
      <c r="I226" s="266"/>
      <c r="J226" s="263"/>
      <c r="K226" s="263"/>
      <c r="L226" s="267"/>
      <c r="M226" s="268"/>
      <c r="N226" s="269"/>
      <c r="O226" s="269"/>
      <c r="P226" s="269"/>
      <c r="Q226" s="269"/>
      <c r="R226" s="269"/>
      <c r="S226" s="269"/>
      <c r="T226" s="270"/>
      <c r="AT226" s="271" t="s">
        <v>172</v>
      </c>
      <c r="AU226" s="271" t="s">
        <v>90</v>
      </c>
      <c r="AV226" s="12" t="s">
        <v>90</v>
      </c>
      <c r="AW226" s="12" t="s">
        <v>34</v>
      </c>
      <c r="AX226" s="12" t="s">
        <v>80</v>
      </c>
      <c r="AY226" s="271" t="s">
        <v>154</v>
      </c>
    </row>
    <row r="227" s="13" customFormat="1">
      <c r="B227" s="283"/>
      <c r="C227" s="284"/>
      <c r="D227" s="258" t="s">
        <v>172</v>
      </c>
      <c r="E227" s="285" t="s">
        <v>1</v>
      </c>
      <c r="F227" s="286" t="s">
        <v>229</v>
      </c>
      <c r="G227" s="284"/>
      <c r="H227" s="287">
        <v>20.719999999999999</v>
      </c>
      <c r="I227" s="288"/>
      <c r="J227" s="284"/>
      <c r="K227" s="284"/>
      <c r="L227" s="289"/>
      <c r="M227" s="290"/>
      <c r="N227" s="291"/>
      <c r="O227" s="291"/>
      <c r="P227" s="291"/>
      <c r="Q227" s="291"/>
      <c r="R227" s="291"/>
      <c r="S227" s="291"/>
      <c r="T227" s="292"/>
      <c r="AT227" s="293" t="s">
        <v>172</v>
      </c>
      <c r="AU227" s="293" t="s">
        <v>90</v>
      </c>
      <c r="AV227" s="13" t="s">
        <v>162</v>
      </c>
      <c r="AW227" s="13" t="s">
        <v>34</v>
      </c>
      <c r="AX227" s="13" t="s">
        <v>88</v>
      </c>
      <c r="AY227" s="293" t="s">
        <v>154</v>
      </c>
    </row>
    <row r="228" s="1" customFormat="1" ht="24" customHeight="1">
      <c r="B228" s="39"/>
      <c r="C228" s="246" t="s">
        <v>281</v>
      </c>
      <c r="D228" s="246" t="s">
        <v>157</v>
      </c>
      <c r="E228" s="247" t="s">
        <v>1220</v>
      </c>
      <c r="F228" s="248" t="s">
        <v>1221</v>
      </c>
      <c r="G228" s="249" t="s">
        <v>1084</v>
      </c>
      <c r="H228" s="250">
        <v>314.60300000000001</v>
      </c>
      <c r="I228" s="251"/>
      <c r="J228" s="252">
        <f>ROUND(I228*H228,2)</f>
        <v>0</v>
      </c>
      <c r="K228" s="248" t="s">
        <v>161</v>
      </c>
      <c r="L228" s="41"/>
      <c r="M228" s="253" t="s">
        <v>1</v>
      </c>
      <c r="N228" s="254" t="s">
        <v>45</v>
      </c>
      <c r="O228" s="87"/>
      <c r="P228" s="255">
        <f>O228*H228</f>
        <v>0</v>
      </c>
      <c r="Q228" s="255">
        <v>0</v>
      </c>
      <c r="R228" s="255">
        <f>Q228*H228</f>
        <v>0</v>
      </c>
      <c r="S228" s="255">
        <v>0</v>
      </c>
      <c r="T228" s="256">
        <f>S228*H228</f>
        <v>0</v>
      </c>
      <c r="AR228" s="257" t="s">
        <v>162</v>
      </c>
      <c r="AT228" s="257" t="s">
        <v>157</v>
      </c>
      <c r="AU228" s="257" t="s">
        <v>90</v>
      </c>
      <c r="AY228" s="16" t="s">
        <v>154</v>
      </c>
      <c r="BE228" s="139">
        <f>IF(N228="základní",J228,0)</f>
        <v>0</v>
      </c>
      <c r="BF228" s="139">
        <f>IF(N228="snížená",J228,0)</f>
        <v>0</v>
      </c>
      <c r="BG228" s="139">
        <f>IF(N228="zákl. přenesená",J228,0)</f>
        <v>0</v>
      </c>
      <c r="BH228" s="139">
        <f>IF(N228="sníž. přenesená",J228,0)</f>
        <v>0</v>
      </c>
      <c r="BI228" s="139">
        <f>IF(N228="nulová",J228,0)</f>
        <v>0</v>
      </c>
      <c r="BJ228" s="16" t="s">
        <v>88</v>
      </c>
      <c r="BK228" s="139">
        <f>ROUND(I228*H228,2)</f>
        <v>0</v>
      </c>
      <c r="BL228" s="16" t="s">
        <v>162</v>
      </c>
      <c r="BM228" s="257" t="s">
        <v>1222</v>
      </c>
    </row>
    <row r="229" s="1" customFormat="1">
      <c r="B229" s="39"/>
      <c r="C229" s="40"/>
      <c r="D229" s="258" t="s">
        <v>164</v>
      </c>
      <c r="E229" s="40"/>
      <c r="F229" s="259" t="s">
        <v>1223</v>
      </c>
      <c r="G229" s="40"/>
      <c r="H229" s="40"/>
      <c r="I229" s="155"/>
      <c r="J229" s="40"/>
      <c r="K229" s="40"/>
      <c r="L229" s="41"/>
      <c r="M229" s="260"/>
      <c r="N229" s="87"/>
      <c r="O229" s="87"/>
      <c r="P229" s="87"/>
      <c r="Q229" s="87"/>
      <c r="R229" s="87"/>
      <c r="S229" s="87"/>
      <c r="T229" s="88"/>
      <c r="AT229" s="16" t="s">
        <v>164</v>
      </c>
      <c r="AU229" s="16" t="s">
        <v>90</v>
      </c>
    </row>
    <row r="230" s="14" customFormat="1">
      <c r="B230" s="298"/>
      <c r="C230" s="299"/>
      <c r="D230" s="258" t="s">
        <v>172</v>
      </c>
      <c r="E230" s="300" t="s">
        <v>1</v>
      </c>
      <c r="F230" s="301" t="s">
        <v>1224</v>
      </c>
      <c r="G230" s="299"/>
      <c r="H230" s="300" t="s">
        <v>1</v>
      </c>
      <c r="I230" s="302"/>
      <c r="J230" s="299"/>
      <c r="K230" s="299"/>
      <c r="L230" s="303"/>
      <c r="M230" s="304"/>
      <c r="N230" s="305"/>
      <c r="O230" s="305"/>
      <c r="P230" s="305"/>
      <c r="Q230" s="305"/>
      <c r="R230" s="305"/>
      <c r="S230" s="305"/>
      <c r="T230" s="306"/>
      <c r="AT230" s="307" t="s">
        <v>172</v>
      </c>
      <c r="AU230" s="307" t="s">
        <v>90</v>
      </c>
      <c r="AV230" s="14" t="s">
        <v>88</v>
      </c>
      <c r="AW230" s="14" t="s">
        <v>34</v>
      </c>
      <c r="AX230" s="14" t="s">
        <v>80</v>
      </c>
      <c r="AY230" s="307" t="s">
        <v>154</v>
      </c>
    </row>
    <row r="231" s="12" customFormat="1">
      <c r="B231" s="262"/>
      <c r="C231" s="263"/>
      <c r="D231" s="258" t="s">
        <v>172</v>
      </c>
      <c r="E231" s="282" t="s">
        <v>1</v>
      </c>
      <c r="F231" s="264" t="s">
        <v>1225</v>
      </c>
      <c r="G231" s="263"/>
      <c r="H231" s="265">
        <v>280.91699999999997</v>
      </c>
      <c r="I231" s="266"/>
      <c r="J231" s="263"/>
      <c r="K231" s="263"/>
      <c r="L231" s="267"/>
      <c r="M231" s="268"/>
      <c r="N231" s="269"/>
      <c r="O231" s="269"/>
      <c r="P231" s="269"/>
      <c r="Q231" s="269"/>
      <c r="R231" s="269"/>
      <c r="S231" s="269"/>
      <c r="T231" s="270"/>
      <c r="AT231" s="271" t="s">
        <v>172</v>
      </c>
      <c r="AU231" s="271" t="s">
        <v>90</v>
      </c>
      <c r="AV231" s="12" t="s">
        <v>90</v>
      </c>
      <c r="AW231" s="12" t="s">
        <v>34</v>
      </c>
      <c r="AX231" s="12" t="s">
        <v>80</v>
      </c>
      <c r="AY231" s="271" t="s">
        <v>154</v>
      </c>
    </row>
    <row r="232" s="12" customFormat="1">
      <c r="B232" s="262"/>
      <c r="C232" s="263"/>
      <c r="D232" s="258" t="s">
        <v>172</v>
      </c>
      <c r="E232" s="282" t="s">
        <v>1</v>
      </c>
      <c r="F232" s="264" t="s">
        <v>1226</v>
      </c>
      <c r="G232" s="263"/>
      <c r="H232" s="265">
        <v>33.686</v>
      </c>
      <c r="I232" s="266"/>
      <c r="J232" s="263"/>
      <c r="K232" s="263"/>
      <c r="L232" s="267"/>
      <c r="M232" s="268"/>
      <c r="N232" s="269"/>
      <c r="O232" s="269"/>
      <c r="P232" s="269"/>
      <c r="Q232" s="269"/>
      <c r="R232" s="269"/>
      <c r="S232" s="269"/>
      <c r="T232" s="270"/>
      <c r="AT232" s="271" t="s">
        <v>172</v>
      </c>
      <c r="AU232" s="271" t="s">
        <v>90</v>
      </c>
      <c r="AV232" s="12" t="s">
        <v>90</v>
      </c>
      <c r="AW232" s="12" t="s">
        <v>34</v>
      </c>
      <c r="AX232" s="12" t="s">
        <v>80</v>
      </c>
      <c r="AY232" s="271" t="s">
        <v>154</v>
      </c>
    </row>
    <row r="233" s="13" customFormat="1">
      <c r="B233" s="283"/>
      <c r="C233" s="284"/>
      <c r="D233" s="258" t="s">
        <v>172</v>
      </c>
      <c r="E233" s="285" t="s">
        <v>1</v>
      </c>
      <c r="F233" s="286" t="s">
        <v>229</v>
      </c>
      <c r="G233" s="284"/>
      <c r="H233" s="287">
        <v>314.60300000000001</v>
      </c>
      <c r="I233" s="288"/>
      <c r="J233" s="284"/>
      <c r="K233" s="284"/>
      <c r="L233" s="289"/>
      <c r="M233" s="290"/>
      <c r="N233" s="291"/>
      <c r="O233" s="291"/>
      <c r="P233" s="291"/>
      <c r="Q233" s="291"/>
      <c r="R233" s="291"/>
      <c r="S233" s="291"/>
      <c r="T233" s="292"/>
      <c r="AT233" s="293" t="s">
        <v>172</v>
      </c>
      <c r="AU233" s="293" t="s">
        <v>90</v>
      </c>
      <c r="AV233" s="13" t="s">
        <v>162</v>
      </c>
      <c r="AW233" s="13" t="s">
        <v>34</v>
      </c>
      <c r="AX233" s="13" t="s">
        <v>88</v>
      </c>
      <c r="AY233" s="293" t="s">
        <v>154</v>
      </c>
    </row>
    <row r="234" s="1" customFormat="1" ht="24" customHeight="1">
      <c r="B234" s="39"/>
      <c r="C234" s="246" t="s">
        <v>285</v>
      </c>
      <c r="D234" s="246" t="s">
        <v>157</v>
      </c>
      <c r="E234" s="247" t="s">
        <v>1227</v>
      </c>
      <c r="F234" s="248" t="s">
        <v>1228</v>
      </c>
      <c r="G234" s="249" t="s">
        <v>1084</v>
      </c>
      <c r="H234" s="250">
        <v>314.60300000000001</v>
      </c>
      <c r="I234" s="251"/>
      <c r="J234" s="252">
        <f>ROUND(I234*H234,2)</f>
        <v>0</v>
      </c>
      <c r="K234" s="248" t="s">
        <v>161</v>
      </c>
      <c r="L234" s="41"/>
      <c r="M234" s="253" t="s">
        <v>1</v>
      </c>
      <c r="N234" s="254" t="s">
        <v>45</v>
      </c>
      <c r="O234" s="87"/>
      <c r="P234" s="255">
        <f>O234*H234</f>
        <v>0</v>
      </c>
      <c r="Q234" s="255">
        <v>0</v>
      </c>
      <c r="R234" s="255">
        <f>Q234*H234</f>
        <v>0</v>
      </c>
      <c r="S234" s="255">
        <v>0</v>
      </c>
      <c r="T234" s="256">
        <f>S234*H234</f>
        <v>0</v>
      </c>
      <c r="AR234" s="257" t="s">
        <v>162</v>
      </c>
      <c r="AT234" s="257" t="s">
        <v>157</v>
      </c>
      <c r="AU234" s="257" t="s">
        <v>90</v>
      </c>
      <c r="AY234" s="16" t="s">
        <v>154</v>
      </c>
      <c r="BE234" s="139">
        <f>IF(N234="základní",J234,0)</f>
        <v>0</v>
      </c>
      <c r="BF234" s="139">
        <f>IF(N234="snížená",J234,0)</f>
        <v>0</v>
      </c>
      <c r="BG234" s="139">
        <f>IF(N234="zákl. přenesená",J234,0)</f>
        <v>0</v>
      </c>
      <c r="BH234" s="139">
        <f>IF(N234="sníž. přenesená",J234,0)</f>
        <v>0</v>
      </c>
      <c r="BI234" s="139">
        <f>IF(N234="nulová",J234,0)</f>
        <v>0</v>
      </c>
      <c r="BJ234" s="16" t="s">
        <v>88</v>
      </c>
      <c r="BK234" s="139">
        <f>ROUND(I234*H234,2)</f>
        <v>0</v>
      </c>
      <c r="BL234" s="16" t="s">
        <v>162</v>
      </c>
      <c r="BM234" s="257" t="s">
        <v>1229</v>
      </c>
    </row>
    <row r="235" s="1" customFormat="1">
      <c r="B235" s="39"/>
      <c r="C235" s="40"/>
      <c r="D235" s="258" t="s">
        <v>164</v>
      </c>
      <c r="E235" s="40"/>
      <c r="F235" s="259" t="s">
        <v>1230</v>
      </c>
      <c r="G235" s="40"/>
      <c r="H235" s="40"/>
      <c r="I235" s="155"/>
      <c r="J235" s="40"/>
      <c r="K235" s="40"/>
      <c r="L235" s="41"/>
      <c r="M235" s="260"/>
      <c r="N235" s="87"/>
      <c r="O235" s="87"/>
      <c r="P235" s="87"/>
      <c r="Q235" s="87"/>
      <c r="R235" s="87"/>
      <c r="S235" s="87"/>
      <c r="T235" s="88"/>
      <c r="AT235" s="16" t="s">
        <v>164</v>
      </c>
      <c r="AU235" s="16" t="s">
        <v>90</v>
      </c>
    </row>
    <row r="236" s="1" customFormat="1">
      <c r="B236" s="39"/>
      <c r="C236" s="40"/>
      <c r="D236" s="258" t="s">
        <v>166</v>
      </c>
      <c r="E236" s="40"/>
      <c r="F236" s="261" t="s">
        <v>1231</v>
      </c>
      <c r="G236" s="40"/>
      <c r="H236" s="40"/>
      <c r="I236" s="155"/>
      <c r="J236" s="40"/>
      <c r="K236" s="40"/>
      <c r="L236" s="41"/>
      <c r="M236" s="260"/>
      <c r="N236" s="87"/>
      <c r="O236" s="87"/>
      <c r="P236" s="87"/>
      <c r="Q236" s="87"/>
      <c r="R236" s="87"/>
      <c r="S236" s="87"/>
      <c r="T236" s="88"/>
      <c r="AT236" s="16" t="s">
        <v>166</v>
      </c>
      <c r="AU236" s="16" t="s">
        <v>90</v>
      </c>
    </row>
    <row r="237" s="1" customFormat="1" ht="16.5" customHeight="1">
      <c r="B237" s="39"/>
      <c r="C237" s="246" t="s">
        <v>290</v>
      </c>
      <c r="D237" s="246" t="s">
        <v>157</v>
      </c>
      <c r="E237" s="247" t="s">
        <v>1232</v>
      </c>
      <c r="F237" s="248" t="s">
        <v>1233</v>
      </c>
      <c r="G237" s="249" t="s">
        <v>749</v>
      </c>
      <c r="H237" s="250">
        <v>779.15999999999997</v>
      </c>
      <c r="I237" s="251"/>
      <c r="J237" s="252">
        <f>ROUND(I237*H237,2)</f>
        <v>0</v>
      </c>
      <c r="K237" s="248" t="s">
        <v>1</v>
      </c>
      <c r="L237" s="41"/>
      <c r="M237" s="253" t="s">
        <v>1</v>
      </c>
      <c r="N237" s="254" t="s">
        <v>45</v>
      </c>
      <c r="O237" s="87"/>
      <c r="P237" s="255">
        <f>O237*H237</f>
        <v>0</v>
      </c>
      <c r="Q237" s="255">
        <v>0.00084000000000000003</v>
      </c>
      <c r="R237" s="255">
        <f>Q237*H237</f>
        <v>0.65449440000000003</v>
      </c>
      <c r="S237" s="255">
        <v>0</v>
      </c>
      <c r="T237" s="256">
        <f>S237*H237</f>
        <v>0</v>
      </c>
      <c r="AR237" s="257" t="s">
        <v>162</v>
      </c>
      <c r="AT237" s="257" t="s">
        <v>157</v>
      </c>
      <c r="AU237" s="257" t="s">
        <v>90</v>
      </c>
      <c r="AY237" s="16" t="s">
        <v>154</v>
      </c>
      <c r="BE237" s="139">
        <f>IF(N237="základní",J237,0)</f>
        <v>0</v>
      </c>
      <c r="BF237" s="139">
        <f>IF(N237="snížená",J237,0)</f>
        <v>0</v>
      </c>
      <c r="BG237" s="139">
        <f>IF(N237="zákl. přenesená",J237,0)</f>
        <v>0</v>
      </c>
      <c r="BH237" s="139">
        <f>IF(N237="sníž. přenesená",J237,0)</f>
        <v>0</v>
      </c>
      <c r="BI237" s="139">
        <f>IF(N237="nulová",J237,0)</f>
        <v>0</v>
      </c>
      <c r="BJ237" s="16" t="s">
        <v>88</v>
      </c>
      <c r="BK237" s="139">
        <f>ROUND(I237*H237,2)</f>
        <v>0</v>
      </c>
      <c r="BL237" s="16" t="s">
        <v>162</v>
      </c>
      <c r="BM237" s="257" t="s">
        <v>1234</v>
      </c>
    </row>
    <row r="238" s="1" customFormat="1">
      <c r="B238" s="39"/>
      <c r="C238" s="40"/>
      <c r="D238" s="258" t="s">
        <v>164</v>
      </c>
      <c r="E238" s="40"/>
      <c r="F238" s="259" t="s">
        <v>1233</v>
      </c>
      <c r="G238" s="40"/>
      <c r="H238" s="40"/>
      <c r="I238" s="155"/>
      <c r="J238" s="40"/>
      <c r="K238" s="40"/>
      <c r="L238" s="41"/>
      <c r="M238" s="260"/>
      <c r="N238" s="87"/>
      <c r="O238" s="87"/>
      <c r="P238" s="87"/>
      <c r="Q238" s="87"/>
      <c r="R238" s="87"/>
      <c r="S238" s="87"/>
      <c r="T238" s="88"/>
      <c r="AT238" s="16" t="s">
        <v>164</v>
      </c>
      <c r="AU238" s="16" t="s">
        <v>90</v>
      </c>
    </row>
    <row r="239" s="12" customFormat="1">
      <c r="B239" s="262"/>
      <c r="C239" s="263"/>
      <c r="D239" s="258" t="s">
        <v>172</v>
      </c>
      <c r="E239" s="282" t="s">
        <v>1</v>
      </c>
      <c r="F239" s="264" t="s">
        <v>1235</v>
      </c>
      <c r="G239" s="263"/>
      <c r="H239" s="265">
        <v>779.15999999999997</v>
      </c>
      <c r="I239" s="266"/>
      <c r="J239" s="263"/>
      <c r="K239" s="263"/>
      <c r="L239" s="267"/>
      <c r="M239" s="268"/>
      <c r="N239" s="269"/>
      <c r="O239" s="269"/>
      <c r="P239" s="269"/>
      <c r="Q239" s="269"/>
      <c r="R239" s="269"/>
      <c r="S239" s="269"/>
      <c r="T239" s="270"/>
      <c r="AT239" s="271" t="s">
        <v>172</v>
      </c>
      <c r="AU239" s="271" t="s">
        <v>90</v>
      </c>
      <c r="AV239" s="12" t="s">
        <v>90</v>
      </c>
      <c r="AW239" s="12" t="s">
        <v>34</v>
      </c>
      <c r="AX239" s="12" t="s">
        <v>80</v>
      </c>
      <c r="AY239" s="271" t="s">
        <v>154</v>
      </c>
    </row>
    <row r="240" s="13" customFormat="1">
      <c r="B240" s="283"/>
      <c r="C240" s="284"/>
      <c r="D240" s="258" t="s">
        <v>172</v>
      </c>
      <c r="E240" s="285" t="s">
        <v>1</v>
      </c>
      <c r="F240" s="286" t="s">
        <v>229</v>
      </c>
      <c r="G240" s="284"/>
      <c r="H240" s="287">
        <v>779.15999999999997</v>
      </c>
      <c r="I240" s="288"/>
      <c r="J240" s="284"/>
      <c r="K240" s="284"/>
      <c r="L240" s="289"/>
      <c r="M240" s="290"/>
      <c r="N240" s="291"/>
      <c r="O240" s="291"/>
      <c r="P240" s="291"/>
      <c r="Q240" s="291"/>
      <c r="R240" s="291"/>
      <c r="S240" s="291"/>
      <c r="T240" s="292"/>
      <c r="AT240" s="293" t="s">
        <v>172</v>
      </c>
      <c r="AU240" s="293" t="s">
        <v>90</v>
      </c>
      <c r="AV240" s="13" t="s">
        <v>162</v>
      </c>
      <c r="AW240" s="13" t="s">
        <v>34</v>
      </c>
      <c r="AX240" s="13" t="s">
        <v>88</v>
      </c>
      <c r="AY240" s="293" t="s">
        <v>154</v>
      </c>
    </row>
    <row r="241" s="1" customFormat="1" ht="24" customHeight="1">
      <c r="B241" s="39"/>
      <c r="C241" s="246" t="s">
        <v>294</v>
      </c>
      <c r="D241" s="246" t="s">
        <v>157</v>
      </c>
      <c r="E241" s="247" t="s">
        <v>1236</v>
      </c>
      <c r="F241" s="248" t="s">
        <v>1237</v>
      </c>
      <c r="G241" s="249" t="s">
        <v>749</v>
      </c>
      <c r="H241" s="250">
        <v>779.15999999999997</v>
      </c>
      <c r="I241" s="251"/>
      <c r="J241" s="252">
        <f>ROUND(I241*H241,2)</f>
        <v>0</v>
      </c>
      <c r="K241" s="248" t="s">
        <v>1</v>
      </c>
      <c r="L241" s="41"/>
      <c r="M241" s="253" t="s">
        <v>1</v>
      </c>
      <c r="N241" s="254" t="s">
        <v>45</v>
      </c>
      <c r="O241" s="87"/>
      <c r="P241" s="255">
        <f>O241*H241</f>
        <v>0</v>
      </c>
      <c r="Q241" s="255">
        <v>0</v>
      </c>
      <c r="R241" s="255">
        <f>Q241*H241</f>
        <v>0</v>
      </c>
      <c r="S241" s="255">
        <v>0</v>
      </c>
      <c r="T241" s="256">
        <f>S241*H241</f>
        <v>0</v>
      </c>
      <c r="AR241" s="257" t="s">
        <v>162</v>
      </c>
      <c r="AT241" s="257" t="s">
        <v>157</v>
      </c>
      <c r="AU241" s="257" t="s">
        <v>90</v>
      </c>
      <c r="AY241" s="16" t="s">
        <v>154</v>
      </c>
      <c r="BE241" s="139">
        <f>IF(N241="základní",J241,0)</f>
        <v>0</v>
      </c>
      <c r="BF241" s="139">
        <f>IF(N241="snížená",J241,0)</f>
        <v>0</v>
      </c>
      <c r="BG241" s="139">
        <f>IF(N241="zákl. přenesená",J241,0)</f>
        <v>0</v>
      </c>
      <c r="BH241" s="139">
        <f>IF(N241="sníž. přenesená",J241,0)</f>
        <v>0</v>
      </c>
      <c r="BI241" s="139">
        <f>IF(N241="nulová",J241,0)</f>
        <v>0</v>
      </c>
      <c r="BJ241" s="16" t="s">
        <v>88</v>
      </c>
      <c r="BK241" s="139">
        <f>ROUND(I241*H241,2)</f>
        <v>0</v>
      </c>
      <c r="BL241" s="16" t="s">
        <v>162</v>
      </c>
      <c r="BM241" s="257" t="s">
        <v>1238</v>
      </c>
    </row>
    <row r="242" s="1" customFormat="1">
      <c r="B242" s="39"/>
      <c r="C242" s="40"/>
      <c r="D242" s="258" t="s">
        <v>164</v>
      </c>
      <c r="E242" s="40"/>
      <c r="F242" s="259" t="s">
        <v>1237</v>
      </c>
      <c r="G242" s="40"/>
      <c r="H242" s="40"/>
      <c r="I242" s="155"/>
      <c r="J242" s="40"/>
      <c r="K242" s="40"/>
      <c r="L242" s="41"/>
      <c r="M242" s="260"/>
      <c r="N242" s="87"/>
      <c r="O242" s="87"/>
      <c r="P242" s="87"/>
      <c r="Q242" s="87"/>
      <c r="R242" s="87"/>
      <c r="S242" s="87"/>
      <c r="T242" s="88"/>
      <c r="AT242" s="16" t="s">
        <v>164</v>
      </c>
      <c r="AU242" s="16" t="s">
        <v>90</v>
      </c>
    </row>
    <row r="243" s="1" customFormat="1" ht="24" customHeight="1">
      <c r="B243" s="39"/>
      <c r="C243" s="246" t="s">
        <v>300</v>
      </c>
      <c r="D243" s="246" t="s">
        <v>157</v>
      </c>
      <c r="E243" s="247" t="s">
        <v>1239</v>
      </c>
      <c r="F243" s="248" t="s">
        <v>1240</v>
      </c>
      <c r="G243" s="249" t="s">
        <v>1084</v>
      </c>
      <c r="H243" s="250">
        <v>314.60300000000001</v>
      </c>
      <c r="I243" s="251"/>
      <c r="J243" s="252">
        <f>ROUND(I243*H243,2)</f>
        <v>0</v>
      </c>
      <c r="K243" s="248" t="s">
        <v>1</v>
      </c>
      <c r="L243" s="41"/>
      <c r="M243" s="253" t="s">
        <v>1</v>
      </c>
      <c r="N243" s="254" t="s">
        <v>45</v>
      </c>
      <c r="O243" s="87"/>
      <c r="P243" s="255">
        <f>O243*H243</f>
        <v>0</v>
      </c>
      <c r="Q243" s="255">
        <v>0</v>
      </c>
      <c r="R243" s="255">
        <f>Q243*H243</f>
        <v>0</v>
      </c>
      <c r="S243" s="255">
        <v>0</v>
      </c>
      <c r="T243" s="256">
        <f>S243*H243</f>
        <v>0</v>
      </c>
      <c r="AR243" s="257" t="s">
        <v>162</v>
      </c>
      <c r="AT243" s="257" t="s">
        <v>157</v>
      </c>
      <c r="AU243" s="257" t="s">
        <v>90</v>
      </c>
      <c r="AY243" s="16" t="s">
        <v>154</v>
      </c>
      <c r="BE243" s="139">
        <f>IF(N243="základní",J243,0)</f>
        <v>0</v>
      </c>
      <c r="BF243" s="139">
        <f>IF(N243="snížená",J243,0)</f>
        <v>0</v>
      </c>
      <c r="BG243" s="139">
        <f>IF(N243="zákl. přenesená",J243,0)</f>
        <v>0</v>
      </c>
      <c r="BH243" s="139">
        <f>IF(N243="sníž. přenesená",J243,0)</f>
        <v>0</v>
      </c>
      <c r="BI243" s="139">
        <f>IF(N243="nulová",J243,0)</f>
        <v>0</v>
      </c>
      <c r="BJ243" s="16" t="s">
        <v>88</v>
      </c>
      <c r="BK243" s="139">
        <f>ROUND(I243*H243,2)</f>
        <v>0</v>
      </c>
      <c r="BL243" s="16" t="s">
        <v>162</v>
      </c>
      <c r="BM243" s="257" t="s">
        <v>1241</v>
      </c>
    </row>
    <row r="244" s="1" customFormat="1">
      <c r="B244" s="39"/>
      <c r="C244" s="40"/>
      <c r="D244" s="258" t="s">
        <v>164</v>
      </c>
      <c r="E244" s="40"/>
      <c r="F244" s="259" t="s">
        <v>1240</v>
      </c>
      <c r="G244" s="40"/>
      <c r="H244" s="40"/>
      <c r="I244" s="155"/>
      <c r="J244" s="40"/>
      <c r="K244" s="40"/>
      <c r="L244" s="41"/>
      <c r="M244" s="260"/>
      <c r="N244" s="87"/>
      <c r="O244" s="87"/>
      <c r="P244" s="87"/>
      <c r="Q244" s="87"/>
      <c r="R244" s="87"/>
      <c r="S244" s="87"/>
      <c r="T244" s="88"/>
      <c r="AT244" s="16" t="s">
        <v>164</v>
      </c>
      <c r="AU244" s="16" t="s">
        <v>90</v>
      </c>
    </row>
    <row r="245" s="12" customFormat="1">
      <c r="B245" s="262"/>
      <c r="C245" s="263"/>
      <c r="D245" s="258" t="s">
        <v>172</v>
      </c>
      <c r="E245" s="282" t="s">
        <v>1</v>
      </c>
      <c r="F245" s="264" t="s">
        <v>1242</v>
      </c>
      <c r="G245" s="263"/>
      <c r="H245" s="265">
        <v>314.60300000000001</v>
      </c>
      <c r="I245" s="266"/>
      <c r="J245" s="263"/>
      <c r="K245" s="263"/>
      <c r="L245" s="267"/>
      <c r="M245" s="268"/>
      <c r="N245" s="269"/>
      <c r="O245" s="269"/>
      <c r="P245" s="269"/>
      <c r="Q245" s="269"/>
      <c r="R245" s="269"/>
      <c r="S245" s="269"/>
      <c r="T245" s="270"/>
      <c r="AT245" s="271" t="s">
        <v>172</v>
      </c>
      <c r="AU245" s="271" t="s">
        <v>90</v>
      </c>
      <c r="AV245" s="12" t="s">
        <v>90</v>
      </c>
      <c r="AW245" s="12" t="s">
        <v>34</v>
      </c>
      <c r="AX245" s="12" t="s">
        <v>80</v>
      </c>
      <c r="AY245" s="271" t="s">
        <v>154</v>
      </c>
    </row>
    <row r="246" s="13" customFormat="1">
      <c r="B246" s="283"/>
      <c r="C246" s="284"/>
      <c r="D246" s="258" t="s">
        <v>172</v>
      </c>
      <c r="E246" s="285" t="s">
        <v>1</v>
      </c>
      <c r="F246" s="286" t="s">
        <v>229</v>
      </c>
      <c r="G246" s="284"/>
      <c r="H246" s="287">
        <v>314.60300000000001</v>
      </c>
      <c r="I246" s="288"/>
      <c r="J246" s="284"/>
      <c r="K246" s="284"/>
      <c r="L246" s="289"/>
      <c r="M246" s="290"/>
      <c r="N246" s="291"/>
      <c r="O246" s="291"/>
      <c r="P246" s="291"/>
      <c r="Q246" s="291"/>
      <c r="R246" s="291"/>
      <c r="S246" s="291"/>
      <c r="T246" s="292"/>
      <c r="AT246" s="293" t="s">
        <v>172</v>
      </c>
      <c r="AU246" s="293" t="s">
        <v>90</v>
      </c>
      <c r="AV246" s="13" t="s">
        <v>162</v>
      </c>
      <c r="AW246" s="13" t="s">
        <v>34</v>
      </c>
      <c r="AX246" s="13" t="s">
        <v>88</v>
      </c>
      <c r="AY246" s="293" t="s">
        <v>154</v>
      </c>
    </row>
    <row r="247" s="1" customFormat="1" ht="24" customHeight="1">
      <c r="B247" s="39"/>
      <c r="C247" s="246" t="s">
        <v>304</v>
      </c>
      <c r="D247" s="246" t="s">
        <v>157</v>
      </c>
      <c r="E247" s="247" t="s">
        <v>1243</v>
      </c>
      <c r="F247" s="248" t="s">
        <v>1244</v>
      </c>
      <c r="G247" s="249" t="s">
        <v>1084</v>
      </c>
      <c r="H247" s="250">
        <v>670.64599999999996</v>
      </c>
      <c r="I247" s="251"/>
      <c r="J247" s="252">
        <f>ROUND(I247*H247,2)</f>
        <v>0</v>
      </c>
      <c r="K247" s="248" t="s">
        <v>161</v>
      </c>
      <c r="L247" s="41"/>
      <c r="M247" s="253" t="s">
        <v>1</v>
      </c>
      <c r="N247" s="254" t="s">
        <v>45</v>
      </c>
      <c r="O247" s="87"/>
      <c r="P247" s="255">
        <f>O247*H247</f>
        <v>0</v>
      </c>
      <c r="Q247" s="255">
        <v>0</v>
      </c>
      <c r="R247" s="255">
        <f>Q247*H247</f>
        <v>0</v>
      </c>
      <c r="S247" s="255">
        <v>0</v>
      </c>
      <c r="T247" s="256">
        <f>S247*H247</f>
        <v>0</v>
      </c>
      <c r="AR247" s="257" t="s">
        <v>162</v>
      </c>
      <c r="AT247" s="257" t="s">
        <v>157</v>
      </c>
      <c r="AU247" s="257" t="s">
        <v>90</v>
      </c>
      <c r="AY247" s="16" t="s">
        <v>154</v>
      </c>
      <c r="BE247" s="139">
        <f>IF(N247="základní",J247,0)</f>
        <v>0</v>
      </c>
      <c r="BF247" s="139">
        <f>IF(N247="snížená",J247,0)</f>
        <v>0</v>
      </c>
      <c r="BG247" s="139">
        <f>IF(N247="zákl. přenesená",J247,0)</f>
        <v>0</v>
      </c>
      <c r="BH247" s="139">
        <f>IF(N247="sníž. přenesená",J247,0)</f>
        <v>0</v>
      </c>
      <c r="BI247" s="139">
        <f>IF(N247="nulová",J247,0)</f>
        <v>0</v>
      </c>
      <c r="BJ247" s="16" t="s">
        <v>88</v>
      </c>
      <c r="BK247" s="139">
        <f>ROUND(I247*H247,2)</f>
        <v>0</v>
      </c>
      <c r="BL247" s="16" t="s">
        <v>162</v>
      </c>
      <c r="BM247" s="257" t="s">
        <v>1245</v>
      </c>
    </row>
    <row r="248" s="1" customFormat="1">
      <c r="B248" s="39"/>
      <c r="C248" s="40"/>
      <c r="D248" s="258" t="s">
        <v>164</v>
      </c>
      <c r="E248" s="40"/>
      <c r="F248" s="259" t="s">
        <v>1246</v>
      </c>
      <c r="G248" s="40"/>
      <c r="H248" s="40"/>
      <c r="I248" s="155"/>
      <c r="J248" s="40"/>
      <c r="K248" s="40"/>
      <c r="L248" s="41"/>
      <c r="M248" s="260"/>
      <c r="N248" s="87"/>
      <c r="O248" s="87"/>
      <c r="P248" s="87"/>
      <c r="Q248" s="87"/>
      <c r="R248" s="87"/>
      <c r="S248" s="87"/>
      <c r="T248" s="88"/>
      <c r="AT248" s="16" t="s">
        <v>164</v>
      </c>
      <c r="AU248" s="16" t="s">
        <v>90</v>
      </c>
    </row>
    <row r="249" s="12" customFormat="1">
      <c r="B249" s="262"/>
      <c r="C249" s="263"/>
      <c r="D249" s="258" t="s">
        <v>172</v>
      </c>
      <c r="E249" s="282" t="s">
        <v>1</v>
      </c>
      <c r="F249" s="264" t="s">
        <v>1247</v>
      </c>
      <c r="G249" s="263"/>
      <c r="H249" s="265">
        <v>670.64599999999996</v>
      </c>
      <c r="I249" s="266"/>
      <c r="J249" s="263"/>
      <c r="K249" s="263"/>
      <c r="L249" s="267"/>
      <c r="M249" s="268"/>
      <c r="N249" s="269"/>
      <c r="O249" s="269"/>
      <c r="P249" s="269"/>
      <c r="Q249" s="269"/>
      <c r="R249" s="269"/>
      <c r="S249" s="269"/>
      <c r="T249" s="270"/>
      <c r="AT249" s="271" t="s">
        <v>172</v>
      </c>
      <c r="AU249" s="271" t="s">
        <v>90</v>
      </c>
      <c r="AV249" s="12" t="s">
        <v>90</v>
      </c>
      <c r="AW249" s="12" t="s">
        <v>34</v>
      </c>
      <c r="AX249" s="12" t="s">
        <v>80</v>
      </c>
      <c r="AY249" s="271" t="s">
        <v>154</v>
      </c>
    </row>
    <row r="250" s="13" customFormat="1">
      <c r="B250" s="283"/>
      <c r="C250" s="284"/>
      <c r="D250" s="258" t="s">
        <v>172</v>
      </c>
      <c r="E250" s="285" t="s">
        <v>1</v>
      </c>
      <c r="F250" s="286" t="s">
        <v>229</v>
      </c>
      <c r="G250" s="284"/>
      <c r="H250" s="287">
        <v>670.64599999999996</v>
      </c>
      <c r="I250" s="288"/>
      <c r="J250" s="284"/>
      <c r="K250" s="284"/>
      <c r="L250" s="289"/>
      <c r="M250" s="290"/>
      <c r="N250" s="291"/>
      <c r="O250" s="291"/>
      <c r="P250" s="291"/>
      <c r="Q250" s="291"/>
      <c r="R250" s="291"/>
      <c r="S250" s="291"/>
      <c r="T250" s="292"/>
      <c r="AT250" s="293" t="s">
        <v>172</v>
      </c>
      <c r="AU250" s="293" t="s">
        <v>90</v>
      </c>
      <c r="AV250" s="13" t="s">
        <v>162</v>
      </c>
      <c r="AW250" s="13" t="s">
        <v>34</v>
      </c>
      <c r="AX250" s="13" t="s">
        <v>88</v>
      </c>
      <c r="AY250" s="293" t="s">
        <v>154</v>
      </c>
    </row>
    <row r="251" s="1" customFormat="1" ht="24" customHeight="1">
      <c r="B251" s="39"/>
      <c r="C251" s="246" t="s">
        <v>322</v>
      </c>
      <c r="D251" s="246" t="s">
        <v>157</v>
      </c>
      <c r="E251" s="247" t="s">
        <v>1248</v>
      </c>
      <c r="F251" s="248" t="s">
        <v>1249</v>
      </c>
      <c r="G251" s="249" t="s">
        <v>1084</v>
      </c>
      <c r="H251" s="250">
        <v>195.65199999999999</v>
      </c>
      <c r="I251" s="251"/>
      <c r="J251" s="252">
        <f>ROUND(I251*H251,2)</f>
        <v>0</v>
      </c>
      <c r="K251" s="248" t="s">
        <v>161</v>
      </c>
      <c r="L251" s="41"/>
      <c r="M251" s="253" t="s">
        <v>1</v>
      </c>
      <c r="N251" s="254" t="s">
        <v>45</v>
      </c>
      <c r="O251" s="87"/>
      <c r="P251" s="255">
        <f>O251*H251</f>
        <v>0</v>
      </c>
      <c r="Q251" s="255">
        <v>0</v>
      </c>
      <c r="R251" s="255">
        <f>Q251*H251</f>
        <v>0</v>
      </c>
      <c r="S251" s="255">
        <v>0</v>
      </c>
      <c r="T251" s="256">
        <f>S251*H251</f>
        <v>0</v>
      </c>
      <c r="AR251" s="257" t="s">
        <v>162</v>
      </c>
      <c r="AT251" s="257" t="s">
        <v>157</v>
      </c>
      <c r="AU251" s="257" t="s">
        <v>90</v>
      </c>
      <c r="AY251" s="16" t="s">
        <v>154</v>
      </c>
      <c r="BE251" s="139">
        <f>IF(N251="základní",J251,0)</f>
        <v>0</v>
      </c>
      <c r="BF251" s="139">
        <f>IF(N251="snížená",J251,0)</f>
        <v>0</v>
      </c>
      <c r="BG251" s="139">
        <f>IF(N251="zákl. přenesená",J251,0)</f>
        <v>0</v>
      </c>
      <c r="BH251" s="139">
        <f>IF(N251="sníž. přenesená",J251,0)</f>
        <v>0</v>
      </c>
      <c r="BI251" s="139">
        <f>IF(N251="nulová",J251,0)</f>
        <v>0</v>
      </c>
      <c r="BJ251" s="16" t="s">
        <v>88</v>
      </c>
      <c r="BK251" s="139">
        <f>ROUND(I251*H251,2)</f>
        <v>0</v>
      </c>
      <c r="BL251" s="16" t="s">
        <v>162</v>
      </c>
      <c r="BM251" s="257" t="s">
        <v>1250</v>
      </c>
    </row>
    <row r="252" s="1" customFormat="1">
      <c r="B252" s="39"/>
      <c r="C252" s="40"/>
      <c r="D252" s="258" t="s">
        <v>164</v>
      </c>
      <c r="E252" s="40"/>
      <c r="F252" s="259" t="s">
        <v>1251</v>
      </c>
      <c r="G252" s="40"/>
      <c r="H252" s="40"/>
      <c r="I252" s="155"/>
      <c r="J252" s="40"/>
      <c r="K252" s="40"/>
      <c r="L252" s="41"/>
      <c r="M252" s="260"/>
      <c r="N252" s="87"/>
      <c r="O252" s="87"/>
      <c r="P252" s="87"/>
      <c r="Q252" s="87"/>
      <c r="R252" s="87"/>
      <c r="S252" s="87"/>
      <c r="T252" s="88"/>
      <c r="AT252" s="16" t="s">
        <v>164</v>
      </c>
      <c r="AU252" s="16" t="s">
        <v>90</v>
      </c>
    </row>
    <row r="253" s="1" customFormat="1">
      <c r="B253" s="39"/>
      <c r="C253" s="40"/>
      <c r="D253" s="258" t="s">
        <v>166</v>
      </c>
      <c r="E253" s="40"/>
      <c r="F253" s="261" t="s">
        <v>1252</v>
      </c>
      <c r="G253" s="40"/>
      <c r="H253" s="40"/>
      <c r="I253" s="155"/>
      <c r="J253" s="40"/>
      <c r="K253" s="40"/>
      <c r="L253" s="41"/>
      <c r="M253" s="260"/>
      <c r="N253" s="87"/>
      <c r="O253" s="87"/>
      <c r="P253" s="87"/>
      <c r="Q253" s="87"/>
      <c r="R253" s="87"/>
      <c r="S253" s="87"/>
      <c r="T253" s="88"/>
      <c r="AT253" s="16" t="s">
        <v>166</v>
      </c>
      <c r="AU253" s="16" t="s">
        <v>90</v>
      </c>
    </row>
    <row r="254" s="12" customFormat="1">
      <c r="B254" s="262"/>
      <c r="C254" s="263"/>
      <c r="D254" s="258" t="s">
        <v>172</v>
      </c>
      <c r="E254" s="282" t="s">
        <v>1</v>
      </c>
      <c r="F254" s="264" t="s">
        <v>1253</v>
      </c>
      <c r="G254" s="263"/>
      <c r="H254" s="265">
        <v>195.65199999999999</v>
      </c>
      <c r="I254" s="266"/>
      <c r="J254" s="263"/>
      <c r="K254" s="263"/>
      <c r="L254" s="267"/>
      <c r="M254" s="268"/>
      <c r="N254" s="269"/>
      <c r="O254" s="269"/>
      <c r="P254" s="269"/>
      <c r="Q254" s="269"/>
      <c r="R254" s="269"/>
      <c r="S254" s="269"/>
      <c r="T254" s="270"/>
      <c r="AT254" s="271" t="s">
        <v>172</v>
      </c>
      <c r="AU254" s="271" t="s">
        <v>90</v>
      </c>
      <c r="AV254" s="12" t="s">
        <v>90</v>
      </c>
      <c r="AW254" s="12" t="s">
        <v>34</v>
      </c>
      <c r="AX254" s="12" t="s">
        <v>88</v>
      </c>
      <c r="AY254" s="271" t="s">
        <v>154</v>
      </c>
    </row>
    <row r="255" s="1" customFormat="1" ht="24" customHeight="1">
      <c r="B255" s="39"/>
      <c r="C255" s="246" t="s">
        <v>330</v>
      </c>
      <c r="D255" s="246" t="s">
        <v>157</v>
      </c>
      <c r="E255" s="247" t="s">
        <v>1254</v>
      </c>
      <c r="F255" s="248" t="s">
        <v>1255</v>
      </c>
      <c r="G255" s="249" t="s">
        <v>1084</v>
      </c>
      <c r="H255" s="250">
        <v>978.25999999999999</v>
      </c>
      <c r="I255" s="251"/>
      <c r="J255" s="252">
        <f>ROUND(I255*H255,2)</f>
        <v>0</v>
      </c>
      <c r="K255" s="248" t="s">
        <v>161</v>
      </c>
      <c r="L255" s="41"/>
      <c r="M255" s="253" t="s">
        <v>1</v>
      </c>
      <c r="N255" s="254" t="s">
        <v>45</v>
      </c>
      <c r="O255" s="87"/>
      <c r="P255" s="255">
        <f>O255*H255</f>
        <v>0</v>
      </c>
      <c r="Q255" s="255">
        <v>0</v>
      </c>
      <c r="R255" s="255">
        <f>Q255*H255</f>
        <v>0</v>
      </c>
      <c r="S255" s="255">
        <v>0</v>
      </c>
      <c r="T255" s="256">
        <f>S255*H255</f>
        <v>0</v>
      </c>
      <c r="AR255" s="257" t="s">
        <v>162</v>
      </c>
      <c r="AT255" s="257" t="s">
        <v>157</v>
      </c>
      <c r="AU255" s="257" t="s">
        <v>90</v>
      </c>
      <c r="AY255" s="16" t="s">
        <v>154</v>
      </c>
      <c r="BE255" s="139">
        <f>IF(N255="základní",J255,0)</f>
        <v>0</v>
      </c>
      <c r="BF255" s="139">
        <f>IF(N255="snížená",J255,0)</f>
        <v>0</v>
      </c>
      <c r="BG255" s="139">
        <f>IF(N255="zákl. přenesená",J255,0)</f>
        <v>0</v>
      </c>
      <c r="BH255" s="139">
        <f>IF(N255="sníž. přenesená",J255,0)</f>
        <v>0</v>
      </c>
      <c r="BI255" s="139">
        <f>IF(N255="nulová",J255,0)</f>
        <v>0</v>
      </c>
      <c r="BJ255" s="16" t="s">
        <v>88</v>
      </c>
      <c r="BK255" s="139">
        <f>ROUND(I255*H255,2)</f>
        <v>0</v>
      </c>
      <c r="BL255" s="16" t="s">
        <v>162</v>
      </c>
      <c r="BM255" s="257" t="s">
        <v>1256</v>
      </c>
    </row>
    <row r="256" s="1" customFormat="1">
      <c r="B256" s="39"/>
      <c r="C256" s="40"/>
      <c r="D256" s="258" t="s">
        <v>164</v>
      </c>
      <c r="E256" s="40"/>
      <c r="F256" s="259" t="s">
        <v>1257</v>
      </c>
      <c r="G256" s="40"/>
      <c r="H256" s="40"/>
      <c r="I256" s="155"/>
      <c r="J256" s="40"/>
      <c r="K256" s="40"/>
      <c r="L256" s="41"/>
      <c r="M256" s="260"/>
      <c r="N256" s="87"/>
      <c r="O256" s="87"/>
      <c r="P256" s="87"/>
      <c r="Q256" s="87"/>
      <c r="R256" s="87"/>
      <c r="S256" s="87"/>
      <c r="T256" s="88"/>
      <c r="AT256" s="16" t="s">
        <v>164</v>
      </c>
      <c r="AU256" s="16" t="s">
        <v>90</v>
      </c>
    </row>
    <row r="257" s="1" customFormat="1">
      <c r="B257" s="39"/>
      <c r="C257" s="40"/>
      <c r="D257" s="258" t="s">
        <v>166</v>
      </c>
      <c r="E257" s="40"/>
      <c r="F257" s="261" t="s">
        <v>1252</v>
      </c>
      <c r="G257" s="40"/>
      <c r="H257" s="40"/>
      <c r="I257" s="155"/>
      <c r="J257" s="40"/>
      <c r="K257" s="40"/>
      <c r="L257" s="41"/>
      <c r="M257" s="260"/>
      <c r="N257" s="87"/>
      <c r="O257" s="87"/>
      <c r="P257" s="87"/>
      <c r="Q257" s="87"/>
      <c r="R257" s="87"/>
      <c r="S257" s="87"/>
      <c r="T257" s="88"/>
      <c r="AT257" s="16" t="s">
        <v>166</v>
      </c>
      <c r="AU257" s="16" t="s">
        <v>90</v>
      </c>
    </row>
    <row r="258" s="12" customFormat="1">
      <c r="B258" s="262"/>
      <c r="C258" s="263"/>
      <c r="D258" s="258" t="s">
        <v>172</v>
      </c>
      <c r="E258" s="282" t="s">
        <v>1</v>
      </c>
      <c r="F258" s="264" t="s">
        <v>1258</v>
      </c>
      <c r="G258" s="263"/>
      <c r="H258" s="265">
        <v>195.65199999999999</v>
      </c>
      <c r="I258" s="266"/>
      <c r="J258" s="263"/>
      <c r="K258" s="263"/>
      <c r="L258" s="267"/>
      <c r="M258" s="268"/>
      <c r="N258" s="269"/>
      <c r="O258" s="269"/>
      <c r="P258" s="269"/>
      <c r="Q258" s="269"/>
      <c r="R258" s="269"/>
      <c r="S258" s="269"/>
      <c r="T258" s="270"/>
      <c r="AT258" s="271" t="s">
        <v>172</v>
      </c>
      <c r="AU258" s="271" t="s">
        <v>90</v>
      </c>
      <c r="AV258" s="12" t="s">
        <v>90</v>
      </c>
      <c r="AW258" s="12" t="s">
        <v>34</v>
      </c>
      <c r="AX258" s="12" t="s">
        <v>88</v>
      </c>
      <c r="AY258" s="271" t="s">
        <v>154</v>
      </c>
    </row>
    <row r="259" s="12" customFormat="1">
      <c r="B259" s="262"/>
      <c r="C259" s="263"/>
      <c r="D259" s="258" t="s">
        <v>172</v>
      </c>
      <c r="E259" s="263"/>
      <c r="F259" s="264" t="s">
        <v>1259</v>
      </c>
      <c r="G259" s="263"/>
      <c r="H259" s="265">
        <v>978.25999999999999</v>
      </c>
      <c r="I259" s="266"/>
      <c r="J259" s="263"/>
      <c r="K259" s="263"/>
      <c r="L259" s="267"/>
      <c r="M259" s="268"/>
      <c r="N259" s="269"/>
      <c r="O259" s="269"/>
      <c r="P259" s="269"/>
      <c r="Q259" s="269"/>
      <c r="R259" s="269"/>
      <c r="S259" s="269"/>
      <c r="T259" s="270"/>
      <c r="AT259" s="271" t="s">
        <v>172</v>
      </c>
      <c r="AU259" s="271" t="s">
        <v>90</v>
      </c>
      <c r="AV259" s="12" t="s">
        <v>90</v>
      </c>
      <c r="AW259" s="12" t="s">
        <v>4</v>
      </c>
      <c r="AX259" s="12" t="s">
        <v>88</v>
      </c>
      <c r="AY259" s="271" t="s">
        <v>154</v>
      </c>
    </row>
    <row r="260" s="1" customFormat="1" ht="16.5" customHeight="1">
      <c r="B260" s="39"/>
      <c r="C260" s="246" t="s">
        <v>313</v>
      </c>
      <c r="D260" s="246" t="s">
        <v>157</v>
      </c>
      <c r="E260" s="247" t="s">
        <v>1260</v>
      </c>
      <c r="F260" s="248" t="s">
        <v>1261</v>
      </c>
      <c r="G260" s="249" t="s">
        <v>1084</v>
      </c>
      <c r="H260" s="250">
        <v>335.32299999999998</v>
      </c>
      <c r="I260" s="251"/>
      <c r="J260" s="252">
        <f>ROUND(I260*H260,2)</f>
        <v>0</v>
      </c>
      <c r="K260" s="248" t="s">
        <v>161</v>
      </c>
      <c r="L260" s="41"/>
      <c r="M260" s="253" t="s">
        <v>1</v>
      </c>
      <c r="N260" s="254" t="s">
        <v>45</v>
      </c>
      <c r="O260" s="87"/>
      <c r="P260" s="255">
        <f>O260*H260</f>
        <v>0</v>
      </c>
      <c r="Q260" s="255">
        <v>0</v>
      </c>
      <c r="R260" s="255">
        <f>Q260*H260</f>
        <v>0</v>
      </c>
      <c r="S260" s="255">
        <v>0</v>
      </c>
      <c r="T260" s="256">
        <f>S260*H260</f>
        <v>0</v>
      </c>
      <c r="AR260" s="257" t="s">
        <v>162</v>
      </c>
      <c r="AT260" s="257" t="s">
        <v>157</v>
      </c>
      <c r="AU260" s="257" t="s">
        <v>90</v>
      </c>
      <c r="AY260" s="16" t="s">
        <v>154</v>
      </c>
      <c r="BE260" s="139">
        <f>IF(N260="základní",J260,0)</f>
        <v>0</v>
      </c>
      <c r="BF260" s="139">
        <f>IF(N260="snížená",J260,0)</f>
        <v>0</v>
      </c>
      <c r="BG260" s="139">
        <f>IF(N260="zákl. přenesená",J260,0)</f>
        <v>0</v>
      </c>
      <c r="BH260" s="139">
        <f>IF(N260="sníž. přenesená",J260,0)</f>
        <v>0</v>
      </c>
      <c r="BI260" s="139">
        <f>IF(N260="nulová",J260,0)</f>
        <v>0</v>
      </c>
      <c r="BJ260" s="16" t="s">
        <v>88</v>
      </c>
      <c r="BK260" s="139">
        <f>ROUND(I260*H260,2)</f>
        <v>0</v>
      </c>
      <c r="BL260" s="16" t="s">
        <v>162</v>
      </c>
      <c r="BM260" s="257" t="s">
        <v>1262</v>
      </c>
    </row>
    <row r="261" s="1" customFormat="1">
      <c r="B261" s="39"/>
      <c r="C261" s="40"/>
      <c r="D261" s="258" t="s">
        <v>164</v>
      </c>
      <c r="E261" s="40"/>
      <c r="F261" s="259" t="s">
        <v>1263</v>
      </c>
      <c r="G261" s="40"/>
      <c r="H261" s="40"/>
      <c r="I261" s="155"/>
      <c r="J261" s="40"/>
      <c r="K261" s="40"/>
      <c r="L261" s="41"/>
      <c r="M261" s="260"/>
      <c r="N261" s="87"/>
      <c r="O261" s="87"/>
      <c r="P261" s="87"/>
      <c r="Q261" s="87"/>
      <c r="R261" s="87"/>
      <c r="S261" s="87"/>
      <c r="T261" s="88"/>
      <c r="AT261" s="16" t="s">
        <v>164</v>
      </c>
      <c r="AU261" s="16" t="s">
        <v>90</v>
      </c>
    </row>
    <row r="262" s="1" customFormat="1">
      <c r="B262" s="39"/>
      <c r="C262" s="40"/>
      <c r="D262" s="258" t="s">
        <v>166</v>
      </c>
      <c r="E262" s="40"/>
      <c r="F262" s="261" t="s">
        <v>1264</v>
      </c>
      <c r="G262" s="40"/>
      <c r="H262" s="40"/>
      <c r="I262" s="155"/>
      <c r="J262" s="40"/>
      <c r="K262" s="40"/>
      <c r="L262" s="41"/>
      <c r="M262" s="260"/>
      <c r="N262" s="87"/>
      <c r="O262" s="87"/>
      <c r="P262" s="87"/>
      <c r="Q262" s="87"/>
      <c r="R262" s="87"/>
      <c r="S262" s="87"/>
      <c r="T262" s="88"/>
      <c r="AT262" s="16" t="s">
        <v>166</v>
      </c>
      <c r="AU262" s="16" t="s">
        <v>90</v>
      </c>
    </row>
    <row r="263" s="12" customFormat="1">
      <c r="B263" s="262"/>
      <c r="C263" s="263"/>
      <c r="D263" s="258" t="s">
        <v>172</v>
      </c>
      <c r="E263" s="282" t="s">
        <v>1</v>
      </c>
      <c r="F263" s="264" t="s">
        <v>1265</v>
      </c>
      <c r="G263" s="263"/>
      <c r="H263" s="265">
        <v>335.32299999999998</v>
      </c>
      <c r="I263" s="266"/>
      <c r="J263" s="263"/>
      <c r="K263" s="263"/>
      <c r="L263" s="267"/>
      <c r="M263" s="268"/>
      <c r="N263" s="269"/>
      <c r="O263" s="269"/>
      <c r="P263" s="269"/>
      <c r="Q263" s="269"/>
      <c r="R263" s="269"/>
      <c r="S263" s="269"/>
      <c r="T263" s="270"/>
      <c r="AT263" s="271" t="s">
        <v>172</v>
      </c>
      <c r="AU263" s="271" t="s">
        <v>90</v>
      </c>
      <c r="AV263" s="12" t="s">
        <v>90</v>
      </c>
      <c r="AW263" s="12" t="s">
        <v>34</v>
      </c>
      <c r="AX263" s="12" t="s">
        <v>88</v>
      </c>
      <c r="AY263" s="271" t="s">
        <v>154</v>
      </c>
    </row>
    <row r="264" s="1" customFormat="1" ht="16.5" customHeight="1">
      <c r="B264" s="39"/>
      <c r="C264" s="246" t="s">
        <v>309</v>
      </c>
      <c r="D264" s="246" t="s">
        <v>157</v>
      </c>
      <c r="E264" s="247" t="s">
        <v>1266</v>
      </c>
      <c r="F264" s="248" t="s">
        <v>1267</v>
      </c>
      <c r="G264" s="249" t="s">
        <v>1084</v>
      </c>
      <c r="H264" s="250">
        <v>335.32299999999998</v>
      </c>
      <c r="I264" s="251"/>
      <c r="J264" s="252">
        <f>ROUND(I264*H264,2)</f>
        <v>0</v>
      </c>
      <c r="K264" s="248" t="s">
        <v>161</v>
      </c>
      <c r="L264" s="41"/>
      <c r="M264" s="253" t="s">
        <v>1</v>
      </c>
      <c r="N264" s="254" t="s">
        <v>45</v>
      </c>
      <c r="O264" s="87"/>
      <c r="P264" s="255">
        <f>O264*H264</f>
        <v>0</v>
      </c>
      <c r="Q264" s="255">
        <v>0</v>
      </c>
      <c r="R264" s="255">
        <f>Q264*H264</f>
        <v>0</v>
      </c>
      <c r="S264" s="255">
        <v>0</v>
      </c>
      <c r="T264" s="256">
        <f>S264*H264</f>
        <v>0</v>
      </c>
      <c r="AR264" s="257" t="s">
        <v>162</v>
      </c>
      <c r="AT264" s="257" t="s">
        <v>157</v>
      </c>
      <c r="AU264" s="257" t="s">
        <v>90</v>
      </c>
      <c r="AY264" s="16" t="s">
        <v>154</v>
      </c>
      <c r="BE264" s="139">
        <f>IF(N264="základní",J264,0)</f>
        <v>0</v>
      </c>
      <c r="BF264" s="139">
        <f>IF(N264="snížená",J264,0)</f>
        <v>0</v>
      </c>
      <c r="BG264" s="139">
        <f>IF(N264="zákl. přenesená",J264,0)</f>
        <v>0</v>
      </c>
      <c r="BH264" s="139">
        <f>IF(N264="sníž. přenesená",J264,0)</f>
        <v>0</v>
      </c>
      <c r="BI264" s="139">
        <f>IF(N264="nulová",J264,0)</f>
        <v>0</v>
      </c>
      <c r="BJ264" s="16" t="s">
        <v>88</v>
      </c>
      <c r="BK264" s="139">
        <f>ROUND(I264*H264,2)</f>
        <v>0</v>
      </c>
      <c r="BL264" s="16" t="s">
        <v>162</v>
      </c>
      <c r="BM264" s="257" t="s">
        <v>1268</v>
      </c>
    </row>
    <row r="265" s="1" customFormat="1">
      <c r="B265" s="39"/>
      <c r="C265" s="40"/>
      <c r="D265" s="258" t="s">
        <v>164</v>
      </c>
      <c r="E265" s="40"/>
      <c r="F265" s="259" t="s">
        <v>1269</v>
      </c>
      <c r="G265" s="40"/>
      <c r="H265" s="40"/>
      <c r="I265" s="155"/>
      <c r="J265" s="40"/>
      <c r="K265" s="40"/>
      <c r="L265" s="41"/>
      <c r="M265" s="260"/>
      <c r="N265" s="87"/>
      <c r="O265" s="87"/>
      <c r="P265" s="87"/>
      <c r="Q265" s="87"/>
      <c r="R265" s="87"/>
      <c r="S265" s="87"/>
      <c r="T265" s="88"/>
      <c r="AT265" s="16" t="s">
        <v>164</v>
      </c>
      <c r="AU265" s="16" t="s">
        <v>90</v>
      </c>
    </row>
    <row r="266" s="1" customFormat="1">
      <c r="B266" s="39"/>
      <c r="C266" s="40"/>
      <c r="D266" s="258" t="s">
        <v>166</v>
      </c>
      <c r="E266" s="40"/>
      <c r="F266" s="261" t="s">
        <v>1270</v>
      </c>
      <c r="G266" s="40"/>
      <c r="H266" s="40"/>
      <c r="I266" s="155"/>
      <c r="J266" s="40"/>
      <c r="K266" s="40"/>
      <c r="L266" s="41"/>
      <c r="M266" s="260"/>
      <c r="N266" s="87"/>
      <c r="O266" s="87"/>
      <c r="P266" s="87"/>
      <c r="Q266" s="87"/>
      <c r="R266" s="87"/>
      <c r="S266" s="87"/>
      <c r="T266" s="88"/>
      <c r="AT266" s="16" t="s">
        <v>166</v>
      </c>
      <c r="AU266" s="16" t="s">
        <v>90</v>
      </c>
    </row>
    <row r="267" s="12" customFormat="1">
      <c r="B267" s="262"/>
      <c r="C267" s="263"/>
      <c r="D267" s="258" t="s">
        <v>172</v>
      </c>
      <c r="E267" s="282" t="s">
        <v>1</v>
      </c>
      <c r="F267" s="264" t="s">
        <v>1271</v>
      </c>
      <c r="G267" s="263"/>
      <c r="H267" s="265">
        <v>335.32299999999998</v>
      </c>
      <c r="I267" s="266"/>
      <c r="J267" s="263"/>
      <c r="K267" s="263"/>
      <c r="L267" s="267"/>
      <c r="M267" s="268"/>
      <c r="N267" s="269"/>
      <c r="O267" s="269"/>
      <c r="P267" s="269"/>
      <c r="Q267" s="269"/>
      <c r="R267" s="269"/>
      <c r="S267" s="269"/>
      <c r="T267" s="270"/>
      <c r="AT267" s="271" t="s">
        <v>172</v>
      </c>
      <c r="AU267" s="271" t="s">
        <v>90</v>
      </c>
      <c r="AV267" s="12" t="s">
        <v>90</v>
      </c>
      <c r="AW267" s="12" t="s">
        <v>34</v>
      </c>
      <c r="AX267" s="12" t="s">
        <v>88</v>
      </c>
      <c r="AY267" s="271" t="s">
        <v>154</v>
      </c>
    </row>
    <row r="268" s="1" customFormat="1" ht="16.5" customHeight="1">
      <c r="B268" s="39"/>
      <c r="C268" s="246" t="s">
        <v>334</v>
      </c>
      <c r="D268" s="246" t="s">
        <v>157</v>
      </c>
      <c r="E268" s="247" t="s">
        <v>1266</v>
      </c>
      <c r="F268" s="248" t="s">
        <v>1267</v>
      </c>
      <c r="G268" s="249" t="s">
        <v>1084</v>
      </c>
      <c r="H268" s="250">
        <v>195.65199999999999</v>
      </c>
      <c r="I268" s="251"/>
      <c r="J268" s="252">
        <f>ROUND(I268*H268,2)</f>
        <v>0</v>
      </c>
      <c r="K268" s="248" t="s">
        <v>161</v>
      </c>
      <c r="L268" s="41"/>
      <c r="M268" s="253" t="s">
        <v>1</v>
      </c>
      <c r="N268" s="254" t="s">
        <v>45</v>
      </c>
      <c r="O268" s="87"/>
      <c r="P268" s="255">
        <f>O268*H268</f>
        <v>0</v>
      </c>
      <c r="Q268" s="255">
        <v>0</v>
      </c>
      <c r="R268" s="255">
        <f>Q268*H268</f>
        <v>0</v>
      </c>
      <c r="S268" s="255">
        <v>0</v>
      </c>
      <c r="T268" s="256">
        <f>S268*H268</f>
        <v>0</v>
      </c>
      <c r="AR268" s="257" t="s">
        <v>162</v>
      </c>
      <c r="AT268" s="257" t="s">
        <v>157</v>
      </c>
      <c r="AU268" s="257" t="s">
        <v>90</v>
      </c>
      <c r="AY268" s="16" t="s">
        <v>154</v>
      </c>
      <c r="BE268" s="139">
        <f>IF(N268="základní",J268,0)</f>
        <v>0</v>
      </c>
      <c r="BF268" s="139">
        <f>IF(N268="snížená",J268,0)</f>
        <v>0</v>
      </c>
      <c r="BG268" s="139">
        <f>IF(N268="zákl. přenesená",J268,0)</f>
        <v>0</v>
      </c>
      <c r="BH268" s="139">
        <f>IF(N268="sníž. přenesená",J268,0)</f>
        <v>0</v>
      </c>
      <c r="BI268" s="139">
        <f>IF(N268="nulová",J268,0)</f>
        <v>0</v>
      </c>
      <c r="BJ268" s="16" t="s">
        <v>88</v>
      </c>
      <c r="BK268" s="139">
        <f>ROUND(I268*H268,2)</f>
        <v>0</v>
      </c>
      <c r="BL268" s="16" t="s">
        <v>162</v>
      </c>
      <c r="BM268" s="257" t="s">
        <v>1272</v>
      </c>
    </row>
    <row r="269" s="1" customFormat="1">
      <c r="B269" s="39"/>
      <c r="C269" s="40"/>
      <c r="D269" s="258" t="s">
        <v>164</v>
      </c>
      <c r="E269" s="40"/>
      <c r="F269" s="259" t="s">
        <v>1269</v>
      </c>
      <c r="G269" s="40"/>
      <c r="H269" s="40"/>
      <c r="I269" s="155"/>
      <c r="J269" s="40"/>
      <c r="K269" s="40"/>
      <c r="L269" s="41"/>
      <c r="M269" s="260"/>
      <c r="N269" s="87"/>
      <c r="O269" s="87"/>
      <c r="P269" s="87"/>
      <c r="Q269" s="87"/>
      <c r="R269" s="87"/>
      <c r="S269" s="87"/>
      <c r="T269" s="88"/>
      <c r="AT269" s="16" t="s">
        <v>164</v>
      </c>
      <c r="AU269" s="16" t="s">
        <v>90</v>
      </c>
    </row>
    <row r="270" s="1" customFormat="1">
      <c r="B270" s="39"/>
      <c r="C270" s="40"/>
      <c r="D270" s="258" t="s">
        <v>166</v>
      </c>
      <c r="E270" s="40"/>
      <c r="F270" s="261" t="s">
        <v>1270</v>
      </c>
      <c r="G270" s="40"/>
      <c r="H270" s="40"/>
      <c r="I270" s="155"/>
      <c r="J270" s="40"/>
      <c r="K270" s="40"/>
      <c r="L270" s="41"/>
      <c r="M270" s="260"/>
      <c r="N270" s="87"/>
      <c r="O270" s="87"/>
      <c r="P270" s="87"/>
      <c r="Q270" s="87"/>
      <c r="R270" s="87"/>
      <c r="S270" s="87"/>
      <c r="T270" s="88"/>
      <c r="AT270" s="16" t="s">
        <v>166</v>
      </c>
      <c r="AU270" s="16" t="s">
        <v>90</v>
      </c>
    </row>
    <row r="271" s="12" customFormat="1">
      <c r="B271" s="262"/>
      <c r="C271" s="263"/>
      <c r="D271" s="258" t="s">
        <v>172</v>
      </c>
      <c r="E271" s="282" t="s">
        <v>1</v>
      </c>
      <c r="F271" s="264" t="s">
        <v>1273</v>
      </c>
      <c r="G271" s="263"/>
      <c r="H271" s="265">
        <v>195.65199999999999</v>
      </c>
      <c r="I271" s="266"/>
      <c r="J271" s="263"/>
      <c r="K271" s="263"/>
      <c r="L271" s="267"/>
      <c r="M271" s="268"/>
      <c r="N271" s="269"/>
      <c r="O271" s="269"/>
      <c r="P271" s="269"/>
      <c r="Q271" s="269"/>
      <c r="R271" s="269"/>
      <c r="S271" s="269"/>
      <c r="T271" s="270"/>
      <c r="AT271" s="271" t="s">
        <v>172</v>
      </c>
      <c r="AU271" s="271" t="s">
        <v>90</v>
      </c>
      <c r="AV271" s="12" t="s">
        <v>90</v>
      </c>
      <c r="AW271" s="12" t="s">
        <v>34</v>
      </c>
      <c r="AX271" s="12" t="s">
        <v>88</v>
      </c>
      <c r="AY271" s="271" t="s">
        <v>154</v>
      </c>
    </row>
    <row r="272" s="1" customFormat="1" ht="24" customHeight="1">
      <c r="B272" s="39"/>
      <c r="C272" s="246" t="s">
        <v>339</v>
      </c>
      <c r="D272" s="246" t="s">
        <v>157</v>
      </c>
      <c r="E272" s="247" t="s">
        <v>1274</v>
      </c>
      <c r="F272" s="248" t="s">
        <v>1275</v>
      </c>
      <c r="G272" s="249" t="s">
        <v>160</v>
      </c>
      <c r="H272" s="250">
        <v>352.17399999999998</v>
      </c>
      <c r="I272" s="251"/>
      <c r="J272" s="252">
        <f>ROUND(I272*H272,2)</f>
        <v>0</v>
      </c>
      <c r="K272" s="248" t="s">
        <v>161</v>
      </c>
      <c r="L272" s="41"/>
      <c r="M272" s="253" t="s">
        <v>1</v>
      </c>
      <c r="N272" s="254" t="s">
        <v>45</v>
      </c>
      <c r="O272" s="87"/>
      <c r="P272" s="255">
        <f>O272*H272</f>
        <v>0</v>
      </c>
      <c r="Q272" s="255">
        <v>0</v>
      </c>
      <c r="R272" s="255">
        <f>Q272*H272</f>
        <v>0</v>
      </c>
      <c r="S272" s="255">
        <v>0</v>
      </c>
      <c r="T272" s="256">
        <f>S272*H272</f>
        <v>0</v>
      </c>
      <c r="AR272" s="257" t="s">
        <v>162</v>
      </c>
      <c r="AT272" s="257" t="s">
        <v>157</v>
      </c>
      <c r="AU272" s="257" t="s">
        <v>90</v>
      </c>
      <c r="AY272" s="16" t="s">
        <v>154</v>
      </c>
      <c r="BE272" s="139">
        <f>IF(N272="základní",J272,0)</f>
        <v>0</v>
      </c>
      <c r="BF272" s="139">
        <f>IF(N272="snížená",J272,0)</f>
        <v>0</v>
      </c>
      <c r="BG272" s="139">
        <f>IF(N272="zákl. přenesená",J272,0)</f>
        <v>0</v>
      </c>
      <c r="BH272" s="139">
        <f>IF(N272="sníž. přenesená",J272,0)</f>
        <v>0</v>
      </c>
      <c r="BI272" s="139">
        <f>IF(N272="nulová",J272,0)</f>
        <v>0</v>
      </c>
      <c r="BJ272" s="16" t="s">
        <v>88</v>
      </c>
      <c r="BK272" s="139">
        <f>ROUND(I272*H272,2)</f>
        <v>0</v>
      </c>
      <c r="BL272" s="16" t="s">
        <v>162</v>
      </c>
      <c r="BM272" s="257" t="s">
        <v>1276</v>
      </c>
    </row>
    <row r="273" s="1" customFormat="1">
      <c r="B273" s="39"/>
      <c r="C273" s="40"/>
      <c r="D273" s="258" t="s">
        <v>164</v>
      </c>
      <c r="E273" s="40"/>
      <c r="F273" s="259" t="s">
        <v>1277</v>
      </c>
      <c r="G273" s="40"/>
      <c r="H273" s="40"/>
      <c r="I273" s="155"/>
      <c r="J273" s="40"/>
      <c r="K273" s="40"/>
      <c r="L273" s="41"/>
      <c r="M273" s="260"/>
      <c r="N273" s="87"/>
      <c r="O273" s="87"/>
      <c r="P273" s="87"/>
      <c r="Q273" s="87"/>
      <c r="R273" s="87"/>
      <c r="S273" s="87"/>
      <c r="T273" s="88"/>
      <c r="AT273" s="16" t="s">
        <v>164</v>
      </c>
      <c r="AU273" s="16" t="s">
        <v>90</v>
      </c>
    </row>
    <row r="274" s="1" customFormat="1">
      <c r="B274" s="39"/>
      <c r="C274" s="40"/>
      <c r="D274" s="258" t="s">
        <v>166</v>
      </c>
      <c r="E274" s="40"/>
      <c r="F274" s="261" t="s">
        <v>1278</v>
      </c>
      <c r="G274" s="40"/>
      <c r="H274" s="40"/>
      <c r="I274" s="155"/>
      <c r="J274" s="40"/>
      <c r="K274" s="40"/>
      <c r="L274" s="41"/>
      <c r="M274" s="260"/>
      <c r="N274" s="87"/>
      <c r="O274" s="87"/>
      <c r="P274" s="87"/>
      <c r="Q274" s="87"/>
      <c r="R274" s="87"/>
      <c r="S274" s="87"/>
      <c r="T274" s="88"/>
      <c r="AT274" s="16" t="s">
        <v>166</v>
      </c>
      <c r="AU274" s="16" t="s">
        <v>90</v>
      </c>
    </row>
    <row r="275" s="12" customFormat="1">
      <c r="B275" s="262"/>
      <c r="C275" s="263"/>
      <c r="D275" s="258" t="s">
        <v>172</v>
      </c>
      <c r="E275" s="282" t="s">
        <v>1</v>
      </c>
      <c r="F275" s="264" t="s">
        <v>1279</v>
      </c>
      <c r="G275" s="263"/>
      <c r="H275" s="265">
        <v>352.17399999999998</v>
      </c>
      <c r="I275" s="266"/>
      <c r="J275" s="263"/>
      <c r="K275" s="263"/>
      <c r="L275" s="267"/>
      <c r="M275" s="268"/>
      <c r="N275" s="269"/>
      <c r="O275" s="269"/>
      <c r="P275" s="269"/>
      <c r="Q275" s="269"/>
      <c r="R275" s="269"/>
      <c r="S275" s="269"/>
      <c r="T275" s="270"/>
      <c r="AT275" s="271" t="s">
        <v>172</v>
      </c>
      <c r="AU275" s="271" t="s">
        <v>90</v>
      </c>
      <c r="AV275" s="12" t="s">
        <v>90</v>
      </c>
      <c r="AW275" s="12" t="s">
        <v>34</v>
      </c>
      <c r="AX275" s="12" t="s">
        <v>88</v>
      </c>
      <c r="AY275" s="271" t="s">
        <v>154</v>
      </c>
    </row>
    <row r="276" s="1" customFormat="1" ht="36" customHeight="1">
      <c r="B276" s="39"/>
      <c r="C276" s="246" t="s">
        <v>318</v>
      </c>
      <c r="D276" s="246" t="s">
        <v>157</v>
      </c>
      <c r="E276" s="247" t="s">
        <v>1280</v>
      </c>
      <c r="F276" s="248" t="s">
        <v>1281</v>
      </c>
      <c r="G276" s="249" t="s">
        <v>1084</v>
      </c>
      <c r="H276" s="250">
        <v>118.95099999999999</v>
      </c>
      <c r="I276" s="251"/>
      <c r="J276" s="252">
        <f>ROUND(I276*H276,2)</f>
        <v>0</v>
      </c>
      <c r="K276" s="248" t="s">
        <v>161</v>
      </c>
      <c r="L276" s="41"/>
      <c r="M276" s="253" t="s">
        <v>1</v>
      </c>
      <c r="N276" s="254" t="s">
        <v>45</v>
      </c>
      <c r="O276" s="87"/>
      <c r="P276" s="255">
        <f>O276*H276</f>
        <v>0</v>
      </c>
      <c r="Q276" s="255">
        <v>0</v>
      </c>
      <c r="R276" s="255">
        <f>Q276*H276</f>
        <v>0</v>
      </c>
      <c r="S276" s="255">
        <v>0</v>
      </c>
      <c r="T276" s="256">
        <f>S276*H276</f>
        <v>0</v>
      </c>
      <c r="AR276" s="257" t="s">
        <v>162</v>
      </c>
      <c r="AT276" s="257" t="s">
        <v>157</v>
      </c>
      <c r="AU276" s="257" t="s">
        <v>90</v>
      </c>
      <c r="AY276" s="16" t="s">
        <v>154</v>
      </c>
      <c r="BE276" s="139">
        <f>IF(N276="základní",J276,0)</f>
        <v>0</v>
      </c>
      <c r="BF276" s="139">
        <f>IF(N276="snížená",J276,0)</f>
        <v>0</v>
      </c>
      <c r="BG276" s="139">
        <f>IF(N276="zákl. přenesená",J276,0)</f>
        <v>0</v>
      </c>
      <c r="BH276" s="139">
        <f>IF(N276="sníž. přenesená",J276,0)</f>
        <v>0</v>
      </c>
      <c r="BI276" s="139">
        <f>IF(N276="nulová",J276,0)</f>
        <v>0</v>
      </c>
      <c r="BJ276" s="16" t="s">
        <v>88</v>
      </c>
      <c r="BK276" s="139">
        <f>ROUND(I276*H276,2)</f>
        <v>0</v>
      </c>
      <c r="BL276" s="16" t="s">
        <v>162</v>
      </c>
      <c r="BM276" s="257" t="s">
        <v>1282</v>
      </c>
    </row>
    <row r="277" s="1" customFormat="1">
      <c r="B277" s="39"/>
      <c r="C277" s="40"/>
      <c r="D277" s="258" t="s">
        <v>164</v>
      </c>
      <c r="E277" s="40"/>
      <c r="F277" s="259" t="s">
        <v>1281</v>
      </c>
      <c r="G277" s="40"/>
      <c r="H277" s="40"/>
      <c r="I277" s="155"/>
      <c r="J277" s="40"/>
      <c r="K277" s="40"/>
      <c r="L277" s="41"/>
      <c r="M277" s="260"/>
      <c r="N277" s="87"/>
      <c r="O277" s="87"/>
      <c r="P277" s="87"/>
      <c r="Q277" s="87"/>
      <c r="R277" s="87"/>
      <c r="S277" s="87"/>
      <c r="T277" s="88"/>
      <c r="AT277" s="16" t="s">
        <v>164</v>
      </c>
      <c r="AU277" s="16" t="s">
        <v>90</v>
      </c>
    </row>
    <row r="278" s="1" customFormat="1">
      <c r="B278" s="39"/>
      <c r="C278" s="40"/>
      <c r="D278" s="258" t="s">
        <v>166</v>
      </c>
      <c r="E278" s="40"/>
      <c r="F278" s="308" t="s">
        <v>1283</v>
      </c>
      <c r="G278" s="40"/>
      <c r="H278" s="40"/>
      <c r="I278" s="155"/>
      <c r="J278" s="40"/>
      <c r="K278" s="40"/>
      <c r="L278" s="41"/>
      <c r="M278" s="260"/>
      <c r="N278" s="87"/>
      <c r="O278" s="87"/>
      <c r="P278" s="87"/>
      <c r="Q278" s="87"/>
      <c r="R278" s="87"/>
      <c r="S278" s="87"/>
      <c r="T278" s="88"/>
      <c r="AT278" s="16" t="s">
        <v>166</v>
      </c>
      <c r="AU278" s="16" t="s">
        <v>90</v>
      </c>
    </row>
    <row r="279" s="14" customFormat="1">
      <c r="B279" s="298"/>
      <c r="C279" s="299"/>
      <c r="D279" s="258" t="s">
        <v>172</v>
      </c>
      <c r="E279" s="300" t="s">
        <v>1</v>
      </c>
      <c r="F279" s="301" t="s">
        <v>1284</v>
      </c>
      <c r="G279" s="299"/>
      <c r="H279" s="300" t="s">
        <v>1</v>
      </c>
      <c r="I279" s="302"/>
      <c r="J279" s="299"/>
      <c r="K279" s="299"/>
      <c r="L279" s="303"/>
      <c r="M279" s="304"/>
      <c r="N279" s="305"/>
      <c r="O279" s="305"/>
      <c r="P279" s="305"/>
      <c r="Q279" s="305"/>
      <c r="R279" s="305"/>
      <c r="S279" s="305"/>
      <c r="T279" s="306"/>
      <c r="AT279" s="307" t="s">
        <v>172</v>
      </c>
      <c r="AU279" s="307" t="s">
        <v>90</v>
      </c>
      <c r="AV279" s="14" t="s">
        <v>88</v>
      </c>
      <c r="AW279" s="14" t="s">
        <v>34</v>
      </c>
      <c r="AX279" s="14" t="s">
        <v>80</v>
      </c>
      <c r="AY279" s="307" t="s">
        <v>154</v>
      </c>
    </row>
    <row r="280" s="12" customFormat="1">
      <c r="B280" s="262"/>
      <c r="C280" s="263"/>
      <c r="D280" s="258" t="s">
        <v>172</v>
      </c>
      <c r="E280" s="282" t="s">
        <v>1</v>
      </c>
      <c r="F280" s="264" t="s">
        <v>1285</v>
      </c>
      <c r="G280" s="263"/>
      <c r="H280" s="265">
        <v>118.95099999999999</v>
      </c>
      <c r="I280" s="266"/>
      <c r="J280" s="263"/>
      <c r="K280" s="263"/>
      <c r="L280" s="267"/>
      <c r="M280" s="268"/>
      <c r="N280" s="269"/>
      <c r="O280" s="269"/>
      <c r="P280" s="269"/>
      <c r="Q280" s="269"/>
      <c r="R280" s="269"/>
      <c r="S280" s="269"/>
      <c r="T280" s="270"/>
      <c r="AT280" s="271" t="s">
        <v>172</v>
      </c>
      <c r="AU280" s="271" t="s">
        <v>90</v>
      </c>
      <c r="AV280" s="12" t="s">
        <v>90</v>
      </c>
      <c r="AW280" s="12" t="s">
        <v>34</v>
      </c>
      <c r="AX280" s="12" t="s">
        <v>80</v>
      </c>
      <c r="AY280" s="271" t="s">
        <v>154</v>
      </c>
    </row>
    <row r="281" s="13" customFormat="1">
      <c r="B281" s="283"/>
      <c r="C281" s="284"/>
      <c r="D281" s="258" t="s">
        <v>172</v>
      </c>
      <c r="E281" s="285" t="s">
        <v>1</v>
      </c>
      <c r="F281" s="286" t="s">
        <v>229</v>
      </c>
      <c r="G281" s="284"/>
      <c r="H281" s="287">
        <v>118.95099999999999</v>
      </c>
      <c r="I281" s="288"/>
      <c r="J281" s="284"/>
      <c r="K281" s="284"/>
      <c r="L281" s="289"/>
      <c r="M281" s="290"/>
      <c r="N281" s="291"/>
      <c r="O281" s="291"/>
      <c r="P281" s="291"/>
      <c r="Q281" s="291"/>
      <c r="R281" s="291"/>
      <c r="S281" s="291"/>
      <c r="T281" s="292"/>
      <c r="AT281" s="293" t="s">
        <v>172</v>
      </c>
      <c r="AU281" s="293" t="s">
        <v>90</v>
      </c>
      <c r="AV281" s="13" t="s">
        <v>162</v>
      </c>
      <c r="AW281" s="13" t="s">
        <v>34</v>
      </c>
      <c r="AX281" s="13" t="s">
        <v>88</v>
      </c>
      <c r="AY281" s="293" t="s">
        <v>154</v>
      </c>
    </row>
    <row r="282" s="1" customFormat="1" ht="24" customHeight="1">
      <c r="B282" s="39"/>
      <c r="C282" s="246" t="s">
        <v>343</v>
      </c>
      <c r="D282" s="246" t="s">
        <v>157</v>
      </c>
      <c r="E282" s="247" t="s">
        <v>1286</v>
      </c>
      <c r="F282" s="248" t="s">
        <v>1287</v>
      </c>
      <c r="G282" s="249" t="s">
        <v>749</v>
      </c>
      <c r="H282" s="250">
        <v>103.59999999999999</v>
      </c>
      <c r="I282" s="251"/>
      <c r="J282" s="252">
        <f>ROUND(I282*H282,2)</f>
        <v>0</v>
      </c>
      <c r="K282" s="248" t="s">
        <v>161</v>
      </c>
      <c r="L282" s="41"/>
      <c r="M282" s="253" t="s">
        <v>1</v>
      </c>
      <c r="N282" s="254" t="s">
        <v>45</v>
      </c>
      <c r="O282" s="87"/>
      <c r="P282" s="255">
        <f>O282*H282</f>
        <v>0</v>
      </c>
      <c r="Q282" s="255">
        <v>0</v>
      </c>
      <c r="R282" s="255">
        <f>Q282*H282</f>
        <v>0</v>
      </c>
      <c r="S282" s="255">
        <v>0</v>
      </c>
      <c r="T282" s="256">
        <f>S282*H282</f>
        <v>0</v>
      </c>
      <c r="AR282" s="257" t="s">
        <v>162</v>
      </c>
      <c r="AT282" s="257" t="s">
        <v>157</v>
      </c>
      <c r="AU282" s="257" t="s">
        <v>90</v>
      </c>
      <c r="AY282" s="16" t="s">
        <v>154</v>
      </c>
      <c r="BE282" s="139">
        <f>IF(N282="základní",J282,0)</f>
        <v>0</v>
      </c>
      <c r="BF282" s="139">
        <f>IF(N282="snížená",J282,0)</f>
        <v>0</v>
      </c>
      <c r="BG282" s="139">
        <f>IF(N282="zákl. přenesená",J282,0)</f>
        <v>0</v>
      </c>
      <c r="BH282" s="139">
        <f>IF(N282="sníž. přenesená",J282,0)</f>
        <v>0</v>
      </c>
      <c r="BI282" s="139">
        <f>IF(N282="nulová",J282,0)</f>
        <v>0</v>
      </c>
      <c r="BJ282" s="16" t="s">
        <v>88</v>
      </c>
      <c r="BK282" s="139">
        <f>ROUND(I282*H282,2)</f>
        <v>0</v>
      </c>
      <c r="BL282" s="16" t="s">
        <v>162</v>
      </c>
      <c r="BM282" s="257" t="s">
        <v>1288</v>
      </c>
    </row>
    <row r="283" s="1" customFormat="1">
      <c r="B283" s="39"/>
      <c r="C283" s="40"/>
      <c r="D283" s="258" t="s">
        <v>164</v>
      </c>
      <c r="E283" s="40"/>
      <c r="F283" s="259" t="s">
        <v>1289</v>
      </c>
      <c r="G283" s="40"/>
      <c r="H283" s="40"/>
      <c r="I283" s="155"/>
      <c r="J283" s="40"/>
      <c r="K283" s="40"/>
      <c r="L283" s="41"/>
      <c r="M283" s="260"/>
      <c r="N283" s="87"/>
      <c r="O283" s="87"/>
      <c r="P283" s="87"/>
      <c r="Q283" s="87"/>
      <c r="R283" s="87"/>
      <c r="S283" s="87"/>
      <c r="T283" s="88"/>
      <c r="AT283" s="16" t="s">
        <v>164</v>
      </c>
      <c r="AU283" s="16" t="s">
        <v>90</v>
      </c>
    </row>
    <row r="284" s="12" customFormat="1">
      <c r="B284" s="262"/>
      <c r="C284" s="263"/>
      <c r="D284" s="258" t="s">
        <v>172</v>
      </c>
      <c r="E284" s="282" t="s">
        <v>1</v>
      </c>
      <c r="F284" s="264" t="s">
        <v>1290</v>
      </c>
      <c r="G284" s="263"/>
      <c r="H284" s="265">
        <v>103.59999999999999</v>
      </c>
      <c r="I284" s="266"/>
      <c r="J284" s="263"/>
      <c r="K284" s="263"/>
      <c r="L284" s="267"/>
      <c r="M284" s="268"/>
      <c r="N284" s="269"/>
      <c r="O284" s="269"/>
      <c r="P284" s="269"/>
      <c r="Q284" s="269"/>
      <c r="R284" s="269"/>
      <c r="S284" s="269"/>
      <c r="T284" s="270"/>
      <c r="AT284" s="271" t="s">
        <v>172</v>
      </c>
      <c r="AU284" s="271" t="s">
        <v>90</v>
      </c>
      <c r="AV284" s="12" t="s">
        <v>90</v>
      </c>
      <c r="AW284" s="12" t="s">
        <v>34</v>
      </c>
      <c r="AX284" s="12" t="s">
        <v>80</v>
      </c>
      <c r="AY284" s="271" t="s">
        <v>154</v>
      </c>
    </row>
    <row r="285" s="13" customFormat="1">
      <c r="B285" s="283"/>
      <c r="C285" s="284"/>
      <c r="D285" s="258" t="s">
        <v>172</v>
      </c>
      <c r="E285" s="285" t="s">
        <v>1</v>
      </c>
      <c r="F285" s="286" t="s">
        <v>229</v>
      </c>
      <c r="G285" s="284"/>
      <c r="H285" s="287">
        <v>103.59999999999999</v>
      </c>
      <c r="I285" s="288"/>
      <c r="J285" s="284"/>
      <c r="K285" s="284"/>
      <c r="L285" s="289"/>
      <c r="M285" s="290"/>
      <c r="N285" s="291"/>
      <c r="O285" s="291"/>
      <c r="P285" s="291"/>
      <c r="Q285" s="291"/>
      <c r="R285" s="291"/>
      <c r="S285" s="291"/>
      <c r="T285" s="292"/>
      <c r="AT285" s="293" t="s">
        <v>172</v>
      </c>
      <c r="AU285" s="293" t="s">
        <v>90</v>
      </c>
      <c r="AV285" s="13" t="s">
        <v>162</v>
      </c>
      <c r="AW285" s="13" t="s">
        <v>34</v>
      </c>
      <c r="AX285" s="13" t="s">
        <v>88</v>
      </c>
      <c r="AY285" s="293" t="s">
        <v>154</v>
      </c>
    </row>
    <row r="286" s="1" customFormat="1" ht="24" customHeight="1">
      <c r="B286" s="39"/>
      <c r="C286" s="246" t="s">
        <v>348</v>
      </c>
      <c r="D286" s="246" t="s">
        <v>157</v>
      </c>
      <c r="E286" s="247" t="s">
        <v>1291</v>
      </c>
      <c r="F286" s="248" t="s">
        <v>1292</v>
      </c>
      <c r="G286" s="249" t="s">
        <v>749</v>
      </c>
      <c r="H286" s="250">
        <v>103.59999999999999</v>
      </c>
      <c r="I286" s="251"/>
      <c r="J286" s="252">
        <f>ROUND(I286*H286,2)</f>
        <v>0</v>
      </c>
      <c r="K286" s="248" t="s">
        <v>161</v>
      </c>
      <c r="L286" s="41"/>
      <c r="M286" s="253" t="s">
        <v>1</v>
      </c>
      <c r="N286" s="254" t="s">
        <v>45</v>
      </c>
      <c r="O286" s="87"/>
      <c r="P286" s="255">
        <f>O286*H286</f>
        <v>0</v>
      </c>
      <c r="Q286" s="255">
        <v>0</v>
      </c>
      <c r="R286" s="255">
        <f>Q286*H286</f>
        <v>0</v>
      </c>
      <c r="S286" s="255">
        <v>0</v>
      </c>
      <c r="T286" s="256">
        <f>S286*H286</f>
        <v>0</v>
      </c>
      <c r="AR286" s="257" t="s">
        <v>162</v>
      </c>
      <c r="AT286" s="257" t="s">
        <v>157</v>
      </c>
      <c r="AU286" s="257" t="s">
        <v>90</v>
      </c>
      <c r="AY286" s="16" t="s">
        <v>154</v>
      </c>
      <c r="BE286" s="139">
        <f>IF(N286="základní",J286,0)</f>
        <v>0</v>
      </c>
      <c r="BF286" s="139">
        <f>IF(N286="snížená",J286,0)</f>
        <v>0</v>
      </c>
      <c r="BG286" s="139">
        <f>IF(N286="zákl. přenesená",J286,0)</f>
        <v>0</v>
      </c>
      <c r="BH286" s="139">
        <f>IF(N286="sníž. přenesená",J286,0)</f>
        <v>0</v>
      </c>
      <c r="BI286" s="139">
        <f>IF(N286="nulová",J286,0)</f>
        <v>0</v>
      </c>
      <c r="BJ286" s="16" t="s">
        <v>88</v>
      </c>
      <c r="BK286" s="139">
        <f>ROUND(I286*H286,2)</f>
        <v>0</v>
      </c>
      <c r="BL286" s="16" t="s">
        <v>162</v>
      </c>
      <c r="BM286" s="257" t="s">
        <v>1293</v>
      </c>
    </row>
    <row r="287" s="1" customFormat="1">
      <c r="B287" s="39"/>
      <c r="C287" s="40"/>
      <c r="D287" s="258" t="s">
        <v>164</v>
      </c>
      <c r="E287" s="40"/>
      <c r="F287" s="259" t="s">
        <v>1294</v>
      </c>
      <c r="G287" s="40"/>
      <c r="H287" s="40"/>
      <c r="I287" s="155"/>
      <c r="J287" s="40"/>
      <c r="K287" s="40"/>
      <c r="L287" s="41"/>
      <c r="M287" s="260"/>
      <c r="N287" s="87"/>
      <c r="O287" s="87"/>
      <c r="P287" s="87"/>
      <c r="Q287" s="87"/>
      <c r="R287" s="87"/>
      <c r="S287" s="87"/>
      <c r="T287" s="88"/>
      <c r="AT287" s="16" t="s">
        <v>164</v>
      </c>
      <c r="AU287" s="16" t="s">
        <v>90</v>
      </c>
    </row>
    <row r="288" s="12" customFormat="1">
      <c r="B288" s="262"/>
      <c r="C288" s="263"/>
      <c r="D288" s="258" t="s">
        <v>172</v>
      </c>
      <c r="E288" s="282" t="s">
        <v>1</v>
      </c>
      <c r="F288" s="264" t="s">
        <v>1290</v>
      </c>
      <c r="G288" s="263"/>
      <c r="H288" s="265">
        <v>103.59999999999999</v>
      </c>
      <c r="I288" s="266"/>
      <c r="J288" s="263"/>
      <c r="K288" s="263"/>
      <c r="L288" s="267"/>
      <c r="M288" s="268"/>
      <c r="N288" s="269"/>
      <c r="O288" s="269"/>
      <c r="P288" s="269"/>
      <c r="Q288" s="269"/>
      <c r="R288" s="269"/>
      <c r="S288" s="269"/>
      <c r="T288" s="270"/>
      <c r="AT288" s="271" t="s">
        <v>172</v>
      </c>
      <c r="AU288" s="271" t="s">
        <v>90</v>
      </c>
      <c r="AV288" s="12" t="s">
        <v>90</v>
      </c>
      <c r="AW288" s="12" t="s">
        <v>34</v>
      </c>
      <c r="AX288" s="12" t="s">
        <v>88</v>
      </c>
      <c r="AY288" s="271" t="s">
        <v>154</v>
      </c>
    </row>
    <row r="289" s="1" customFormat="1" ht="24" customHeight="1">
      <c r="B289" s="39"/>
      <c r="C289" s="246" t="s">
        <v>352</v>
      </c>
      <c r="D289" s="246" t="s">
        <v>157</v>
      </c>
      <c r="E289" s="247" t="s">
        <v>1295</v>
      </c>
      <c r="F289" s="248" t="s">
        <v>1296</v>
      </c>
      <c r="G289" s="249" t="s">
        <v>749</v>
      </c>
      <c r="H289" s="250">
        <v>103.59999999999999</v>
      </c>
      <c r="I289" s="251"/>
      <c r="J289" s="252">
        <f>ROUND(I289*H289,2)</f>
        <v>0</v>
      </c>
      <c r="K289" s="248" t="s">
        <v>161</v>
      </c>
      <c r="L289" s="41"/>
      <c r="M289" s="253" t="s">
        <v>1</v>
      </c>
      <c r="N289" s="254" t="s">
        <v>45</v>
      </c>
      <c r="O289" s="87"/>
      <c r="P289" s="255">
        <f>O289*H289</f>
        <v>0</v>
      </c>
      <c r="Q289" s="255">
        <v>0</v>
      </c>
      <c r="R289" s="255">
        <f>Q289*H289</f>
        <v>0</v>
      </c>
      <c r="S289" s="255">
        <v>0</v>
      </c>
      <c r="T289" s="256">
        <f>S289*H289</f>
        <v>0</v>
      </c>
      <c r="AR289" s="257" t="s">
        <v>162</v>
      </c>
      <c r="AT289" s="257" t="s">
        <v>157</v>
      </c>
      <c r="AU289" s="257" t="s">
        <v>90</v>
      </c>
      <c r="AY289" s="16" t="s">
        <v>154</v>
      </c>
      <c r="BE289" s="139">
        <f>IF(N289="základní",J289,0)</f>
        <v>0</v>
      </c>
      <c r="BF289" s="139">
        <f>IF(N289="snížená",J289,0)</f>
        <v>0</v>
      </c>
      <c r="BG289" s="139">
        <f>IF(N289="zákl. přenesená",J289,0)</f>
        <v>0</v>
      </c>
      <c r="BH289" s="139">
        <f>IF(N289="sníž. přenesená",J289,0)</f>
        <v>0</v>
      </c>
      <c r="BI289" s="139">
        <f>IF(N289="nulová",J289,0)</f>
        <v>0</v>
      </c>
      <c r="BJ289" s="16" t="s">
        <v>88</v>
      </c>
      <c r="BK289" s="139">
        <f>ROUND(I289*H289,2)</f>
        <v>0</v>
      </c>
      <c r="BL289" s="16" t="s">
        <v>162</v>
      </c>
      <c r="BM289" s="257" t="s">
        <v>1297</v>
      </c>
    </row>
    <row r="290" s="1" customFormat="1">
      <c r="B290" s="39"/>
      <c r="C290" s="40"/>
      <c r="D290" s="258" t="s">
        <v>164</v>
      </c>
      <c r="E290" s="40"/>
      <c r="F290" s="259" t="s">
        <v>1298</v>
      </c>
      <c r="G290" s="40"/>
      <c r="H290" s="40"/>
      <c r="I290" s="155"/>
      <c r="J290" s="40"/>
      <c r="K290" s="40"/>
      <c r="L290" s="41"/>
      <c r="M290" s="260"/>
      <c r="N290" s="87"/>
      <c r="O290" s="87"/>
      <c r="P290" s="87"/>
      <c r="Q290" s="87"/>
      <c r="R290" s="87"/>
      <c r="S290" s="87"/>
      <c r="T290" s="88"/>
      <c r="AT290" s="16" t="s">
        <v>164</v>
      </c>
      <c r="AU290" s="16" t="s">
        <v>90</v>
      </c>
    </row>
    <row r="291" s="1" customFormat="1">
      <c r="B291" s="39"/>
      <c r="C291" s="40"/>
      <c r="D291" s="258" t="s">
        <v>1299</v>
      </c>
      <c r="E291" s="40"/>
      <c r="F291" s="261" t="s">
        <v>1300</v>
      </c>
      <c r="G291" s="40"/>
      <c r="H291" s="40"/>
      <c r="I291" s="155"/>
      <c r="J291" s="40"/>
      <c r="K291" s="40"/>
      <c r="L291" s="41"/>
      <c r="M291" s="260"/>
      <c r="N291" s="87"/>
      <c r="O291" s="87"/>
      <c r="P291" s="87"/>
      <c r="Q291" s="87"/>
      <c r="R291" s="87"/>
      <c r="S291" s="87"/>
      <c r="T291" s="88"/>
      <c r="AT291" s="16" t="s">
        <v>1299</v>
      </c>
      <c r="AU291" s="16" t="s">
        <v>90</v>
      </c>
    </row>
    <row r="292" s="1" customFormat="1" ht="16.5" customHeight="1">
      <c r="B292" s="39"/>
      <c r="C292" s="272" t="s">
        <v>357</v>
      </c>
      <c r="D292" s="272" t="s">
        <v>188</v>
      </c>
      <c r="E292" s="273" t="s">
        <v>1301</v>
      </c>
      <c r="F292" s="274" t="s">
        <v>1302</v>
      </c>
      <c r="G292" s="275" t="s">
        <v>971</v>
      </c>
      <c r="H292" s="276">
        <v>41.439999999999998</v>
      </c>
      <c r="I292" s="277"/>
      <c r="J292" s="278">
        <f>ROUND(I292*H292,2)</f>
        <v>0</v>
      </c>
      <c r="K292" s="274" t="s">
        <v>161</v>
      </c>
      <c r="L292" s="279"/>
      <c r="M292" s="280" t="s">
        <v>1</v>
      </c>
      <c r="N292" s="281" t="s">
        <v>45</v>
      </c>
      <c r="O292" s="87"/>
      <c r="P292" s="255">
        <f>O292*H292</f>
        <v>0</v>
      </c>
      <c r="Q292" s="255">
        <v>0.001</v>
      </c>
      <c r="R292" s="255">
        <f>Q292*H292</f>
        <v>0.041439999999999998</v>
      </c>
      <c r="S292" s="255">
        <v>0</v>
      </c>
      <c r="T292" s="256">
        <f>S292*H292</f>
        <v>0</v>
      </c>
      <c r="AR292" s="257" t="s">
        <v>192</v>
      </c>
      <c r="AT292" s="257" t="s">
        <v>188</v>
      </c>
      <c r="AU292" s="257" t="s">
        <v>90</v>
      </c>
      <c r="AY292" s="16" t="s">
        <v>154</v>
      </c>
      <c r="BE292" s="139">
        <f>IF(N292="základní",J292,0)</f>
        <v>0</v>
      </c>
      <c r="BF292" s="139">
        <f>IF(N292="snížená",J292,0)</f>
        <v>0</v>
      </c>
      <c r="BG292" s="139">
        <f>IF(N292="zákl. přenesená",J292,0)</f>
        <v>0</v>
      </c>
      <c r="BH292" s="139">
        <f>IF(N292="sníž. přenesená",J292,0)</f>
        <v>0</v>
      </c>
      <c r="BI292" s="139">
        <f>IF(N292="nulová",J292,0)</f>
        <v>0</v>
      </c>
      <c r="BJ292" s="16" t="s">
        <v>88</v>
      </c>
      <c r="BK292" s="139">
        <f>ROUND(I292*H292,2)</f>
        <v>0</v>
      </c>
      <c r="BL292" s="16" t="s">
        <v>162</v>
      </c>
      <c r="BM292" s="257" t="s">
        <v>1303</v>
      </c>
    </row>
    <row r="293" s="1" customFormat="1">
      <c r="B293" s="39"/>
      <c r="C293" s="40"/>
      <c r="D293" s="258" t="s">
        <v>164</v>
      </c>
      <c r="E293" s="40"/>
      <c r="F293" s="259" t="s">
        <v>1302</v>
      </c>
      <c r="G293" s="40"/>
      <c r="H293" s="40"/>
      <c r="I293" s="155"/>
      <c r="J293" s="40"/>
      <c r="K293" s="40"/>
      <c r="L293" s="41"/>
      <c r="M293" s="260"/>
      <c r="N293" s="87"/>
      <c r="O293" s="87"/>
      <c r="P293" s="87"/>
      <c r="Q293" s="87"/>
      <c r="R293" s="87"/>
      <c r="S293" s="87"/>
      <c r="T293" s="88"/>
      <c r="AT293" s="16" t="s">
        <v>164</v>
      </c>
      <c r="AU293" s="16" t="s">
        <v>90</v>
      </c>
    </row>
    <row r="294" s="12" customFormat="1">
      <c r="B294" s="262"/>
      <c r="C294" s="263"/>
      <c r="D294" s="258" t="s">
        <v>172</v>
      </c>
      <c r="E294" s="282" t="s">
        <v>1</v>
      </c>
      <c r="F294" s="264" t="s">
        <v>1304</v>
      </c>
      <c r="G294" s="263"/>
      <c r="H294" s="265">
        <v>41.439999999999998</v>
      </c>
      <c r="I294" s="266"/>
      <c r="J294" s="263"/>
      <c r="K294" s="263"/>
      <c r="L294" s="267"/>
      <c r="M294" s="268"/>
      <c r="N294" s="269"/>
      <c r="O294" s="269"/>
      <c r="P294" s="269"/>
      <c r="Q294" s="269"/>
      <c r="R294" s="269"/>
      <c r="S294" s="269"/>
      <c r="T294" s="270"/>
      <c r="AT294" s="271" t="s">
        <v>172</v>
      </c>
      <c r="AU294" s="271" t="s">
        <v>90</v>
      </c>
      <c r="AV294" s="12" t="s">
        <v>90</v>
      </c>
      <c r="AW294" s="12" t="s">
        <v>34</v>
      </c>
      <c r="AX294" s="12" t="s">
        <v>88</v>
      </c>
      <c r="AY294" s="271" t="s">
        <v>154</v>
      </c>
    </row>
    <row r="295" s="1" customFormat="1" ht="16.5" customHeight="1">
      <c r="B295" s="39"/>
      <c r="C295" s="246" t="s">
        <v>362</v>
      </c>
      <c r="D295" s="246" t="s">
        <v>157</v>
      </c>
      <c r="E295" s="247" t="s">
        <v>1305</v>
      </c>
      <c r="F295" s="248" t="s">
        <v>1306</v>
      </c>
      <c r="G295" s="249" t="s">
        <v>749</v>
      </c>
      <c r="H295" s="250">
        <v>103.59999999999999</v>
      </c>
      <c r="I295" s="251"/>
      <c r="J295" s="252">
        <f>ROUND(I295*H295,2)</f>
        <v>0</v>
      </c>
      <c r="K295" s="248" t="s">
        <v>161</v>
      </c>
      <c r="L295" s="41"/>
      <c r="M295" s="253" t="s">
        <v>1</v>
      </c>
      <c r="N295" s="254" t="s">
        <v>45</v>
      </c>
      <c r="O295" s="87"/>
      <c r="P295" s="255">
        <f>O295*H295</f>
        <v>0</v>
      </c>
      <c r="Q295" s="255">
        <v>0</v>
      </c>
      <c r="R295" s="255">
        <f>Q295*H295</f>
        <v>0</v>
      </c>
      <c r="S295" s="255">
        <v>0</v>
      </c>
      <c r="T295" s="256">
        <f>S295*H295</f>
        <v>0</v>
      </c>
      <c r="AR295" s="257" t="s">
        <v>162</v>
      </c>
      <c r="AT295" s="257" t="s">
        <v>157</v>
      </c>
      <c r="AU295" s="257" t="s">
        <v>90</v>
      </c>
      <c r="AY295" s="16" t="s">
        <v>154</v>
      </c>
      <c r="BE295" s="139">
        <f>IF(N295="základní",J295,0)</f>
        <v>0</v>
      </c>
      <c r="BF295" s="139">
        <f>IF(N295="snížená",J295,0)</f>
        <v>0</v>
      </c>
      <c r="BG295" s="139">
        <f>IF(N295="zákl. přenesená",J295,0)</f>
        <v>0</v>
      </c>
      <c r="BH295" s="139">
        <f>IF(N295="sníž. přenesená",J295,0)</f>
        <v>0</v>
      </c>
      <c r="BI295" s="139">
        <f>IF(N295="nulová",J295,0)</f>
        <v>0</v>
      </c>
      <c r="BJ295" s="16" t="s">
        <v>88</v>
      </c>
      <c r="BK295" s="139">
        <f>ROUND(I295*H295,2)</f>
        <v>0</v>
      </c>
      <c r="BL295" s="16" t="s">
        <v>162</v>
      </c>
      <c r="BM295" s="257" t="s">
        <v>1307</v>
      </c>
    </row>
    <row r="296" s="1" customFormat="1">
      <c r="B296" s="39"/>
      <c r="C296" s="40"/>
      <c r="D296" s="258" t="s">
        <v>164</v>
      </c>
      <c r="E296" s="40"/>
      <c r="F296" s="259" t="s">
        <v>1308</v>
      </c>
      <c r="G296" s="40"/>
      <c r="H296" s="40"/>
      <c r="I296" s="155"/>
      <c r="J296" s="40"/>
      <c r="K296" s="40"/>
      <c r="L296" s="41"/>
      <c r="M296" s="260"/>
      <c r="N296" s="87"/>
      <c r="O296" s="87"/>
      <c r="P296" s="87"/>
      <c r="Q296" s="87"/>
      <c r="R296" s="87"/>
      <c r="S296" s="87"/>
      <c r="T296" s="88"/>
      <c r="AT296" s="16" t="s">
        <v>164</v>
      </c>
      <c r="AU296" s="16" t="s">
        <v>90</v>
      </c>
    </row>
    <row r="297" s="1" customFormat="1" ht="16.5" customHeight="1">
      <c r="B297" s="39"/>
      <c r="C297" s="246" t="s">
        <v>367</v>
      </c>
      <c r="D297" s="246" t="s">
        <v>157</v>
      </c>
      <c r="E297" s="247" t="s">
        <v>1309</v>
      </c>
      <c r="F297" s="248" t="s">
        <v>1310</v>
      </c>
      <c r="G297" s="249" t="s">
        <v>749</v>
      </c>
      <c r="H297" s="250">
        <v>103.59999999999999</v>
      </c>
      <c r="I297" s="251"/>
      <c r="J297" s="252">
        <f>ROUND(I297*H297,2)</f>
        <v>0</v>
      </c>
      <c r="K297" s="248" t="s">
        <v>1</v>
      </c>
      <c r="L297" s="41"/>
      <c r="M297" s="253" t="s">
        <v>1</v>
      </c>
      <c r="N297" s="254" t="s">
        <v>45</v>
      </c>
      <c r="O297" s="87"/>
      <c r="P297" s="255">
        <f>O297*H297</f>
        <v>0</v>
      </c>
      <c r="Q297" s="255">
        <v>0</v>
      </c>
      <c r="R297" s="255">
        <f>Q297*H297</f>
        <v>0</v>
      </c>
      <c r="S297" s="255">
        <v>0</v>
      </c>
      <c r="T297" s="256">
        <f>S297*H297</f>
        <v>0</v>
      </c>
      <c r="AR297" s="257" t="s">
        <v>162</v>
      </c>
      <c r="AT297" s="257" t="s">
        <v>157</v>
      </c>
      <c r="AU297" s="257" t="s">
        <v>90</v>
      </c>
      <c r="AY297" s="16" t="s">
        <v>154</v>
      </c>
      <c r="BE297" s="139">
        <f>IF(N297="základní",J297,0)</f>
        <v>0</v>
      </c>
      <c r="BF297" s="139">
        <f>IF(N297="snížená",J297,0)</f>
        <v>0</v>
      </c>
      <c r="BG297" s="139">
        <f>IF(N297="zákl. přenesená",J297,0)</f>
        <v>0</v>
      </c>
      <c r="BH297" s="139">
        <f>IF(N297="sníž. přenesená",J297,0)</f>
        <v>0</v>
      </c>
      <c r="BI297" s="139">
        <f>IF(N297="nulová",J297,0)</f>
        <v>0</v>
      </c>
      <c r="BJ297" s="16" t="s">
        <v>88</v>
      </c>
      <c r="BK297" s="139">
        <f>ROUND(I297*H297,2)</f>
        <v>0</v>
      </c>
      <c r="BL297" s="16" t="s">
        <v>162</v>
      </c>
      <c r="BM297" s="257" t="s">
        <v>1311</v>
      </c>
    </row>
    <row r="298" s="1" customFormat="1">
      <c r="B298" s="39"/>
      <c r="C298" s="40"/>
      <c r="D298" s="258" t="s">
        <v>164</v>
      </c>
      <c r="E298" s="40"/>
      <c r="F298" s="259" t="s">
        <v>1310</v>
      </c>
      <c r="G298" s="40"/>
      <c r="H298" s="40"/>
      <c r="I298" s="155"/>
      <c r="J298" s="40"/>
      <c r="K298" s="40"/>
      <c r="L298" s="41"/>
      <c r="M298" s="260"/>
      <c r="N298" s="87"/>
      <c r="O298" s="87"/>
      <c r="P298" s="87"/>
      <c r="Q298" s="87"/>
      <c r="R298" s="87"/>
      <c r="S298" s="87"/>
      <c r="T298" s="88"/>
      <c r="AT298" s="16" t="s">
        <v>164</v>
      </c>
      <c r="AU298" s="16" t="s">
        <v>90</v>
      </c>
    </row>
    <row r="299" s="11" customFormat="1" ht="22.8" customHeight="1">
      <c r="B299" s="230"/>
      <c r="C299" s="231"/>
      <c r="D299" s="232" t="s">
        <v>79</v>
      </c>
      <c r="E299" s="244" t="s">
        <v>90</v>
      </c>
      <c r="F299" s="244" t="s">
        <v>1312</v>
      </c>
      <c r="G299" s="231"/>
      <c r="H299" s="231"/>
      <c r="I299" s="234"/>
      <c r="J299" s="245">
        <f>BK299</f>
        <v>0</v>
      </c>
      <c r="K299" s="231"/>
      <c r="L299" s="236"/>
      <c r="M299" s="237"/>
      <c r="N299" s="238"/>
      <c r="O299" s="238"/>
      <c r="P299" s="239">
        <f>SUM(P300:P305)</f>
        <v>0</v>
      </c>
      <c r="Q299" s="238"/>
      <c r="R299" s="239">
        <f>SUM(R300:R305)</f>
        <v>0</v>
      </c>
      <c r="S299" s="238"/>
      <c r="T299" s="240">
        <f>SUM(T300:T305)</f>
        <v>0</v>
      </c>
      <c r="AR299" s="241" t="s">
        <v>88</v>
      </c>
      <c r="AT299" s="242" t="s">
        <v>79</v>
      </c>
      <c r="AU299" s="242" t="s">
        <v>88</v>
      </c>
      <c r="AY299" s="241" t="s">
        <v>154</v>
      </c>
      <c r="BK299" s="243">
        <f>SUM(BK300:BK305)</f>
        <v>0</v>
      </c>
    </row>
    <row r="300" s="1" customFormat="1" ht="24" customHeight="1">
      <c r="B300" s="39"/>
      <c r="C300" s="246" t="s">
        <v>372</v>
      </c>
      <c r="D300" s="246" t="s">
        <v>157</v>
      </c>
      <c r="E300" s="247" t="s">
        <v>1313</v>
      </c>
      <c r="F300" s="248" t="s">
        <v>1314</v>
      </c>
      <c r="G300" s="249" t="s">
        <v>749</v>
      </c>
      <c r="H300" s="250">
        <v>838.50800000000004</v>
      </c>
      <c r="I300" s="251"/>
      <c r="J300" s="252">
        <f>ROUND(I300*H300,2)</f>
        <v>0</v>
      </c>
      <c r="K300" s="248" t="s">
        <v>161</v>
      </c>
      <c r="L300" s="41"/>
      <c r="M300" s="253" t="s">
        <v>1</v>
      </c>
      <c r="N300" s="254" t="s">
        <v>45</v>
      </c>
      <c r="O300" s="87"/>
      <c r="P300" s="255">
        <f>O300*H300</f>
        <v>0</v>
      </c>
      <c r="Q300" s="255">
        <v>0</v>
      </c>
      <c r="R300" s="255">
        <f>Q300*H300</f>
        <v>0</v>
      </c>
      <c r="S300" s="255">
        <v>0</v>
      </c>
      <c r="T300" s="256">
        <f>S300*H300</f>
        <v>0</v>
      </c>
      <c r="AR300" s="257" t="s">
        <v>162</v>
      </c>
      <c r="AT300" s="257" t="s">
        <v>157</v>
      </c>
      <c r="AU300" s="257" t="s">
        <v>90</v>
      </c>
      <c r="AY300" s="16" t="s">
        <v>154</v>
      </c>
      <c r="BE300" s="139">
        <f>IF(N300="základní",J300,0)</f>
        <v>0</v>
      </c>
      <c r="BF300" s="139">
        <f>IF(N300="snížená",J300,0)</f>
        <v>0</v>
      </c>
      <c r="BG300" s="139">
        <f>IF(N300="zákl. přenesená",J300,0)</f>
        <v>0</v>
      </c>
      <c r="BH300" s="139">
        <f>IF(N300="sníž. přenesená",J300,0)</f>
        <v>0</v>
      </c>
      <c r="BI300" s="139">
        <f>IF(N300="nulová",J300,0)</f>
        <v>0</v>
      </c>
      <c r="BJ300" s="16" t="s">
        <v>88</v>
      </c>
      <c r="BK300" s="139">
        <f>ROUND(I300*H300,2)</f>
        <v>0</v>
      </c>
      <c r="BL300" s="16" t="s">
        <v>162</v>
      </c>
      <c r="BM300" s="257" t="s">
        <v>1315</v>
      </c>
    </row>
    <row r="301" s="1" customFormat="1">
      <c r="B301" s="39"/>
      <c r="C301" s="40"/>
      <c r="D301" s="258" t="s">
        <v>164</v>
      </c>
      <c r="E301" s="40"/>
      <c r="F301" s="259" t="s">
        <v>1316</v>
      </c>
      <c r="G301" s="40"/>
      <c r="H301" s="40"/>
      <c r="I301" s="155"/>
      <c r="J301" s="40"/>
      <c r="K301" s="40"/>
      <c r="L301" s="41"/>
      <c r="M301" s="260"/>
      <c r="N301" s="87"/>
      <c r="O301" s="87"/>
      <c r="P301" s="87"/>
      <c r="Q301" s="87"/>
      <c r="R301" s="87"/>
      <c r="S301" s="87"/>
      <c r="T301" s="88"/>
      <c r="AT301" s="16" t="s">
        <v>164</v>
      </c>
      <c r="AU301" s="16" t="s">
        <v>90</v>
      </c>
    </row>
    <row r="302" s="14" customFormat="1">
      <c r="B302" s="298"/>
      <c r="C302" s="299"/>
      <c r="D302" s="258" t="s">
        <v>172</v>
      </c>
      <c r="E302" s="300" t="s">
        <v>1</v>
      </c>
      <c r="F302" s="301" t="s">
        <v>1317</v>
      </c>
      <c r="G302" s="299"/>
      <c r="H302" s="300" t="s">
        <v>1</v>
      </c>
      <c r="I302" s="302"/>
      <c r="J302" s="299"/>
      <c r="K302" s="299"/>
      <c r="L302" s="303"/>
      <c r="M302" s="304"/>
      <c r="N302" s="305"/>
      <c r="O302" s="305"/>
      <c r="P302" s="305"/>
      <c r="Q302" s="305"/>
      <c r="R302" s="305"/>
      <c r="S302" s="305"/>
      <c r="T302" s="306"/>
      <c r="AT302" s="307" t="s">
        <v>172</v>
      </c>
      <c r="AU302" s="307" t="s">
        <v>90</v>
      </c>
      <c r="AV302" s="14" t="s">
        <v>88</v>
      </c>
      <c r="AW302" s="14" t="s">
        <v>34</v>
      </c>
      <c r="AX302" s="14" t="s">
        <v>80</v>
      </c>
      <c r="AY302" s="307" t="s">
        <v>154</v>
      </c>
    </row>
    <row r="303" s="12" customFormat="1">
      <c r="B303" s="262"/>
      <c r="C303" s="263"/>
      <c r="D303" s="258" t="s">
        <v>172</v>
      </c>
      <c r="E303" s="282" t="s">
        <v>1</v>
      </c>
      <c r="F303" s="264" t="s">
        <v>1318</v>
      </c>
      <c r="G303" s="263"/>
      <c r="H303" s="265">
        <v>648.26999999999998</v>
      </c>
      <c r="I303" s="266"/>
      <c r="J303" s="263"/>
      <c r="K303" s="263"/>
      <c r="L303" s="267"/>
      <c r="M303" s="268"/>
      <c r="N303" s="269"/>
      <c r="O303" s="269"/>
      <c r="P303" s="269"/>
      <c r="Q303" s="269"/>
      <c r="R303" s="269"/>
      <c r="S303" s="269"/>
      <c r="T303" s="270"/>
      <c r="AT303" s="271" t="s">
        <v>172</v>
      </c>
      <c r="AU303" s="271" t="s">
        <v>90</v>
      </c>
      <c r="AV303" s="12" t="s">
        <v>90</v>
      </c>
      <c r="AW303" s="12" t="s">
        <v>34</v>
      </c>
      <c r="AX303" s="12" t="s">
        <v>80</v>
      </c>
      <c r="AY303" s="271" t="s">
        <v>154</v>
      </c>
    </row>
    <row r="304" s="12" customFormat="1">
      <c r="B304" s="262"/>
      <c r="C304" s="263"/>
      <c r="D304" s="258" t="s">
        <v>172</v>
      </c>
      <c r="E304" s="282" t="s">
        <v>1</v>
      </c>
      <c r="F304" s="264" t="s">
        <v>1319</v>
      </c>
      <c r="G304" s="263"/>
      <c r="H304" s="265">
        <v>190.238</v>
      </c>
      <c r="I304" s="266"/>
      <c r="J304" s="263"/>
      <c r="K304" s="263"/>
      <c r="L304" s="267"/>
      <c r="M304" s="268"/>
      <c r="N304" s="269"/>
      <c r="O304" s="269"/>
      <c r="P304" s="269"/>
      <c r="Q304" s="269"/>
      <c r="R304" s="269"/>
      <c r="S304" s="269"/>
      <c r="T304" s="270"/>
      <c r="AT304" s="271" t="s">
        <v>172</v>
      </c>
      <c r="AU304" s="271" t="s">
        <v>90</v>
      </c>
      <c r="AV304" s="12" t="s">
        <v>90</v>
      </c>
      <c r="AW304" s="12" t="s">
        <v>34</v>
      </c>
      <c r="AX304" s="12" t="s">
        <v>80</v>
      </c>
      <c r="AY304" s="271" t="s">
        <v>154</v>
      </c>
    </row>
    <row r="305" s="13" customFormat="1">
      <c r="B305" s="283"/>
      <c r="C305" s="284"/>
      <c r="D305" s="258" t="s">
        <v>172</v>
      </c>
      <c r="E305" s="285" t="s">
        <v>1</v>
      </c>
      <c r="F305" s="286" t="s">
        <v>229</v>
      </c>
      <c r="G305" s="284"/>
      <c r="H305" s="287">
        <v>838.50800000000004</v>
      </c>
      <c r="I305" s="288"/>
      <c r="J305" s="284"/>
      <c r="K305" s="284"/>
      <c r="L305" s="289"/>
      <c r="M305" s="290"/>
      <c r="N305" s="291"/>
      <c r="O305" s="291"/>
      <c r="P305" s="291"/>
      <c r="Q305" s="291"/>
      <c r="R305" s="291"/>
      <c r="S305" s="291"/>
      <c r="T305" s="292"/>
      <c r="AT305" s="293" t="s">
        <v>172</v>
      </c>
      <c r="AU305" s="293" t="s">
        <v>90</v>
      </c>
      <c r="AV305" s="13" t="s">
        <v>162</v>
      </c>
      <c r="AW305" s="13" t="s">
        <v>34</v>
      </c>
      <c r="AX305" s="13" t="s">
        <v>88</v>
      </c>
      <c r="AY305" s="293" t="s">
        <v>154</v>
      </c>
    </row>
    <row r="306" s="11" customFormat="1" ht="22.8" customHeight="1">
      <c r="B306" s="230"/>
      <c r="C306" s="231"/>
      <c r="D306" s="232" t="s">
        <v>79</v>
      </c>
      <c r="E306" s="244" t="s">
        <v>174</v>
      </c>
      <c r="F306" s="244" t="s">
        <v>1320</v>
      </c>
      <c r="G306" s="231"/>
      <c r="H306" s="231"/>
      <c r="I306" s="234"/>
      <c r="J306" s="245">
        <f>BK306</f>
        <v>0</v>
      </c>
      <c r="K306" s="231"/>
      <c r="L306" s="236"/>
      <c r="M306" s="237"/>
      <c r="N306" s="238"/>
      <c r="O306" s="238"/>
      <c r="P306" s="239">
        <f>SUM(P307:P309)</f>
        <v>0</v>
      </c>
      <c r="Q306" s="238"/>
      <c r="R306" s="239">
        <f>SUM(R307:R309)</f>
        <v>20.356200000000001</v>
      </c>
      <c r="S306" s="238"/>
      <c r="T306" s="240">
        <f>SUM(T307:T309)</f>
        <v>0</v>
      </c>
      <c r="AR306" s="241" t="s">
        <v>88</v>
      </c>
      <c r="AT306" s="242" t="s">
        <v>79</v>
      </c>
      <c r="AU306" s="242" t="s">
        <v>88</v>
      </c>
      <c r="AY306" s="241" t="s">
        <v>154</v>
      </c>
      <c r="BK306" s="243">
        <f>SUM(BK307:BK309)</f>
        <v>0</v>
      </c>
    </row>
    <row r="307" s="1" customFormat="1" ht="48" customHeight="1">
      <c r="B307" s="39"/>
      <c r="C307" s="246" t="s">
        <v>377</v>
      </c>
      <c r="D307" s="246" t="s">
        <v>157</v>
      </c>
      <c r="E307" s="247" t="s">
        <v>1321</v>
      </c>
      <c r="F307" s="248" t="s">
        <v>1322</v>
      </c>
      <c r="G307" s="249" t="s">
        <v>749</v>
      </c>
      <c r="H307" s="250">
        <v>9</v>
      </c>
      <c r="I307" s="251"/>
      <c r="J307" s="252">
        <f>ROUND(I307*H307,2)</f>
        <v>0</v>
      </c>
      <c r="K307" s="248" t="s">
        <v>1</v>
      </c>
      <c r="L307" s="41"/>
      <c r="M307" s="253" t="s">
        <v>1</v>
      </c>
      <c r="N307" s="254" t="s">
        <v>45</v>
      </c>
      <c r="O307" s="87"/>
      <c r="P307" s="255">
        <f>O307*H307</f>
        <v>0</v>
      </c>
      <c r="Q307" s="255">
        <v>2.2618</v>
      </c>
      <c r="R307" s="255">
        <f>Q307*H307</f>
        <v>20.356200000000001</v>
      </c>
      <c r="S307" s="255">
        <v>0</v>
      </c>
      <c r="T307" s="256">
        <f>S307*H307</f>
        <v>0</v>
      </c>
      <c r="AR307" s="257" t="s">
        <v>162</v>
      </c>
      <c r="AT307" s="257" t="s">
        <v>157</v>
      </c>
      <c r="AU307" s="257" t="s">
        <v>90</v>
      </c>
      <c r="AY307" s="16" t="s">
        <v>154</v>
      </c>
      <c r="BE307" s="139">
        <f>IF(N307="základní",J307,0)</f>
        <v>0</v>
      </c>
      <c r="BF307" s="139">
        <f>IF(N307="snížená",J307,0)</f>
        <v>0</v>
      </c>
      <c r="BG307" s="139">
        <f>IF(N307="zákl. přenesená",J307,0)</f>
        <v>0</v>
      </c>
      <c r="BH307" s="139">
        <f>IF(N307="sníž. přenesená",J307,0)</f>
        <v>0</v>
      </c>
      <c r="BI307" s="139">
        <f>IF(N307="nulová",J307,0)</f>
        <v>0</v>
      </c>
      <c r="BJ307" s="16" t="s">
        <v>88</v>
      </c>
      <c r="BK307" s="139">
        <f>ROUND(I307*H307,2)</f>
        <v>0</v>
      </c>
      <c r="BL307" s="16" t="s">
        <v>162</v>
      </c>
      <c r="BM307" s="257" t="s">
        <v>1323</v>
      </c>
    </row>
    <row r="308" s="1" customFormat="1">
      <c r="B308" s="39"/>
      <c r="C308" s="40"/>
      <c r="D308" s="258" t="s">
        <v>1299</v>
      </c>
      <c r="E308" s="40"/>
      <c r="F308" s="261" t="s">
        <v>1324</v>
      </c>
      <c r="G308" s="40"/>
      <c r="H308" s="40"/>
      <c r="I308" s="155"/>
      <c r="J308" s="40"/>
      <c r="K308" s="40"/>
      <c r="L308" s="41"/>
      <c r="M308" s="260"/>
      <c r="N308" s="87"/>
      <c r="O308" s="87"/>
      <c r="P308" s="87"/>
      <c r="Q308" s="87"/>
      <c r="R308" s="87"/>
      <c r="S308" s="87"/>
      <c r="T308" s="88"/>
      <c r="AT308" s="16" t="s">
        <v>1299</v>
      </c>
      <c r="AU308" s="16" t="s">
        <v>90</v>
      </c>
    </row>
    <row r="309" s="12" customFormat="1">
      <c r="B309" s="262"/>
      <c r="C309" s="263"/>
      <c r="D309" s="258" t="s">
        <v>172</v>
      </c>
      <c r="E309" s="282" t="s">
        <v>1</v>
      </c>
      <c r="F309" s="264" t="s">
        <v>1325</v>
      </c>
      <c r="G309" s="263"/>
      <c r="H309" s="265">
        <v>9</v>
      </c>
      <c r="I309" s="266"/>
      <c r="J309" s="263"/>
      <c r="K309" s="263"/>
      <c r="L309" s="267"/>
      <c r="M309" s="268"/>
      <c r="N309" s="269"/>
      <c r="O309" s="269"/>
      <c r="P309" s="269"/>
      <c r="Q309" s="269"/>
      <c r="R309" s="269"/>
      <c r="S309" s="269"/>
      <c r="T309" s="270"/>
      <c r="AT309" s="271" t="s">
        <v>172</v>
      </c>
      <c r="AU309" s="271" t="s">
        <v>90</v>
      </c>
      <c r="AV309" s="12" t="s">
        <v>90</v>
      </c>
      <c r="AW309" s="12" t="s">
        <v>34</v>
      </c>
      <c r="AX309" s="12" t="s">
        <v>88</v>
      </c>
      <c r="AY309" s="271" t="s">
        <v>154</v>
      </c>
    </row>
    <row r="310" s="11" customFormat="1" ht="22.8" customHeight="1">
      <c r="B310" s="230"/>
      <c r="C310" s="231"/>
      <c r="D310" s="232" t="s">
        <v>79</v>
      </c>
      <c r="E310" s="244" t="s">
        <v>162</v>
      </c>
      <c r="F310" s="244" t="s">
        <v>1326</v>
      </c>
      <c r="G310" s="231"/>
      <c r="H310" s="231"/>
      <c r="I310" s="234"/>
      <c r="J310" s="245">
        <f>BK310</f>
        <v>0</v>
      </c>
      <c r="K310" s="231"/>
      <c r="L310" s="236"/>
      <c r="M310" s="237"/>
      <c r="N310" s="238"/>
      <c r="O310" s="238"/>
      <c r="P310" s="239">
        <f>SUM(P311:P326)</f>
        <v>0</v>
      </c>
      <c r="Q310" s="238"/>
      <c r="R310" s="239">
        <f>SUM(R311:R326)</f>
        <v>397.34945623999994</v>
      </c>
      <c r="S310" s="238"/>
      <c r="T310" s="240">
        <f>SUM(T311:T326)</f>
        <v>0</v>
      </c>
      <c r="AR310" s="241" t="s">
        <v>88</v>
      </c>
      <c r="AT310" s="242" t="s">
        <v>79</v>
      </c>
      <c r="AU310" s="242" t="s">
        <v>88</v>
      </c>
      <c r="AY310" s="241" t="s">
        <v>154</v>
      </c>
      <c r="BK310" s="243">
        <f>SUM(BK311:BK326)</f>
        <v>0</v>
      </c>
    </row>
    <row r="311" s="1" customFormat="1" ht="24" customHeight="1">
      <c r="B311" s="39"/>
      <c r="C311" s="246" t="s">
        <v>382</v>
      </c>
      <c r="D311" s="246" t="s">
        <v>157</v>
      </c>
      <c r="E311" s="247" t="s">
        <v>1327</v>
      </c>
      <c r="F311" s="248" t="s">
        <v>1328</v>
      </c>
      <c r="G311" s="249" t="s">
        <v>1084</v>
      </c>
      <c r="H311" s="250">
        <v>195.65199999999999</v>
      </c>
      <c r="I311" s="251"/>
      <c r="J311" s="252">
        <f>ROUND(I311*H311,2)</f>
        <v>0</v>
      </c>
      <c r="K311" s="248" t="s">
        <v>161</v>
      </c>
      <c r="L311" s="41"/>
      <c r="M311" s="253" t="s">
        <v>1</v>
      </c>
      <c r="N311" s="254" t="s">
        <v>45</v>
      </c>
      <c r="O311" s="87"/>
      <c r="P311" s="255">
        <f>O311*H311</f>
        <v>0</v>
      </c>
      <c r="Q311" s="255">
        <v>1.8907700000000001</v>
      </c>
      <c r="R311" s="255">
        <f>Q311*H311</f>
        <v>369.93293203999997</v>
      </c>
      <c r="S311" s="255">
        <v>0</v>
      </c>
      <c r="T311" s="256">
        <f>S311*H311</f>
        <v>0</v>
      </c>
      <c r="AR311" s="257" t="s">
        <v>162</v>
      </c>
      <c r="AT311" s="257" t="s">
        <v>157</v>
      </c>
      <c r="AU311" s="257" t="s">
        <v>90</v>
      </c>
      <c r="AY311" s="16" t="s">
        <v>154</v>
      </c>
      <c r="BE311" s="139">
        <f>IF(N311="základní",J311,0)</f>
        <v>0</v>
      </c>
      <c r="BF311" s="139">
        <f>IF(N311="snížená",J311,0)</f>
        <v>0</v>
      </c>
      <c r="BG311" s="139">
        <f>IF(N311="zákl. přenesená",J311,0)</f>
        <v>0</v>
      </c>
      <c r="BH311" s="139">
        <f>IF(N311="sníž. přenesená",J311,0)</f>
        <v>0</v>
      </c>
      <c r="BI311" s="139">
        <f>IF(N311="nulová",J311,0)</f>
        <v>0</v>
      </c>
      <c r="BJ311" s="16" t="s">
        <v>88</v>
      </c>
      <c r="BK311" s="139">
        <f>ROUND(I311*H311,2)</f>
        <v>0</v>
      </c>
      <c r="BL311" s="16" t="s">
        <v>162</v>
      </c>
      <c r="BM311" s="257" t="s">
        <v>1329</v>
      </c>
    </row>
    <row r="312" s="1" customFormat="1">
      <c r="B312" s="39"/>
      <c r="C312" s="40"/>
      <c r="D312" s="258" t="s">
        <v>164</v>
      </c>
      <c r="E312" s="40"/>
      <c r="F312" s="259" t="s">
        <v>1330</v>
      </c>
      <c r="G312" s="40"/>
      <c r="H312" s="40"/>
      <c r="I312" s="155"/>
      <c r="J312" s="40"/>
      <c r="K312" s="40"/>
      <c r="L312" s="41"/>
      <c r="M312" s="260"/>
      <c r="N312" s="87"/>
      <c r="O312" s="87"/>
      <c r="P312" s="87"/>
      <c r="Q312" s="87"/>
      <c r="R312" s="87"/>
      <c r="S312" s="87"/>
      <c r="T312" s="88"/>
      <c r="AT312" s="16" t="s">
        <v>164</v>
      </c>
      <c r="AU312" s="16" t="s">
        <v>90</v>
      </c>
    </row>
    <row r="313" s="14" customFormat="1">
      <c r="B313" s="298"/>
      <c r="C313" s="299"/>
      <c r="D313" s="258" t="s">
        <v>172</v>
      </c>
      <c r="E313" s="300" t="s">
        <v>1</v>
      </c>
      <c r="F313" s="301" t="s">
        <v>1331</v>
      </c>
      <c r="G313" s="299"/>
      <c r="H313" s="300" t="s">
        <v>1</v>
      </c>
      <c r="I313" s="302"/>
      <c r="J313" s="299"/>
      <c r="K313" s="299"/>
      <c r="L313" s="303"/>
      <c r="M313" s="304"/>
      <c r="N313" s="305"/>
      <c r="O313" s="305"/>
      <c r="P313" s="305"/>
      <c r="Q313" s="305"/>
      <c r="R313" s="305"/>
      <c r="S313" s="305"/>
      <c r="T313" s="306"/>
      <c r="AT313" s="307" t="s">
        <v>172</v>
      </c>
      <c r="AU313" s="307" t="s">
        <v>90</v>
      </c>
      <c r="AV313" s="14" t="s">
        <v>88</v>
      </c>
      <c r="AW313" s="14" t="s">
        <v>34</v>
      </c>
      <c r="AX313" s="14" t="s">
        <v>80</v>
      </c>
      <c r="AY313" s="307" t="s">
        <v>154</v>
      </c>
    </row>
    <row r="314" s="12" customFormat="1">
      <c r="B314" s="262"/>
      <c r="C314" s="263"/>
      <c r="D314" s="258" t="s">
        <v>172</v>
      </c>
      <c r="E314" s="282" t="s">
        <v>1</v>
      </c>
      <c r="F314" s="264" t="s">
        <v>1332</v>
      </c>
      <c r="G314" s="263"/>
      <c r="H314" s="265">
        <v>44.389000000000003</v>
      </c>
      <c r="I314" s="266"/>
      <c r="J314" s="263"/>
      <c r="K314" s="263"/>
      <c r="L314" s="267"/>
      <c r="M314" s="268"/>
      <c r="N314" s="269"/>
      <c r="O314" s="269"/>
      <c r="P314" s="269"/>
      <c r="Q314" s="269"/>
      <c r="R314" s="269"/>
      <c r="S314" s="269"/>
      <c r="T314" s="270"/>
      <c r="AT314" s="271" t="s">
        <v>172</v>
      </c>
      <c r="AU314" s="271" t="s">
        <v>90</v>
      </c>
      <c r="AV314" s="12" t="s">
        <v>90</v>
      </c>
      <c r="AW314" s="12" t="s">
        <v>34</v>
      </c>
      <c r="AX314" s="12" t="s">
        <v>80</v>
      </c>
      <c r="AY314" s="271" t="s">
        <v>154</v>
      </c>
    </row>
    <row r="315" s="12" customFormat="1">
      <c r="B315" s="262"/>
      <c r="C315" s="263"/>
      <c r="D315" s="258" t="s">
        <v>172</v>
      </c>
      <c r="E315" s="282" t="s">
        <v>1</v>
      </c>
      <c r="F315" s="264" t="s">
        <v>1333</v>
      </c>
      <c r="G315" s="263"/>
      <c r="H315" s="265">
        <v>151.26300000000001</v>
      </c>
      <c r="I315" s="266"/>
      <c r="J315" s="263"/>
      <c r="K315" s="263"/>
      <c r="L315" s="267"/>
      <c r="M315" s="268"/>
      <c r="N315" s="269"/>
      <c r="O315" s="269"/>
      <c r="P315" s="269"/>
      <c r="Q315" s="269"/>
      <c r="R315" s="269"/>
      <c r="S315" s="269"/>
      <c r="T315" s="270"/>
      <c r="AT315" s="271" t="s">
        <v>172</v>
      </c>
      <c r="AU315" s="271" t="s">
        <v>90</v>
      </c>
      <c r="AV315" s="12" t="s">
        <v>90</v>
      </c>
      <c r="AW315" s="12" t="s">
        <v>34</v>
      </c>
      <c r="AX315" s="12" t="s">
        <v>80</v>
      </c>
      <c r="AY315" s="271" t="s">
        <v>154</v>
      </c>
    </row>
    <row r="316" s="13" customFormat="1">
      <c r="B316" s="283"/>
      <c r="C316" s="284"/>
      <c r="D316" s="258" t="s">
        <v>172</v>
      </c>
      <c r="E316" s="285" t="s">
        <v>1</v>
      </c>
      <c r="F316" s="286" t="s">
        <v>229</v>
      </c>
      <c r="G316" s="284"/>
      <c r="H316" s="287">
        <v>195.65199999999999</v>
      </c>
      <c r="I316" s="288"/>
      <c r="J316" s="284"/>
      <c r="K316" s="284"/>
      <c r="L316" s="289"/>
      <c r="M316" s="290"/>
      <c r="N316" s="291"/>
      <c r="O316" s="291"/>
      <c r="P316" s="291"/>
      <c r="Q316" s="291"/>
      <c r="R316" s="291"/>
      <c r="S316" s="291"/>
      <c r="T316" s="292"/>
      <c r="AT316" s="293" t="s">
        <v>172</v>
      </c>
      <c r="AU316" s="293" t="s">
        <v>90</v>
      </c>
      <c r="AV316" s="13" t="s">
        <v>162</v>
      </c>
      <c r="AW316" s="13" t="s">
        <v>34</v>
      </c>
      <c r="AX316" s="13" t="s">
        <v>88</v>
      </c>
      <c r="AY316" s="293" t="s">
        <v>154</v>
      </c>
    </row>
    <row r="317" s="1" customFormat="1" ht="16.5" customHeight="1">
      <c r="B317" s="39"/>
      <c r="C317" s="246" t="s">
        <v>387</v>
      </c>
      <c r="D317" s="246" t="s">
        <v>157</v>
      </c>
      <c r="E317" s="247" t="s">
        <v>1334</v>
      </c>
      <c r="F317" s="248" t="s">
        <v>1335</v>
      </c>
      <c r="G317" s="249" t="s">
        <v>1084</v>
      </c>
      <c r="H317" s="250">
        <v>10.856999999999999</v>
      </c>
      <c r="I317" s="251"/>
      <c r="J317" s="252">
        <f>ROUND(I317*H317,2)</f>
        <v>0</v>
      </c>
      <c r="K317" s="248" t="s">
        <v>161</v>
      </c>
      <c r="L317" s="41"/>
      <c r="M317" s="253" t="s">
        <v>1</v>
      </c>
      <c r="N317" s="254" t="s">
        <v>45</v>
      </c>
      <c r="O317" s="87"/>
      <c r="P317" s="255">
        <f>O317*H317</f>
        <v>0</v>
      </c>
      <c r="Q317" s="255">
        <v>2.4289999999999998</v>
      </c>
      <c r="R317" s="255">
        <f>Q317*H317</f>
        <v>26.371652999999995</v>
      </c>
      <c r="S317" s="255">
        <v>0</v>
      </c>
      <c r="T317" s="256">
        <f>S317*H317</f>
        <v>0</v>
      </c>
      <c r="AR317" s="257" t="s">
        <v>162</v>
      </c>
      <c r="AT317" s="257" t="s">
        <v>157</v>
      </c>
      <c r="AU317" s="257" t="s">
        <v>90</v>
      </c>
      <c r="AY317" s="16" t="s">
        <v>154</v>
      </c>
      <c r="BE317" s="139">
        <f>IF(N317="základní",J317,0)</f>
        <v>0</v>
      </c>
      <c r="BF317" s="139">
        <f>IF(N317="snížená",J317,0)</f>
        <v>0</v>
      </c>
      <c r="BG317" s="139">
        <f>IF(N317="zákl. přenesená",J317,0)</f>
        <v>0</v>
      </c>
      <c r="BH317" s="139">
        <f>IF(N317="sníž. přenesená",J317,0)</f>
        <v>0</v>
      </c>
      <c r="BI317" s="139">
        <f>IF(N317="nulová",J317,0)</f>
        <v>0</v>
      </c>
      <c r="BJ317" s="16" t="s">
        <v>88</v>
      </c>
      <c r="BK317" s="139">
        <f>ROUND(I317*H317,2)</f>
        <v>0</v>
      </c>
      <c r="BL317" s="16" t="s">
        <v>162</v>
      </c>
      <c r="BM317" s="257" t="s">
        <v>1336</v>
      </c>
    </row>
    <row r="318" s="1" customFormat="1">
      <c r="B318" s="39"/>
      <c r="C318" s="40"/>
      <c r="D318" s="258" t="s">
        <v>164</v>
      </c>
      <c r="E318" s="40"/>
      <c r="F318" s="259" t="s">
        <v>1337</v>
      </c>
      <c r="G318" s="40"/>
      <c r="H318" s="40"/>
      <c r="I318" s="155"/>
      <c r="J318" s="40"/>
      <c r="K318" s="40"/>
      <c r="L318" s="41"/>
      <c r="M318" s="260"/>
      <c r="N318" s="87"/>
      <c r="O318" s="87"/>
      <c r="P318" s="87"/>
      <c r="Q318" s="87"/>
      <c r="R318" s="87"/>
      <c r="S318" s="87"/>
      <c r="T318" s="88"/>
      <c r="AT318" s="16" t="s">
        <v>164</v>
      </c>
      <c r="AU318" s="16" t="s">
        <v>90</v>
      </c>
    </row>
    <row r="319" s="1" customFormat="1">
      <c r="B319" s="39"/>
      <c r="C319" s="40"/>
      <c r="D319" s="258" t="s">
        <v>166</v>
      </c>
      <c r="E319" s="40"/>
      <c r="F319" s="261" t="s">
        <v>1338</v>
      </c>
      <c r="G319" s="40"/>
      <c r="H319" s="40"/>
      <c r="I319" s="155"/>
      <c r="J319" s="40"/>
      <c r="K319" s="40"/>
      <c r="L319" s="41"/>
      <c r="M319" s="260"/>
      <c r="N319" s="87"/>
      <c r="O319" s="87"/>
      <c r="P319" s="87"/>
      <c r="Q319" s="87"/>
      <c r="R319" s="87"/>
      <c r="S319" s="87"/>
      <c r="T319" s="88"/>
      <c r="AT319" s="16" t="s">
        <v>166</v>
      </c>
      <c r="AU319" s="16" t="s">
        <v>90</v>
      </c>
    </row>
    <row r="320" s="12" customFormat="1">
      <c r="B320" s="262"/>
      <c r="C320" s="263"/>
      <c r="D320" s="258" t="s">
        <v>172</v>
      </c>
      <c r="E320" s="282" t="s">
        <v>1</v>
      </c>
      <c r="F320" s="264" t="s">
        <v>1339</v>
      </c>
      <c r="G320" s="263"/>
      <c r="H320" s="265">
        <v>10.856999999999999</v>
      </c>
      <c r="I320" s="266"/>
      <c r="J320" s="263"/>
      <c r="K320" s="263"/>
      <c r="L320" s="267"/>
      <c r="M320" s="268"/>
      <c r="N320" s="269"/>
      <c r="O320" s="269"/>
      <c r="P320" s="269"/>
      <c r="Q320" s="269"/>
      <c r="R320" s="269"/>
      <c r="S320" s="269"/>
      <c r="T320" s="270"/>
      <c r="AT320" s="271" t="s">
        <v>172</v>
      </c>
      <c r="AU320" s="271" t="s">
        <v>90</v>
      </c>
      <c r="AV320" s="12" t="s">
        <v>90</v>
      </c>
      <c r="AW320" s="12" t="s">
        <v>34</v>
      </c>
      <c r="AX320" s="12" t="s">
        <v>88</v>
      </c>
      <c r="AY320" s="271" t="s">
        <v>154</v>
      </c>
    </row>
    <row r="321" s="1" customFormat="1" ht="16.5" customHeight="1">
      <c r="B321" s="39"/>
      <c r="C321" s="246" t="s">
        <v>391</v>
      </c>
      <c r="D321" s="246" t="s">
        <v>157</v>
      </c>
      <c r="E321" s="247" t="s">
        <v>1340</v>
      </c>
      <c r="F321" s="248" t="s">
        <v>1341</v>
      </c>
      <c r="G321" s="249" t="s">
        <v>749</v>
      </c>
      <c r="H321" s="250">
        <v>44</v>
      </c>
      <c r="I321" s="251"/>
      <c r="J321" s="252">
        <f>ROUND(I321*H321,2)</f>
        <v>0</v>
      </c>
      <c r="K321" s="248" t="s">
        <v>161</v>
      </c>
      <c r="L321" s="41"/>
      <c r="M321" s="253" t="s">
        <v>1</v>
      </c>
      <c r="N321" s="254" t="s">
        <v>45</v>
      </c>
      <c r="O321" s="87"/>
      <c r="P321" s="255">
        <f>O321*H321</f>
        <v>0</v>
      </c>
      <c r="Q321" s="255">
        <v>0.0063899999999999998</v>
      </c>
      <c r="R321" s="255">
        <f>Q321*H321</f>
        <v>0.28115999999999997</v>
      </c>
      <c r="S321" s="255">
        <v>0</v>
      </c>
      <c r="T321" s="256">
        <f>S321*H321</f>
        <v>0</v>
      </c>
      <c r="AR321" s="257" t="s">
        <v>162</v>
      </c>
      <c r="AT321" s="257" t="s">
        <v>157</v>
      </c>
      <c r="AU321" s="257" t="s">
        <v>90</v>
      </c>
      <c r="AY321" s="16" t="s">
        <v>154</v>
      </c>
      <c r="BE321" s="139">
        <f>IF(N321="základní",J321,0)</f>
        <v>0</v>
      </c>
      <c r="BF321" s="139">
        <f>IF(N321="snížená",J321,0)</f>
        <v>0</v>
      </c>
      <c r="BG321" s="139">
        <f>IF(N321="zákl. přenesená",J321,0)</f>
        <v>0</v>
      </c>
      <c r="BH321" s="139">
        <f>IF(N321="sníž. přenesená",J321,0)</f>
        <v>0</v>
      </c>
      <c r="BI321" s="139">
        <f>IF(N321="nulová",J321,0)</f>
        <v>0</v>
      </c>
      <c r="BJ321" s="16" t="s">
        <v>88</v>
      </c>
      <c r="BK321" s="139">
        <f>ROUND(I321*H321,2)</f>
        <v>0</v>
      </c>
      <c r="BL321" s="16" t="s">
        <v>162</v>
      </c>
      <c r="BM321" s="257" t="s">
        <v>1342</v>
      </c>
    </row>
    <row r="322" s="1" customFormat="1">
      <c r="B322" s="39"/>
      <c r="C322" s="40"/>
      <c r="D322" s="258" t="s">
        <v>164</v>
      </c>
      <c r="E322" s="40"/>
      <c r="F322" s="259" t="s">
        <v>1343</v>
      </c>
      <c r="G322" s="40"/>
      <c r="H322" s="40"/>
      <c r="I322" s="155"/>
      <c r="J322" s="40"/>
      <c r="K322" s="40"/>
      <c r="L322" s="41"/>
      <c r="M322" s="260"/>
      <c r="N322" s="87"/>
      <c r="O322" s="87"/>
      <c r="P322" s="87"/>
      <c r="Q322" s="87"/>
      <c r="R322" s="87"/>
      <c r="S322" s="87"/>
      <c r="T322" s="88"/>
      <c r="AT322" s="16" t="s">
        <v>164</v>
      </c>
      <c r="AU322" s="16" t="s">
        <v>90</v>
      </c>
    </row>
    <row r="323" s="12" customFormat="1">
      <c r="B323" s="262"/>
      <c r="C323" s="263"/>
      <c r="D323" s="258" t="s">
        <v>172</v>
      </c>
      <c r="E323" s="282" t="s">
        <v>1</v>
      </c>
      <c r="F323" s="264" t="s">
        <v>372</v>
      </c>
      <c r="G323" s="263"/>
      <c r="H323" s="265">
        <v>44</v>
      </c>
      <c r="I323" s="266"/>
      <c r="J323" s="263"/>
      <c r="K323" s="263"/>
      <c r="L323" s="267"/>
      <c r="M323" s="268"/>
      <c r="N323" s="269"/>
      <c r="O323" s="269"/>
      <c r="P323" s="269"/>
      <c r="Q323" s="269"/>
      <c r="R323" s="269"/>
      <c r="S323" s="269"/>
      <c r="T323" s="270"/>
      <c r="AT323" s="271" t="s">
        <v>172</v>
      </c>
      <c r="AU323" s="271" t="s">
        <v>90</v>
      </c>
      <c r="AV323" s="12" t="s">
        <v>90</v>
      </c>
      <c r="AW323" s="12" t="s">
        <v>34</v>
      </c>
      <c r="AX323" s="12" t="s">
        <v>88</v>
      </c>
      <c r="AY323" s="271" t="s">
        <v>154</v>
      </c>
    </row>
    <row r="324" s="1" customFormat="1" ht="24" customHeight="1">
      <c r="B324" s="39"/>
      <c r="C324" s="246" t="s">
        <v>396</v>
      </c>
      <c r="D324" s="246" t="s">
        <v>157</v>
      </c>
      <c r="E324" s="247" t="s">
        <v>1344</v>
      </c>
      <c r="F324" s="248" t="s">
        <v>1345</v>
      </c>
      <c r="G324" s="249" t="s">
        <v>160</v>
      </c>
      <c r="H324" s="250">
        <v>0.71999999999999997</v>
      </c>
      <c r="I324" s="251"/>
      <c r="J324" s="252">
        <f>ROUND(I324*H324,2)</f>
        <v>0</v>
      </c>
      <c r="K324" s="248" t="s">
        <v>161</v>
      </c>
      <c r="L324" s="41"/>
      <c r="M324" s="253" t="s">
        <v>1</v>
      </c>
      <c r="N324" s="254" t="s">
        <v>45</v>
      </c>
      <c r="O324" s="87"/>
      <c r="P324" s="255">
        <f>O324*H324</f>
        <v>0</v>
      </c>
      <c r="Q324" s="255">
        <v>1.06071</v>
      </c>
      <c r="R324" s="255">
        <f>Q324*H324</f>
        <v>0.76371120000000003</v>
      </c>
      <c r="S324" s="255">
        <v>0</v>
      </c>
      <c r="T324" s="256">
        <f>S324*H324</f>
        <v>0</v>
      </c>
      <c r="AR324" s="257" t="s">
        <v>162</v>
      </c>
      <c r="AT324" s="257" t="s">
        <v>157</v>
      </c>
      <c r="AU324" s="257" t="s">
        <v>90</v>
      </c>
      <c r="AY324" s="16" t="s">
        <v>154</v>
      </c>
      <c r="BE324" s="139">
        <f>IF(N324="základní",J324,0)</f>
        <v>0</v>
      </c>
      <c r="BF324" s="139">
        <f>IF(N324="snížená",J324,0)</f>
        <v>0</v>
      </c>
      <c r="BG324" s="139">
        <f>IF(N324="zákl. přenesená",J324,0)</f>
        <v>0</v>
      </c>
      <c r="BH324" s="139">
        <f>IF(N324="sníž. přenesená",J324,0)</f>
        <v>0</v>
      </c>
      <c r="BI324" s="139">
        <f>IF(N324="nulová",J324,0)</f>
        <v>0</v>
      </c>
      <c r="BJ324" s="16" t="s">
        <v>88</v>
      </c>
      <c r="BK324" s="139">
        <f>ROUND(I324*H324,2)</f>
        <v>0</v>
      </c>
      <c r="BL324" s="16" t="s">
        <v>162</v>
      </c>
      <c r="BM324" s="257" t="s">
        <v>1346</v>
      </c>
    </row>
    <row r="325" s="1" customFormat="1">
      <c r="B325" s="39"/>
      <c r="C325" s="40"/>
      <c r="D325" s="258" t="s">
        <v>164</v>
      </c>
      <c r="E325" s="40"/>
      <c r="F325" s="259" t="s">
        <v>1347</v>
      </c>
      <c r="G325" s="40"/>
      <c r="H325" s="40"/>
      <c r="I325" s="155"/>
      <c r="J325" s="40"/>
      <c r="K325" s="40"/>
      <c r="L325" s="41"/>
      <c r="M325" s="260"/>
      <c r="N325" s="87"/>
      <c r="O325" s="87"/>
      <c r="P325" s="87"/>
      <c r="Q325" s="87"/>
      <c r="R325" s="87"/>
      <c r="S325" s="87"/>
      <c r="T325" s="88"/>
      <c r="AT325" s="16" t="s">
        <v>164</v>
      </c>
      <c r="AU325" s="16" t="s">
        <v>90</v>
      </c>
    </row>
    <row r="326" s="12" customFormat="1">
      <c r="B326" s="262"/>
      <c r="C326" s="263"/>
      <c r="D326" s="258" t="s">
        <v>172</v>
      </c>
      <c r="E326" s="282" t="s">
        <v>1</v>
      </c>
      <c r="F326" s="264" t="s">
        <v>1348</v>
      </c>
      <c r="G326" s="263"/>
      <c r="H326" s="265">
        <v>0.71999999999999997</v>
      </c>
      <c r="I326" s="266"/>
      <c r="J326" s="263"/>
      <c r="K326" s="263"/>
      <c r="L326" s="267"/>
      <c r="M326" s="268"/>
      <c r="N326" s="269"/>
      <c r="O326" s="269"/>
      <c r="P326" s="269"/>
      <c r="Q326" s="269"/>
      <c r="R326" s="269"/>
      <c r="S326" s="269"/>
      <c r="T326" s="270"/>
      <c r="AT326" s="271" t="s">
        <v>172</v>
      </c>
      <c r="AU326" s="271" t="s">
        <v>90</v>
      </c>
      <c r="AV326" s="12" t="s">
        <v>90</v>
      </c>
      <c r="AW326" s="12" t="s">
        <v>34</v>
      </c>
      <c r="AX326" s="12" t="s">
        <v>88</v>
      </c>
      <c r="AY326" s="271" t="s">
        <v>154</v>
      </c>
    </row>
    <row r="327" s="11" customFormat="1" ht="22.8" customHeight="1">
      <c r="B327" s="230"/>
      <c r="C327" s="231"/>
      <c r="D327" s="232" t="s">
        <v>79</v>
      </c>
      <c r="E327" s="244" t="s">
        <v>187</v>
      </c>
      <c r="F327" s="244" t="s">
        <v>1349</v>
      </c>
      <c r="G327" s="231"/>
      <c r="H327" s="231"/>
      <c r="I327" s="234"/>
      <c r="J327" s="245">
        <f>BK327</f>
        <v>0</v>
      </c>
      <c r="K327" s="231"/>
      <c r="L327" s="236"/>
      <c r="M327" s="237"/>
      <c r="N327" s="238"/>
      <c r="O327" s="238"/>
      <c r="P327" s="239">
        <f>SUM(P328:P358)</f>
        <v>0</v>
      </c>
      <c r="Q327" s="238"/>
      <c r="R327" s="239">
        <f>SUM(R328:R358)</f>
        <v>208.83028380000002</v>
      </c>
      <c r="S327" s="238"/>
      <c r="T327" s="240">
        <f>SUM(T328:T358)</f>
        <v>0</v>
      </c>
      <c r="AR327" s="241" t="s">
        <v>88</v>
      </c>
      <c r="AT327" s="242" t="s">
        <v>79</v>
      </c>
      <c r="AU327" s="242" t="s">
        <v>88</v>
      </c>
      <c r="AY327" s="241" t="s">
        <v>154</v>
      </c>
      <c r="BK327" s="243">
        <f>SUM(BK328:BK358)</f>
        <v>0</v>
      </c>
    </row>
    <row r="328" s="1" customFormat="1" ht="24" customHeight="1">
      <c r="B328" s="39"/>
      <c r="C328" s="246" t="s">
        <v>400</v>
      </c>
      <c r="D328" s="246" t="s">
        <v>157</v>
      </c>
      <c r="E328" s="247" t="s">
        <v>1350</v>
      </c>
      <c r="F328" s="248" t="s">
        <v>1351</v>
      </c>
      <c r="G328" s="249" t="s">
        <v>749</v>
      </c>
      <c r="H328" s="250">
        <v>20</v>
      </c>
      <c r="I328" s="251"/>
      <c r="J328" s="252">
        <f>ROUND(I328*H328,2)</f>
        <v>0</v>
      </c>
      <c r="K328" s="248" t="s">
        <v>161</v>
      </c>
      <c r="L328" s="41"/>
      <c r="M328" s="253" t="s">
        <v>1</v>
      </c>
      <c r="N328" s="254" t="s">
        <v>45</v>
      </c>
      <c r="O328" s="87"/>
      <c r="P328" s="255">
        <f>O328*H328</f>
        <v>0</v>
      </c>
      <c r="Q328" s="255">
        <v>0.31052999999999997</v>
      </c>
      <c r="R328" s="255">
        <f>Q328*H328</f>
        <v>6.2105999999999995</v>
      </c>
      <c r="S328" s="255">
        <v>0</v>
      </c>
      <c r="T328" s="256">
        <f>S328*H328</f>
        <v>0</v>
      </c>
      <c r="AR328" s="257" t="s">
        <v>162</v>
      </c>
      <c r="AT328" s="257" t="s">
        <v>157</v>
      </c>
      <c r="AU328" s="257" t="s">
        <v>90</v>
      </c>
      <c r="AY328" s="16" t="s">
        <v>154</v>
      </c>
      <c r="BE328" s="139">
        <f>IF(N328="základní",J328,0)</f>
        <v>0</v>
      </c>
      <c r="BF328" s="139">
        <f>IF(N328="snížená",J328,0)</f>
        <v>0</v>
      </c>
      <c r="BG328" s="139">
        <f>IF(N328="zákl. přenesená",J328,0)</f>
        <v>0</v>
      </c>
      <c r="BH328" s="139">
        <f>IF(N328="sníž. přenesená",J328,0)</f>
        <v>0</v>
      </c>
      <c r="BI328" s="139">
        <f>IF(N328="nulová",J328,0)</f>
        <v>0</v>
      </c>
      <c r="BJ328" s="16" t="s">
        <v>88</v>
      </c>
      <c r="BK328" s="139">
        <f>ROUND(I328*H328,2)</f>
        <v>0</v>
      </c>
      <c r="BL328" s="16" t="s">
        <v>162</v>
      </c>
      <c r="BM328" s="257" t="s">
        <v>1352</v>
      </c>
    </row>
    <row r="329" s="1" customFormat="1">
      <c r="B329" s="39"/>
      <c r="C329" s="40"/>
      <c r="D329" s="258" t="s">
        <v>164</v>
      </c>
      <c r="E329" s="40"/>
      <c r="F329" s="259" t="s">
        <v>1353</v>
      </c>
      <c r="G329" s="40"/>
      <c r="H329" s="40"/>
      <c r="I329" s="155"/>
      <c r="J329" s="40"/>
      <c r="K329" s="40"/>
      <c r="L329" s="41"/>
      <c r="M329" s="260"/>
      <c r="N329" s="87"/>
      <c r="O329" s="87"/>
      <c r="P329" s="87"/>
      <c r="Q329" s="87"/>
      <c r="R329" s="87"/>
      <c r="S329" s="87"/>
      <c r="T329" s="88"/>
      <c r="AT329" s="16" t="s">
        <v>164</v>
      </c>
      <c r="AU329" s="16" t="s">
        <v>90</v>
      </c>
    </row>
    <row r="330" s="12" customFormat="1">
      <c r="B330" s="262"/>
      <c r="C330" s="263"/>
      <c r="D330" s="258" t="s">
        <v>172</v>
      </c>
      <c r="E330" s="282" t="s">
        <v>1</v>
      </c>
      <c r="F330" s="264" t="s">
        <v>1354</v>
      </c>
      <c r="G330" s="263"/>
      <c r="H330" s="265">
        <v>20</v>
      </c>
      <c r="I330" s="266"/>
      <c r="J330" s="263"/>
      <c r="K330" s="263"/>
      <c r="L330" s="267"/>
      <c r="M330" s="268"/>
      <c r="N330" s="269"/>
      <c r="O330" s="269"/>
      <c r="P330" s="269"/>
      <c r="Q330" s="269"/>
      <c r="R330" s="269"/>
      <c r="S330" s="269"/>
      <c r="T330" s="270"/>
      <c r="AT330" s="271" t="s">
        <v>172</v>
      </c>
      <c r="AU330" s="271" t="s">
        <v>90</v>
      </c>
      <c r="AV330" s="12" t="s">
        <v>90</v>
      </c>
      <c r="AW330" s="12" t="s">
        <v>34</v>
      </c>
      <c r="AX330" s="12" t="s">
        <v>88</v>
      </c>
      <c r="AY330" s="271" t="s">
        <v>154</v>
      </c>
    </row>
    <row r="331" s="1" customFormat="1" ht="24" customHeight="1">
      <c r="B331" s="39"/>
      <c r="C331" s="246" t="s">
        <v>404</v>
      </c>
      <c r="D331" s="246" t="s">
        <v>157</v>
      </c>
      <c r="E331" s="247" t="s">
        <v>1355</v>
      </c>
      <c r="F331" s="248" t="s">
        <v>1356</v>
      </c>
      <c r="G331" s="249" t="s">
        <v>749</v>
      </c>
      <c r="H331" s="250">
        <v>20</v>
      </c>
      <c r="I331" s="251"/>
      <c r="J331" s="252">
        <f>ROUND(I331*H331,2)</f>
        <v>0</v>
      </c>
      <c r="K331" s="248" t="s">
        <v>161</v>
      </c>
      <c r="L331" s="41"/>
      <c r="M331" s="253" t="s">
        <v>1</v>
      </c>
      <c r="N331" s="254" t="s">
        <v>45</v>
      </c>
      <c r="O331" s="87"/>
      <c r="P331" s="255">
        <f>O331*H331</f>
        <v>0</v>
      </c>
      <c r="Q331" s="255">
        <v>0.27900000000000003</v>
      </c>
      <c r="R331" s="255">
        <f>Q331*H331</f>
        <v>5.5800000000000001</v>
      </c>
      <c r="S331" s="255">
        <v>0</v>
      </c>
      <c r="T331" s="256">
        <f>S331*H331</f>
        <v>0</v>
      </c>
      <c r="AR331" s="257" t="s">
        <v>162</v>
      </c>
      <c r="AT331" s="257" t="s">
        <v>157</v>
      </c>
      <c r="AU331" s="257" t="s">
        <v>90</v>
      </c>
      <c r="AY331" s="16" t="s">
        <v>154</v>
      </c>
      <c r="BE331" s="139">
        <f>IF(N331="základní",J331,0)</f>
        <v>0</v>
      </c>
      <c r="BF331" s="139">
        <f>IF(N331="snížená",J331,0)</f>
        <v>0</v>
      </c>
      <c r="BG331" s="139">
        <f>IF(N331="zákl. přenesená",J331,0)</f>
        <v>0</v>
      </c>
      <c r="BH331" s="139">
        <f>IF(N331="sníž. přenesená",J331,0)</f>
        <v>0</v>
      </c>
      <c r="BI331" s="139">
        <f>IF(N331="nulová",J331,0)</f>
        <v>0</v>
      </c>
      <c r="BJ331" s="16" t="s">
        <v>88</v>
      </c>
      <c r="BK331" s="139">
        <f>ROUND(I331*H331,2)</f>
        <v>0</v>
      </c>
      <c r="BL331" s="16" t="s">
        <v>162</v>
      </c>
      <c r="BM331" s="257" t="s">
        <v>1357</v>
      </c>
    </row>
    <row r="332" s="1" customFormat="1">
      <c r="B332" s="39"/>
      <c r="C332" s="40"/>
      <c r="D332" s="258" t="s">
        <v>164</v>
      </c>
      <c r="E332" s="40"/>
      <c r="F332" s="259" t="s">
        <v>1358</v>
      </c>
      <c r="G332" s="40"/>
      <c r="H332" s="40"/>
      <c r="I332" s="155"/>
      <c r="J332" s="40"/>
      <c r="K332" s="40"/>
      <c r="L332" s="41"/>
      <c r="M332" s="260"/>
      <c r="N332" s="87"/>
      <c r="O332" s="87"/>
      <c r="P332" s="87"/>
      <c r="Q332" s="87"/>
      <c r="R332" s="87"/>
      <c r="S332" s="87"/>
      <c r="T332" s="88"/>
      <c r="AT332" s="16" t="s">
        <v>164</v>
      </c>
      <c r="AU332" s="16" t="s">
        <v>90</v>
      </c>
    </row>
    <row r="333" s="12" customFormat="1">
      <c r="B333" s="262"/>
      <c r="C333" s="263"/>
      <c r="D333" s="258" t="s">
        <v>172</v>
      </c>
      <c r="E333" s="282" t="s">
        <v>1</v>
      </c>
      <c r="F333" s="264" t="s">
        <v>1354</v>
      </c>
      <c r="G333" s="263"/>
      <c r="H333" s="265">
        <v>20</v>
      </c>
      <c r="I333" s="266"/>
      <c r="J333" s="263"/>
      <c r="K333" s="263"/>
      <c r="L333" s="267"/>
      <c r="M333" s="268"/>
      <c r="N333" s="269"/>
      <c r="O333" s="269"/>
      <c r="P333" s="269"/>
      <c r="Q333" s="269"/>
      <c r="R333" s="269"/>
      <c r="S333" s="269"/>
      <c r="T333" s="270"/>
      <c r="AT333" s="271" t="s">
        <v>172</v>
      </c>
      <c r="AU333" s="271" t="s">
        <v>90</v>
      </c>
      <c r="AV333" s="12" t="s">
        <v>90</v>
      </c>
      <c r="AW333" s="12" t="s">
        <v>34</v>
      </c>
      <c r="AX333" s="12" t="s">
        <v>88</v>
      </c>
      <c r="AY333" s="271" t="s">
        <v>154</v>
      </c>
    </row>
    <row r="334" s="1" customFormat="1" ht="16.5" customHeight="1">
      <c r="B334" s="39"/>
      <c r="C334" s="246" t="s">
        <v>409</v>
      </c>
      <c r="D334" s="246" t="s">
        <v>157</v>
      </c>
      <c r="E334" s="247" t="s">
        <v>1359</v>
      </c>
      <c r="F334" s="248" t="s">
        <v>1360</v>
      </c>
      <c r="G334" s="249" t="s">
        <v>749</v>
      </c>
      <c r="H334" s="250">
        <v>269.13999999999999</v>
      </c>
      <c r="I334" s="251"/>
      <c r="J334" s="252">
        <f>ROUND(I334*H334,2)</f>
        <v>0</v>
      </c>
      <c r="K334" s="248" t="s">
        <v>161</v>
      </c>
      <c r="L334" s="41"/>
      <c r="M334" s="253" t="s">
        <v>1</v>
      </c>
      <c r="N334" s="254" t="s">
        <v>45</v>
      </c>
      <c r="O334" s="87"/>
      <c r="P334" s="255">
        <f>O334*H334</f>
        <v>0</v>
      </c>
      <c r="Q334" s="255">
        <v>0.22542000000000001</v>
      </c>
      <c r="R334" s="255">
        <f>Q334*H334</f>
        <v>60.669538799999998</v>
      </c>
      <c r="S334" s="255">
        <v>0</v>
      </c>
      <c r="T334" s="256">
        <f>S334*H334</f>
        <v>0</v>
      </c>
      <c r="AR334" s="257" t="s">
        <v>162</v>
      </c>
      <c r="AT334" s="257" t="s">
        <v>157</v>
      </c>
      <c r="AU334" s="257" t="s">
        <v>90</v>
      </c>
      <c r="AY334" s="16" t="s">
        <v>154</v>
      </c>
      <c r="BE334" s="139">
        <f>IF(N334="základní",J334,0)</f>
        <v>0</v>
      </c>
      <c r="BF334" s="139">
        <f>IF(N334="snížená",J334,0)</f>
        <v>0</v>
      </c>
      <c r="BG334" s="139">
        <f>IF(N334="zákl. přenesená",J334,0)</f>
        <v>0</v>
      </c>
      <c r="BH334" s="139">
        <f>IF(N334="sníž. přenesená",J334,0)</f>
        <v>0</v>
      </c>
      <c r="BI334" s="139">
        <f>IF(N334="nulová",J334,0)</f>
        <v>0</v>
      </c>
      <c r="BJ334" s="16" t="s">
        <v>88</v>
      </c>
      <c r="BK334" s="139">
        <f>ROUND(I334*H334,2)</f>
        <v>0</v>
      </c>
      <c r="BL334" s="16" t="s">
        <v>162</v>
      </c>
      <c r="BM334" s="257" t="s">
        <v>1361</v>
      </c>
    </row>
    <row r="335" s="1" customFormat="1">
      <c r="B335" s="39"/>
      <c r="C335" s="40"/>
      <c r="D335" s="258" t="s">
        <v>164</v>
      </c>
      <c r="E335" s="40"/>
      <c r="F335" s="259" t="s">
        <v>1362</v>
      </c>
      <c r="G335" s="40"/>
      <c r="H335" s="40"/>
      <c r="I335" s="155"/>
      <c r="J335" s="40"/>
      <c r="K335" s="40"/>
      <c r="L335" s="41"/>
      <c r="M335" s="260"/>
      <c r="N335" s="87"/>
      <c r="O335" s="87"/>
      <c r="P335" s="87"/>
      <c r="Q335" s="87"/>
      <c r="R335" s="87"/>
      <c r="S335" s="87"/>
      <c r="T335" s="88"/>
      <c r="AT335" s="16" t="s">
        <v>164</v>
      </c>
      <c r="AU335" s="16" t="s">
        <v>90</v>
      </c>
    </row>
    <row r="336" s="12" customFormat="1">
      <c r="B336" s="262"/>
      <c r="C336" s="263"/>
      <c r="D336" s="258" t="s">
        <v>172</v>
      </c>
      <c r="E336" s="282" t="s">
        <v>1</v>
      </c>
      <c r="F336" s="264" t="s">
        <v>1363</v>
      </c>
      <c r="G336" s="263"/>
      <c r="H336" s="265">
        <v>269.13999999999999</v>
      </c>
      <c r="I336" s="266"/>
      <c r="J336" s="263"/>
      <c r="K336" s="263"/>
      <c r="L336" s="267"/>
      <c r="M336" s="268"/>
      <c r="N336" s="269"/>
      <c r="O336" s="269"/>
      <c r="P336" s="269"/>
      <c r="Q336" s="269"/>
      <c r="R336" s="269"/>
      <c r="S336" s="269"/>
      <c r="T336" s="270"/>
      <c r="AT336" s="271" t="s">
        <v>172</v>
      </c>
      <c r="AU336" s="271" t="s">
        <v>90</v>
      </c>
      <c r="AV336" s="12" t="s">
        <v>90</v>
      </c>
      <c r="AW336" s="12" t="s">
        <v>34</v>
      </c>
      <c r="AX336" s="12" t="s">
        <v>80</v>
      </c>
      <c r="AY336" s="271" t="s">
        <v>154</v>
      </c>
    </row>
    <row r="337" s="13" customFormat="1">
      <c r="B337" s="283"/>
      <c r="C337" s="284"/>
      <c r="D337" s="258" t="s">
        <v>172</v>
      </c>
      <c r="E337" s="285" t="s">
        <v>1</v>
      </c>
      <c r="F337" s="286" t="s">
        <v>229</v>
      </c>
      <c r="G337" s="284"/>
      <c r="H337" s="287">
        <v>269.13999999999999</v>
      </c>
      <c r="I337" s="288"/>
      <c r="J337" s="284"/>
      <c r="K337" s="284"/>
      <c r="L337" s="289"/>
      <c r="M337" s="290"/>
      <c r="N337" s="291"/>
      <c r="O337" s="291"/>
      <c r="P337" s="291"/>
      <c r="Q337" s="291"/>
      <c r="R337" s="291"/>
      <c r="S337" s="291"/>
      <c r="T337" s="292"/>
      <c r="AT337" s="293" t="s">
        <v>172</v>
      </c>
      <c r="AU337" s="293" t="s">
        <v>90</v>
      </c>
      <c r="AV337" s="13" t="s">
        <v>162</v>
      </c>
      <c r="AW337" s="13" t="s">
        <v>34</v>
      </c>
      <c r="AX337" s="13" t="s">
        <v>88</v>
      </c>
      <c r="AY337" s="293" t="s">
        <v>154</v>
      </c>
    </row>
    <row r="338" s="1" customFormat="1" ht="24" customHeight="1">
      <c r="B338" s="39"/>
      <c r="C338" s="246" t="s">
        <v>413</v>
      </c>
      <c r="D338" s="246" t="s">
        <v>157</v>
      </c>
      <c r="E338" s="247" t="s">
        <v>1364</v>
      </c>
      <c r="F338" s="248" t="s">
        <v>1365</v>
      </c>
      <c r="G338" s="249" t="s">
        <v>749</v>
      </c>
      <c r="H338" s="250">
        <v>269.13999999999999</v>
      </c>
      <c r="I338" s="251"/>
      <c r="J338" s="252">
        <f>ROUND(I338*H338,2)</f>
        <v>0</v>
      </c>
      <c r="K338" s="248" t="s">
        <v>161</v>
      </c>
      <c r="L338" s="41"/>
      <c r="M338" s="253" t="s">
        <v>1</v>
      </c>
      <c r="N338" s="254" t="s">
        <v>45</v>
      </c>
      <c r="O338" s="87"/>
      <c r="P338" s="255">
        <f>O338*H338</f>
        <v>0</v>
      </c>
      <c r="Q338" s="255">
        <v>0.24501000000000001</v>
      </c>
      <c r="R338" s="255">
        <f>Q338*H338</f>
        <v>65.941991399999992</v>
      </c>
      <c r="S338" s="255">
        <v>0</v>
      </c>
      <c r="T338" s="256">
        <f>S338*H338</f>
        <v>0</v>
      </c>
      <c r="AR338" s="257" t="s">
        <v>162</v>
      </c>
      <c r="AT338" s="257" t="s">
        <v>157</v>
      </c>
      <c r="AU338" s="257" t="s">
        <v>90</v>
      </c>
      <c r="AY338" s="16" t="s">
        <v>154</v>
      </c>
      <c r="BE338" s="139">
        <f>IF(N338="základní",J338,0)</f>
        <v>0</v>
      </c>
      <c r="BF338" s="139">
        <f>IF(N338="snížená",J338,0)</f>
        <v>0</v>
      </c>
      <c r="BG338" s="139">
        <f>IF(N338="zákl. přenesená",J338,0)</f>
        <v>0</v>
      </c>
      <c r="BH338" s="139">
        <f>IF(N338="sníž. přenesená",J338,0)</f>
        <v>0</v>
      </c>
      <c r="BI338" s="139">
        <f>IF(N338="nulová",J338,0)</f>
        <v>0</v>
      </c>
      <c r="BJ338" s="16" t="s">
        <v>88</v>
      </c>
      <c r="BK338" s="139">
        <f>ROUND(I338*H338,2)</f>
        <v>0</v>
      </c>
      <c r="BL338" s="16" t="s">
        <v>162</v>
      </c>
      <c r="BM338" s="257" t="s">
        <v>1366</v>
      </c>
    </row>
    <row r="339" s="1" customFormat="1">
      <c r="B339" s="39"/>
      <c r="C339" s="40"/>
      <c r="D339" s="258" t="s">
        <v>164</v>
      </c>
      <c r="E339" s="40"/>
      <c r="F339" s="259" t="s">
        <v>1367</v>
      </c>
      <c r="G339" s="40"/>
      <c r="H339" s="40"/>
      <c r="I339" s="155"/>
      <c r="J339" s="40"/>
      <c r="K339" s="40"/>
      <c r="L339" s="41"/>
      <c r="M339" s="260"/>
      <c r="N339" s="87"/>
      <c r="O339" s="87"/>
      <c r="P339" s="87"/>
      <c r="Q339" s="87"/>
      <c r="R339" s="87"/>
      <c r="S339" s="87"/>
      <c r="T339" s="88"/>
      <c r="AT339" s="16" t="s">
        <v>164</v>
      </c>
      <c r="AU339" s="16" t="s">
        <v>90</v>
      </c>
    </row>
    <row r="340" s="1" customFormat="1">
      <c r="B340" s="39"/>
      <c r="C340" s="40"/>
      <c r="D340" s="258" t="s">
        <v>166</v>
      </c>
      <c r="E340" s="40"/>
      <c r="F340" s="261" t="s">
        <v>1368</v>
      </c>
      <c r="G340" s="40"/>
      <c r="H340" s="40"/>
      <c r="I340" s="155"/>
      <c r="J340" s="40"/>
      <c r="K340" s="40"/>
      <c r="L340" s="41"/>
      <c r="M340" s="260"/>
      <c r="N340" s="87"/>
      <c r="O340" s="87"/>
      <c r="P340" s="87"/>
      <c r="Q340" s="87"/>
      <c r="R340" s="87"/>
      <c r="S340" s="87"/>
      <c r="T340" s="88"/>
      <c r="AT340" s="16" t="s">
        <v>166</v>
      </c>
      <c r="AU340" s="16" t="s">
        <v>90</v>
      </c>
    </row>
    <row r="341" s="1" customFormat="1" ht="24" customHeight="1">
      <c r="B341" s="39"/>
      <c r="C341" s="246" t="s">
        <v>417</v>
      </c>
      <c r="D341" s="246" t="s">
        <v>157</v>
      </c>
      <c r="E341" s="247" t="s">
        <v>1369</v>
      </c>
      <c r="F341" s="248" t="s">
        <v>1370</v>
      </c>
      <c r="G341" s="249" t="s">
        <v>749</v>
      </c>
      <c r="H341" s="250">
        <v>269.13999999999999</v>
      </c>
      <c r="I341" s="251"/>
      <c r="J341" s="252">
        <f>ROUND(I341*H341,2)</f>
        <v>0</v>
      </c>
      <c r="K341" s="248" t="s">
        <v>161</v>
      </c>
      <c r="L341" s="41"/>
      <c r="M341" s="253" t="s">
        <v>1</v>
      </c>
      <c r="N341" s="254" t="s">
        <v>45</v>
      </c>
      <c r="O341" s="87"/>
      <c r="P341" s="255">
        <f>O341*H341</f>
        <v>0</v>
      </c>
      <c r="Q341" s="255">
        <v>0.00034000000000000002</v>
      </c>
      <c r="R341" s="255">
        <f>Q341*H341</f>
        <v>0.091507600000000008</v>
      </c>
      <c r="S341" s="255">
        <v>0</v>
      </c>
      <c r="T341" s="256">
        <f>S341*H341</f>
        <v>0</v>
      </c>
      <c r="AR341" s="257" t="s">
        <v>162</v>
      </c>
      <c r="AT341" s="257" t="s">
        <v>157</v>
      </c>
      <c r="AU341" s="257" t="s">
        <v>90</v>
      </c>
      <c r="AY341" s="16" t="s">
        <v>154</v>
      </c>
      <c r="BE341" s="139">
        <f>IF(N341="základní",J341,0)</f>
        <v>0</v>
      </c>
      <c r="BF341" s="139">
        <f>IF(N341="snížená",J341,0)</f>
        <v>0</v>
      </c>
      <c r="BG341" s="139">
        <f>IF(N341="zákl. přenesená",J341,0)</f>
        <v>0</v>
      </c>
      <c r="BH341" s="139">
        <f>IF(N341="sníž. přenesená",J341,0)</f>
        <v>0</v>
      </c>
      <c r="BI341" s="139">
        <f>IF(N341="nulová",J341,0)</f>
        <v>0</v>
      </c>
      <c r="BJ341" s="16" t="s">
        <v>88</v>
      </c>
      <c r="BK341" s="139">
        <f>ROUND(I341*H341,2)</f>
        <v>0</v>
      </c>
      <c r="BL341" s="16" t="s">
        <v>162</v>
      </c>
      <c r="BM341" s="257" t="s">
        <v>1371</v>
      </c>
    </row>
    <row r="342" s="1" customFormat="1">
      <c r="B342" s="39"/>
      <c r="C342" s="40"/>
      <c r="D342" s="258" t="s">
        <v>164</v>
      </c>
      <c r="E342" s="40"/>
      <c r="F342" s="259" t="s">
        <v>1372</v>
      </c>
      <c r="G342" s="40"/>
      <c r="H342" s="40"/>
      <c r="I342" s="155"/>
      <c r="J342" s="40"/>
      <c r="K342" s="40"/>
      <c r="L342" s="41"/>
      <c r="M342" s="260"/>
      <c r="N342" s="87"/>
      <c r="O342" s="87"/>
      <c r="P342" s="87"/>
      <c r="Q342" s="87"/>
      <c r="R342" s="87"/>
      <c r="S342" s="87"/>
      <c r="T342" s="88"/>
      <c r="AT342" s="16" t="s">
        <v>164</v>
      </c>
      <c r="AU342" s="16" t="s">
        <v>90</v>
      </c>
    </row>
    <row r="343" s="1" customFormat="1">
      <c r="B343" s="39"/>
      <c r="C343" s="40"/>
      <c r="D343" s="258" t="s">
        <v>166</v>
      </c>
      <c r="E343" s="40"/>
      <c r="F343" s="261" t="s">
        <v>1373</v>
      </c>
      <c r="G343" s="40"/>
      <c r="H343" s="40"/>
      <c r="I343" s="155"/>
      <c r="J343" s="40"/>
      <c r="K343" s="40"/>
      <c r="L343" s="41"/>
      <c r="M343" s="260"/>
      <c r="N343" s="87"/>
      <c r="O343" s="87"/>
      <c r="P343" s="87"/>
      <c r="Q343" s="87"/>
      <c r="R343" s="87"/>
      <c r="S343" s="87"/>
      <c r="T343" s="88"/>
      <c r="AT343" s="16" t="s">
        <v>166</v>
      </c>
      <c r="AU343" s="16" t="s">
        <v>90</v>
      </c>
    </row>
    <row r="344" s="1" customFormat="1" ht="24" customHeight="1">
      <c r="B344" s="39"/>
      <c r="C344" s="246" t="s">
        <v>421</v>
      </c>
      <c r="D344" s="246" t="s">
        <v>157</v>
      </c>
      <c r="E344" s="247" t="s">
        <v>1374</v>
      </c>
      <c r="F344" s="248" t="s">
        <v>1375</v>
      </c>
      <c r="G344" s="249" t="s">
        <v>749</v>
      </c>
      <c r="H344" s="250">
        <v>269.13999999999999</v>
      </c>
      <c r="I344" s="251"/>
      <c r="J344" s="252">
        <f>ROUND(I344*H344,2)</f>
        <v>0</v>
      </c>
      <c r="K344" s="248" t="s">
        <v>161</v>
      </c>
      <c r="L344" s="41"/>
      <c r="M344" s="253" t="s">
        <v>1</v>
      </c>
      <c r="N344" s="254" t="s">
        <v>45</v>
      </c>
      <c r="O344" s="87"/>
      <c r="P344" s="255">
        <f>O344*H344</f>
        <v>0</v>
      </c>
      <c r="Q344" s="255">
        <v>0.00051000000000000004</v>
      </c>
      <c r="R344" s="255">
        <f>Q344*H344</f>
        <v>0.13726140000000001</v>
      </c>
      <c r="S344" s="255">
        <v>0</v>
      </c>
      <c r="T344" s="256">
        <f>S344*H344</f>
        <v>0</v>
      </c>
      <c r="AR344" s="257" t="s">
        <v>162</v>
      </c>
      <c r="AT344" s="257" t="s">
        <v>157</v>
      </c>
      <c r="AU344" s="257" t="s">
        <v>90</v>
      </c>
      <c r="AY344" s="16" t="s">
        <v>154</v>
      </c>
      <c r="BE344" s="139">
        <f>IF(N344="základní",J344,0)</f>
        <v>0</v>
      </c>
      <c r="BF344" s="139">
        <f>IF(N344="snížená",J344,0)</f>
        <v>0</v>
      </c>
      <c r="BG344" s="139">
        <f>IF(N344="zákl. přenesená",J344,0)</f>
        <v>0</v>
      </c>
      <c r="BH344" s="139">
        <f>IF(N344="sníž. přenesená",J344,0)</f>
        <v>0</v>
      </c>
      <c r="BI344" s="139">
        <f>IF(N344="nulová",J344,0)</f>
        <v>0</v>
      </c>
      <c r="BJ344" s="16" t="s">
        <v>88</v>
      </c>
      <c r="BK344" s="139">
        <f>ROUND(I344*H344,2)</f>
        <v>0</v>
      </c>
      <c r="BL344" s="16" t="s">
        <v>162</v>
      </c>
      <c r="BM344" s="257" t="s">
        <v>1376</v>
      </c>
    </row>
    <row r="345" s="1" customFormat="1">
      <c r="B345" s="39"/>
      <c r="C345" s="40"/>
      <c r="D345" s="258" t="s">
        <v>164</v>
      </c>
      <c r="E345" s="40"/>
      <c r="F345" s="259" t="s">
        <v>1377</v>
      </c>
      <c r="G345" s="40"/>
      <c r="H345" s="40"/>
      <c r="I345" s="155"/>
      <c r="J345" s="40"/>
      <c r="K345" s="40"/>
      <c r="L345" s="41"/>
      <c r="M345" s="260"/>
      <c r="N345" s="87"/>
      <c r="O345" s="87"/>
      <c r="P345" s="87"/>
      <c r="Q345" s="87"/>
      <c r="R345" s="87"/>
      <c r="S345" s="87"/>
      <c r="T345" s="88"/>
      <c r="AT345" s="16" t="s">
        <v>164</v>
      </c>
      <c r="AU345" s="16" t="s">
        <v>90</v>
      </c>
    </row>
    <row r="346" s="1" customFormat="1" ht="24" customHeight="1">
      <c r="B346" s="39"/>
      <c r="C346" s="246" t="s">
        <v>425</v>
      </c>
      <c r="D346" s="246" t="s">
        <v>157</v>
      </c>
      <c r="E346" s="247" t="s">
        <v>1378</v>
      </c>
      <c r="F346" s="248" t="s">
        <v>1379</v>
      </c>
      <c r="G346" s="249" t="s">
        <v>749</v>
      </c>
      <c r="H346" s="250">
        <v>269.13999999999999</v>
      </c>
      <c r="I346" s="251"/>
      <c r="J346" s="252">
        <f>ROUND(I346*H346,2)</f>
        <v>0</v>
      </c>
      <c r="K346" s="248" t="s">
        <v>161</v>
      </c>
      <c r="L346" s="41"/>
      <c r="M346" s="253" t="s">
        <v>1</v>
      </c>
      <c r="N346" s="254" t="s">
        <v>45</v>
      </c>
      <c r="O346" s="87"/>
      <c r="P346" s="255">
        <f>O346*H346</f>
        <v>0</v>
      </c>
      <c r="Q346" s="255">
        <v>0.10373</v>
      </c>
      <c r="R346" s="255">
        <f>Q346*H346</f>
        <v>27.917892200000001</v>
      </c>
      <c r="S346" s="255">
        <v>0</v>
      </c>
      <c r="T346" s="256">
        <f>S346*H346</f>
        <v>0</v>
      </c>
      <c r="AR346" s="257" t="s">
        <v>162</v>
      </c>
      <c r="AT346" s="257" t="s">
        <v>157</v>
      </c>
      <c r="AU346" s="257" t="s">
        <v>90</v>
      </c>
      <c r="AY346" s="16" t="s">
        <v>154</v>
      </c>
      <c r="BE346" s="139">
        <f>IF(N346="základní",J346,0)</f>
        <v>0</v>
      </c>
      <c r="BF346" s="139">
        <f>IF(N346="snížená",J346,0)</f>
        <v>0</v>
      </c>
      <c r="BG346" s="139">
        <f>IF(N346="zákl. přenesená",J346,0)</f>
        <v>0</v>
      </c>
      <c r="BH346" s="139">
        <f>IF(N346="sníž. přenesená",J346,0)</f>
        <v>0</v>
      </c>
      <c r="BI346" s="139">
        <f>IF(N346="nulová",J346,0)</f>
        <v>0</v>
      </c>
      <c r="BJ346" s="16" t="s">
        <v>88</v>
      </c>
      <c r="BK346" s="139">
        <f>ROUND(I346*H346,2)</f>
        <v>0</v>
      </c>
      <c r="BL346" s="16" t="s">
        <v>162</v>
      </c>
      <c r="BM346" s="257" t="s">
        <v>1380</v>
      </c>
    </row>
    <row r="347" s="1" customFormat="1">
      <c r="B347" s="39"/>
      <c r="C347" s="40"/>
      <c r="D347" s="258" t="s">
        <v>164</v>
      </c>
      <c r="E347" s="40"/>
      <c r="F347" s="259" t="s">
        <v>1381</v>
      </c>
      <c r="G347" s="40"/>
      <c r="H347" s="40"/>
      <c r="I347" s="155"/>
      <c r="J347" s="40"/>
      <c r="K347" s="40"/>
      <c r="L347" s="41"/>
      <c r="M347" s="260"/>
      <c r="N347" s="87"/>
      <c r="O347" s="87"/>
      <c r="P347" s="87"/>
      <c r="Q347" s="87"/>
      <c r="R347" s="87"/>
      <c r="S347" s="87"/>
      <c r="T347" s="88"/>
      <c r="AT347" s="16" t="s">
        <v>164</v>
      </c>
      <c r="AU347" s="16" t="s">
        <v>90</v>
      </c>
    </row>
    <row r="348" s="1" customFormat="1">
      <c r="B348" s="39"/>
      <c r="C348" s="40"/>
      <c r="D348" s="258" t="s">
        <v>166</v>
      </c>
      <c r="E348" s="40"/>
      <c r="F348" s="261" t="s">
        <v>1382</v>
      </c>
      <c r="G348" s="40"/>
      <c r="H348" s="40"/>
      <c r="I348" s="155"/>
      <c r="J348" s="40"/>
      <c r="K348" s="40"/>
      <c r="L348" s="41"/>
      <c r="M348" s="260"/>
      <c r="N348" s="87"/>
      <c r="O348" s="87"/>
      <c r="P348" s="87"/>
      <c r="Q348" s="87"/>
      <c r="R348" s="87"/>
      <c r="S348" s="87"/>
      <c r="T348" s="88"/>
      <c r="AT348" s="16" t="s">
        <v>166</v>
      </c>
      <c r="AU348" s="16" t="s">
        <v>90</v>
      </c>
    </row>
    <row r="349" s="1" customFormat="1" ht="24" customHeight="1">
      <c r="B349" s="39"/>
      <c r="C349" s="246" t="s">
        <v>429</v>
      </c>
      <c r="D349" s="246" t="s">
        <v>157</v>
      </c>
      <c r="E349" s="247" t="s">
        <v>1383</v>
      </c>
      <c r="F349" s="248" t="s">
        <v>1384</v>
      </c>
      <c r="G349" s="249" t="s">
        <v>749</v>
      </c>
      <c r="H349" s="250">
        <v>269.13999999999999</v>
      </c>
      <c r="I349" s="251"/>
      <c r="J349" s="252">
        <f>ROUND(I349*H349,2)</f>
        <v>0</v>
      </c>
      <c r="K349" s="248" t="s">
        <v>161</v>
      </c>
      <c r="L349" s="41"/>
      <c r="M349" s="253" t="s">
        <v>1</v>
      </c>
      <c r="N349" s="254" t="s">
        <v>45</v>
      </c>
      <c r="O349" s="87"/>
      <c r="P349" s="255">
        <f>O349*H349</f>
        <v>0</v>
      </c>
      <c r="Q349" s="255">
        <v>0.12966</v>
      </c>
      <c r="R349" s="255">
        <f>Q349*H349</f>
        <v>34.896692399999999</v>
      </c>
      <c r="S349" s="255">
        <v>0</v>
      </c>
      <c r="T349" s="256">
        <f>S349*H349</f>
        <v>0</v>
      </c>
      <c r="AR349" s="257" t="s">
        <v>162</v>
      </c>
      <c r="AT349" s="257" t="s">
        <v>157</v>
      </c>
      <c r="AU349" s="257" t="s">
        <v>90</v>
      </c>
      <c r="AY349" s="16" t="s">
        <v>154</v>
      </c>
      <c r="BE349" s="139">
        <f>IF(N349="základní",J349,0)</f>
        <v>0</v>
      </c>
      <c r="BF349" s="139">
        <f>IF(N349="snížená",J349,0)</f>
        <v>0</v>
      </c>
      <c r="BG349" s="139">
        <f>IF(N349="zákl. přenesená",J349,0)</f>
        <v>0</v>
      </c>
      <c r="BH349" s="139">
        <f>IF(N349="sníž. přenesená",J349,0)</f>
        <v>0</v>
      </c>
      <c r="BI349" s="139">
        <f>IF(N349="nulová",J349,0)</f>
        <v>0</v>
      </c>
      <c r="BJ349" s="16" t="s">
        <v>88</v>
      </c>
      <c r="BK349" s="139">
        <f>ROUND(I349*H349,2)</f>
        <v>0</v>
      </c>
      <c r="BL349" s="16" t="s">
        <v>162</v>
      </c>
      <c r="BM349" s="257" t="s">
        <v>1385</v>
      </c>
    </row>
    <row r="350" s="1" customFormat="1">
      <c r="B350" s="39"/>
      <c r="C350" s="40"/>
      <c r="D350" s="258" t="s">
        <v>164</v>
      </c>
      <c r="E350" s="40"/>
      <c r="F350" s="259" t="s">
        <v>1386</v>
      </c>
      <c r="G350" s="40"/>
      <c r="H350" s="40"/>
      <c r="I350" s="155"/>
      <c r="J350" s="40"/>
      <c r="K350" s="40"/>
      <c r="L350" s="41"/>
      <c r="M350" s="260"/>
      <c r="N350" s="87"/>
      <c r="O350" s="87"/>
      <c r="P350" s="87"/>
      <c r="Q350" s="87"/>
      <c r="R350" s="87"/>
      <c r="S350" s="87"/>
      <c r="T350" s="88"/>
      <c r="AT350" s="16" t="s">
        <v>164</v>
      </c>
      <c r="AU350" s="16" t="s">
        <v>90</v>
      </c>
    </row>
    <row r="351" s="1" customFormat="1">
      <c r="B351" s="39"/>
      <c r="C351" s="40"/>
      <c r="D351" s="258" t="s">
        <v>166</v>
      </c>
      <c r="E351" s="40"/>
      <c r="F351" s="261" t="s">
        <v>1387</v>
      </c>
      <c r="G351" s="40"/>
      <c r="H351" s="40"/>
      <c r="I351" s="155"/>
      <c r="J351" s="40"/>
      <c r="K351" s="40"/>
      <c r="L351" s="41"/>
      <c r="M351" s="260"/>
      <c r="N351" s="87"/>
      <c r="O351" s="87"/>
      <c r="P351" s="87"/>
      <c r="Q351" s="87"/>
      <c r="R351" s="87"/>
      <c r="S351" s="87"/>
      <c r="T351" s="88"/>
      <c r="AT351" s="16" t="s">
        <v>166</v>
      </c>
      <c r="AU351" s="16" t="s">
        <v>90</v>
      </c>
    </row>
    <row r="352" s="1" customFormat="1" ht="16.5" customHeight="1">
      <c r="B352" s="39"/>
      <c r="C352" s="246" t="s">
        <v>433</v>
      </c>
      <c r="D352" s="246" t="s">
        <v>157</v>
      </c>
      <c r="E352" s="247" t="s">
        <v>1388</v>
      </c>
      <c r="F352" s="248" t="s">
        <v>1389</v>
      </c>
      <c r="G352" s="249" t="s">
        <v>749</v>
      </c>
      <c r="H352" s="250">
        <v>20</v>
      </c>
      <c r="I352" s="251"/>
      <c r="J352" s="252">
        <f>ROUND(I352*H352,2)</f>
        <v>0</v>
      </c>
      <c r="K352" s="248" t="s">
        <v>161</v>
      </c>
      <c r="L352" s="41"/>
      <c r="M352" s="253" t="s">
        <v>1</v>
      </c>
      <c r="N352" s="254" t="s">
        <v>45</v>
      </c>
      <c r="O352" s="87"/>
      <c r="P352" s="255">
        <f>O352*H352</f>
        <v>0</v>
      </c>
      <c r="Q352" s="255">
        <v>0.36924000000000001</v>
      </c>
      <c r="R352" s="255">
        <f>Q352*H352</f>
        <v>7.3848000000000003</v>
      </c>
      <c r="S352" s="255">
        <v>0</v>
      </c>
      <c r="T352" s="256">
        <f>S352*H352</f>
        <v>0</v>
      </c>
      <c r="AR352" s="257" t="s">
        <v>162</v>
      </c>
      <c r="AT352" s="257" t="s">
        <v>157</v>
      </c>
      <c r="AU352" s="257" t="s">
        <v>90</v>
      </c>
      <c r="AY352" s="16" t="s">
        <v>154</v>
      </c>
      <c r="BE352" s="139">
        <f>IF(N352="základní",J352,0)</f>
        <v>0</v>
      </c>
      <c r="BF352" s="139">
        <f>IF(N352="snížená",J352,0)</f>
        <v>0</v>
      </c>
      <c r="BG352" s="139">
        <f>IF(N352="zákl. přenesená",J352,0)</f>
        <v>0</v>
      </c>
      <c r="BH352" s="139">
        <f>IF(N352="sníž. přenesená",J352,0)</f>
        <v>0</v>
      </c>
      <c r="BI352" s="139">
        <f>IF(N352="nulová",J352,0)</f>
        <v>0</v>
      </c>
      <c r="BJ352" s="16" t="s">
        <v>88</v>
      </c>
      <c r="BK352" s="139">
        <f>ROUND(I352*H352,2)</f>
        <v>0</v>
      </c>
      <c r="BL352" s="16" t="s">
        <v>162</v>
      </c>
      <c r="BM352" s="257" t="s">
        <v>1390</v>
      </c>
    </row>
    <row r="353" s="1" customFormat="1">
      <c r="B353" s="39"/>
      <c r="C353" s="40"/>
      <c r="D353" s="258" t="s">
        <v>164</v>
      </c>
      <c r="E353" s="40"/>
      <c r="F353" s="259" t="s">
        <v>1391</v>
      </c>
      <c r="G353" s="40"/>
      <c r="H353" s="40"/>
      <c r="I353" s="155"/>
      <c r="J353" s="40"/>
      <c r="K353" s="40"/>
      <c r="L353" s="41"/>
      <c r="M353" s="260"/>
      <c r="N353" s="87"/>
      <c r="O353" s="87"/>
      <c r="P353" s="87"/>
      <c r="Q353" s="87"/>
      <c r="R353" s="87"/>
      <c r="S353" s="87"/>
      <c r="T353" s="88"/>
      <c r="AT353" s="16" t="s">
        <v>164</v>
      </c>
      <c r="AU353" s="16" t="s">
        <v>90</v>
      </c>
    </row>
    <row r="354" s="1" customFormat="1" ht="48" customHeight="1">
      <c r="B354" s="39"/>
      <c r="C354" s="246" t="s">
        <v>438</v>
      </c>
      <c r="D354" s="246" t="s">
        <v>157</v>
      </c>
      <c r="E354" s="247" t="s">
        <v>1392</v>
      </c>
      <c r="F354" s="248" t="s">
        <v>1393</v>
      </c>
      <c r="G354" s="249" t="s">
        <v>191</v>
      </c>
      <c r="H354" s="250">
        <v>105</v>
      </c>
      <c r="I354" s="251"/>
      <c r="J354" s="252">
        <f>ROUND(I354*H354,2)</f>
        <v>0</v>
      </c>
      <c r="K354" s="248" t="s">
        <v>1</v>
      </c>
      <c r="L354" s="41"/>
      <c r="M354" s="253" t="s">
        <v>1</v>
      </c>
      <c r="N354" s="254" t="s">
        <v>45</v>
      </c>
      <c r="O354" s="87"/>
      <c r="P354" s="255">
        <f>O354*H354</f>
        <v>0</v>
      </c>
      <c r="Q354" s="255">
        <v>0</v>
      </c>
      <c r="R354" s="255">
        <f>Q354*H354</f>
        <v>0</v>
      </c>
      <c r="S354" s="255">
        <v>0</v>
      </c>
      <c r="T354" s="256">
        <f>S354*H354</f>
        <v>0</v>
      </c>
      <c r="AR354" s="257" t="s">
        <v>162</v>
      </c>
      <c r="AT354" s="257" t="s">
        <v>157</v>
      </c>
      <c r="AU354" s="257" t="s">
        <v>90</v>
      </c>
      <c r="AY354" s="16" t="s">
        <v>154</v>
      </c>
      <c r="BE354" s="139">
        <f>IF(N354="základní",J354,0)</f>
        <v>0</v>
      </c>
      <c r="BF354" s="139">
        <f>IF(N354="snížená",J354,0)</f>
        <v>0</v>
      </c>
      <c r="BG354" s="139">
        <f>IF(N354="zákl. přenesená",J354,0)</f>
        <v>0</v>
      </c>
      <c r="BH354" s="139">
        <f>IF(N354="sníž. přenesená",J354,0)</f>
        <v>0</v>
      </c>
      <c r="BI354" s="139">
        <f>IF(N354="nulová",J354,0)</f>
        <v>0</v>
      </c>
      <c r="BJ354" s="16" t="s">
        <v>88</v>
      </c>
      <c r="BK354" s="139">
        <f>ROUND(I354*H354,2)</f>
        <v>0</v>
      </c>
      <c r="BL354" s="16" t="s">
        <v>162</v>
      </c>
      <c r="BM354" s="257" t="s">
        <v>1394</v>
      </c>
    </row>
    <row r="355" s="1" customFormat="1">
      <c r="B355" s="39"/>
      <c r="C355" s="40"/>
      <c r="D355" s="258" t="s">
        <v>1299</v>
      </c>
      <c r="E355" s="40"/>
      <c r="F355" s="261" t="s">
        <v>1395</v>
      </c>
      <c r="G355" s="40"/>
      <c r="H355" s="40"/>
      <c r="I355" s="155"/>
      <c r="J355" s="40"/>
      <c r="K355" s="40"/>
      <c r="L355" s="41"/>
      <c r="M355" s="260"/>
      <c r="N355" s="87"/>
      <c r="O355" s="87"/>
      <c r="P355" s="87"/>
      <c r="Q355" s="87"/>
      <c r="R355" s="87"/>
      <c r="S355" s="87"/>
      <c r="T355" s="88"/>
      <c r="AT355" s="16" t="s">
        <v>1299</v>
      </c>
      <c r="AU355" s="16" t="s">
        <v>90</v>
      </c>
    </row>
    <row r="356" s="14" customFormat="1">
      <c r="B356" s="298"/>
      <c r="C356" s="299"/>
      <c r="D356" s="258" t="s">
        <v>172</v>
      </c>
      <c r="E356" s="300" t="s">
        <v>1</v>
      </c>
      <c r="F356" s="301" t="s">
        <v>1396</v>
      </c>
      <c r="G356" s="299"/>
      <c r="H356" s="300" t="s">
        <v>1</v>
      </c>
      <c r="I356" s="302"/>
      <c r="J356" s="299"/>
      <c r="K356" s="299"/>
      <c r="L356" s="303"/>
      <c r="M356" s="304"/>
      <c r="N356" s="305"/>
      <c r="O356" s="305"/>
      <c r="P356" s="305"/>
      <c r="Q356" s="305"/>
      <c r="R356" s="305"/>
      <c r="S356" s="305"/>
      <c r="T356" s="306"/>
      <c r="AT356" s="307" t="s">
        <v>172</v>
      </c>
      <c r="AU356" s="307" t="s">
        <v>90</v>
      </c>
      <c r="AV356" s="14" t="s">
        <v>88</v>
      </c>
      <c r="AW356" s="14" t="s">
        <v>34</v>
      </c>
      <c r="AX356" s="14" t="s">
        <v>80</v>
      </c>
      <c r="AY356" s="307" t="s">
        <v>154</v>
      </c>
    </row>
    <row r="357" s="12" customFormat="1">
      <c r="B357" s="262"/>
      <c r="C357" s="263"/>
      <c r="D357" s="258" t="s">
        <v>172</v>
      </c>
      <c r="E357" s="282" t="s">
        <v>1</v>
      </c>
      <c r="F357" s="264" t="s">
        <v>647</v>
      </c>
      <c r="G357" s="263"/>
      <c r="H357" s="265">
        <v>105</v>
      </c>
      <c r="I357" s="266"/>
      <c r="J357" s="263"/>
      <c r="K357" s="263"/>
      <c r="L357" s="267"/>
      <c r="M357" s="268"/>
      <c r="N357" s="269"/>
      <c r="O357" s="269"/>
      <c r="P357" s="269"/>
      <c r="Q357" s="269"/>
      <c r="R357" s="269"/>
      <c r="S357" s="269"/>
      <c r="T357" s="270"/>
      <c r="AT357" s="271" t="s">
        <v>172</v>
      </c>
      <c r="AU357" s="271" t="s">
        <v>90</v>
      </c>
      <c r="AV357" s="12" t="s">
        <v>90</v>
      </c>
      <c r="AW357" s="12" t="s">
        <v>34</v>
      </c>
      <c r="AX357" s="12" t="s">
        <v>80</v>
      </c>
      <c r="AY357" s="271" t="s">
        <v>154</v>
      </c>
    </row>
    <row r="358" s="13" customFormat="1">
      <c r="B358" s="283"/>
      <c r="C358" s="284"/>
      <c r="D358" s="258" t="s">
        <v>172</v>
      </c>
      <c r="E358" s="285" t="s">
        <v>1</v>
      </c>
      <c r="F358" s="286" t="s">
        <v>229</v>
      </c>
      <c r="G358" s="284"/>
      <c r="H358" s="287">
        <v>105</v>
      </c>
      <c r="I358" s="288"/>
      <c r="J358" s="284"/>
      <c r="K358" s="284"/>
      <c r="L358" s="289"/>
      <c r="M358" s="290"/>
      <c r="N358" s="291"/>
      <c r="O358" s="291"/>
      <c r="P358" s="291"/>
      <c r="Q358" s="291"/>
      <c r="R358" s="291"/>
      <c r="S358" s="291"/>
      <c r="T358" s="292"/>
      <c r="AT358" s="293" t="s">
        <v>172</v>
      </c>
      <c r="AU358" s="293" t="s">
        <v>90</v>
      </c>
      <c r="AV358" s="13" t="s">
        <v>162</v>
      </c>
      <c r="AW358" s="13" t="s">
        <v>34</v>
      </c>
      <c r="AX358" s="13" t="s">
        <v>88</v>
      </c>
      <c r="AY358" s="293" t="s">
        <v>154</v>
      </c>
    </row>
    <row r="359" s="11" customFormat="1" ht="22.8" customHeight="1">
      <c r="B359" s="230"/>
      <c r="C359" s="231"/>
      <c r="D359" s="232" t="s">
        <v>79</v>
      </c>
      <c r="E359" s="244" t="s">
        <v>205</v>
      </c>
      <c r="F359" s="244" t="s">
        <v>1397</v>
      </c>
      <c r="G359" s="231"/>
      <c r="H359" s="231"/>
      <c r="I359" s="234"/>
      <c r="J359" s="245">
        <f>BK359</f>
        <v>0</v>
      </c>
      <c r="K359" s="231"/>
      <c r="L359" s="236"/>
      <c r="M359" s="237"/>
      <c r="N359" s="238"/>
      <c r="O359" s="238"/>
      <c r="P359" s="239">
        <f>SUM(P360:P390)</f>
        <v>0</v>
      </c>
      <c r="Q359" s="238"/>
      <c r="R359" s="239">
        <f>SUM(R360:R390)</f>
        <v>0.039100000000000003</v>
      </c>
      <c r="S359" s="238"/>
      <c r="T359" s="240">
        <f>SUM(T360:T390)</f>
        <v>5.8879999999999999</v>
      </c>
      <c r="AR359" s="241" t="s">
        <v>88</v>
      </c>
      <c r="AT359" s="242" t="s">
        <v>79</v>
      </c>
      <c r="AU359" s="242" t="s">
        <v>88</v>
      </c>
      <c r="AY359" s="241" t="s">
        <v>154</v>
      </c>
      <c r="BK359" s="243">
        <f>SUM(BK360:BK390)</f>
        <v>0</v>
      </c>
    </row>
    <row r="360" s="1" customFormat="1" ht="24" customHeight="1">
      <c r="B360" s="39"/>
      <c r="C360" s="246" t="s">
        <v>443</v>
      </c>
      <c r="D360" s="246" t="s">
        <v>157</v>
      </c>
      <c r="E360" s="247" t="s">
        <v>1398</v>
      </c>
      <c r="F360" s="248" t="s">
        <v>1399</v>
      </c>
      <c r="G360" s="249" t="s">
        <v>191</v>
      </c>
      <c r="H360" s="250">
        <v>115</v>
      </c>
      <c r="I360" s="251"/>
      <c r="J360" s="252">
        <f>ROUND(I360*H360,2)</f>
        <v>0</v>
      </c>
      <c r="K360" s="248" t="s">
        <v>161</v>
      </c>
      <c r="L360" s="41"/>
      <c r="M360" s="253" t="s">
        <v>1</v>
      </c>
      <c r="N360" s="254" t="s">
        <v>45</v>
      </c>
      <c r="O360" s="87"/>
      <c r="P360" s="255">
        <f>O360*H360</f>
        <v>0</v>
      </c>
      <c r="Q360" s="255">
        <v>0.00034000000000000002</v>
      </c>
      <c r="R360" s="255">
        <f>Q360*H360</f>
        <v>0.039100000000000003</v>
      </c>
      <c r="S360" s="255">
        <v>0</v>
      </c>
      <c r="T360" s="256">
        <f>S360*H360</f>
        <v>0</v>
      </c>
      <c r="AR360" s="257" t="s">
        <v>162</v>
      </c>
      <c r="AT360" s="257" t="s">
        <v>157</v>
      </c>
      <c r="AU360" s="257" t="s">
        <v>90</v>
      </c>
      <c r="AY360" s="16" t="s">
        <v>154</v>
      </c>
      <c r="BE360" s="139">
        <f>IF(N360="základní",J360,0)</f>
        <v>0</v>
      </c>
      <c r="BF360" s="139">
        <f>IF(N360="snížená",J360,0)</f>
        <v>0</v>
      </c>
      <c r="BG360" s="139">
        <f>IF(N360="zákl. přenesená",J360,0)</f>
        <v>0</v>
      </c>
      <c r="BH360" s="139">
        <f>IF(N360="sníž. přenesená",J360,0)</f>
        <v>0</v>
      </c>
      <c r="BI360" s="139">
        <f>IF(N360="nulová",J360,0)</f>
        <v>0</v>
      </c>
      <c r="BJ360" s="16" t="s">
        <v>88</v>
      </c>
      <c r="BK360" s="139">
        <f>ROUND(I360*H360,2)</f>
        <v>0</v>
      </c>
      <c r="BL360" s="16" t="s">
        <v>162</v>
      </c>
      <c r="BM360" s="257" t="s">
        <v>1400</v>
      </c>
    </row>
    <row r="361" s="1" customFormat="1">
      <c r="B361" s="39"/>
      <c r="C361" s="40"/>
      <c r="D361" s="258" t="s">
        <v>164</v>
      </c>
      <c r="E361" s="40"/>
      <c r="F361" s="259" t="s">
        <v>1401</v>
      </c>
      <c r="G361" s="40"/>
      <c r="H361" s="40"/>
      <c r="I361" s="155"/>
      <c r="J361" s="40"/>
      <c r="K361" s="40"/>
      <c r="L361" s="41"/>
      <c r="M361" s="260"/>
      <c r="N361" s="87"/>
      <c r="O361" s="87"/>
      <c r="P361" s="87"/>
      <c r="Q361" s="87"/>
      <c r="R361" s="87"/>
      <c r="S361" s="87"/>
      <c r="T361" s="88"/>
      <c r="AT361" s="16" t="s">
        <v>164</v>
      </c>
      <c r="AU361" s="16" t="s">
        <v>90</v>
      </c>
    </row>
    <row r="362" s="1" customFormat="1">
      <c r="B362" s="39"/>
      <c r="C362" s="40"/>
      <c r="D362" s="258" t="s">
        <v>166</v>
      </c>
      <c r="E362" s="40"/>
      <c r="F362" s="261" t="s">
        <v>1402</v>
      </c>
      <c r="G362" s="40"/>
      <c r="H362" s="40"/>
      <c r="I362" s="155"/>
      <c r="J362" s="40"/>
      <c r="K362" s="40"/>
      <c r="L362" s="41"/>
      <c r="M362" s="260"/>
      <c r="N362" s="87"/>
      <c r="O362" s="87"/>
      <c r="P362" s="87"/>
      <c r="Q362" s="87"/>
      <c r="R362" s="87"/>
      <c r="S362" s="87"/>
      <c r="T362" s="88"/>
      <c r="AT362" s="16" t="s">
        <v>166</v>
      </c>
      <c r="AU362" s="16" t="s">
        <v>90</v>
      </c>
    </row>
    <row r="363" s="14" customFormat="1">
      <c r="B363" s="298"/>
      <c r="C363" s="299"/>
      <c r="D363" s="258" t="s">
        <v>172</v>
      </c>
      <c r="E363" s="300" t="s">
        <v>1</v>
      </c>
      <c r="F363" s="301" t="s">
        <v>1403</v>
      </c>
      <c r="G363" s="299"/>
      <c r="H363" s="300" t="s">
        <v>1</v>
      </c>
      <c r="I363" s="302"/>
      <c r="J363" s="299"/>
      <c r="K363" s="299"/>
      <c r="L363" s="303"/>
      <c r="M363" s="304"/>
      <c r="N363" s="305"/>
      <c r="O363" s="305"/>
      <c r="P363" s="305"/>
      <c r="Q363" s="305"/>
      <c r="R363" s="305"/>
      <c r="S363" s="305"/>
      <c r="T363" s="306"/>
      <c r="AT363" s="307" t="s">
        <v>172</v>
      </c>
      <c r="AU363" s="307" t="s">
        <v>90</v>
      </c>
      <c r="AV363" s="14" t="s">
        <v>88</v>
      </c>
      <c r="AW363" s="14" t="s">
        <v>34</v>
      </c>
      <c r="AX363" s="14" t="s">
        <v>80</v>
      </c>
      <c r="AY363" s="307" t="s">
        <v>154</v>
      </c>
    </row>
    <row r="364" s="12" customFormat="1">
      <c r="B364" s="262"/>
      <c r="C364" s="263"/>
      <c r="D364" s="258" t="s">
        <v>172</v>
      </c>
      <c r="E364" s="282" t="s">
        <v>1</v>
      </c>
      <c r="F364" s="264" t="s">
        <v>687</v>
      </c>
      <c r="G364" s="263"/>
      <c r="H364" s="265">
        <v>115</v>
      </c>
      <c r="I364" s="266"/>
      <c r="J364" s="263"/>
      <c r="K364" s="263"/>
      <c r="L364" s="267"/>
      <c r="M364" s="268"/>
      <c r="N364" s="269"/>
      <c r="O364" s="269"/>
      <c r="P364" s="269"/>
      <c r="Q364" s="269"/>
      <c r="R364" s="269"/>
      <c r="S364" s="269"/>
      <c r="T364" s="270"/>
      <c r="AT364" s="271" t="s">
        <v>172</v>
      </c>
      <c r="AU364" s="271" t="s">
        <v>90</v>
      </c>
      <c r="AV364" s="12" t="s">
        <v>90</v>
      </c>
      <c r="AW364" s="12" t="s">
        <v>34</v>
      </c>
      <c r="AX364" s="12" t="s">
        <v>80</v>
      </c>
      <c r="AY364" s="271" t="s">
        <v>154</v>
      </c>
    </row>
    <row r="365" s="13" customFormat="1">
      <c r="B365" s="283"/>
      <c r="C365" s="284"/>
      <c r="D365" s="258" t="s">
        <v>172</v>
      </c>
      <c r="E365" s="285" t="s">
        <v>1</v>
      </c>
      <c r="F365" s="286" t="s">
        <v>229</v>
      </c>
      <c r="G365" s="284"/>
      <c r="H365" s="287">
        <v>115</v>
      </c>
      <c r="I365" s="288"/>
      <c r="J365" s="284"/>
      <c r="K365" s="284"/>
      <c r="L365" s="289"/>
      <c r="M365" s="290"/>
      <c r="N365" s="291"/>
      <c r="O365" s="291"/>
      <c r="P365" s="291"/>
      <c r="Q365" s="291"/>
      <c r="R365" s="291"/>
      <c r="S365" s="291"/>
      <c r="T365" s="292"/>
      <c r="AT365" s="293" t="s">
        <v>172</v>
      </c>
      <c r="AU365" s="293" t="s">
        <v>90</v>
      </c>
      <c r="AV365" s="13" t="s">
        <v>162</v>
      </c>
      <c r="AW365" s="13" t="s">
        <v>34</v>
      </c>
      <c r="AX365" s="13" t="s">
        <v>88</v>
      </c>
      <c r="AY365" s="293" t="s">
        <v>154</v>
      </c>
    </row>
    <row r="366" s="1" customFormat="1" ht="16.5" customHeight="1">
      <c r="B366" s="39"/>
      <c r="C366" s="246" t="s">
        <v>447</v>
      </c>
      <c r="D366" s="246" t="s">
        <v>157</v>
      </c>
      <c r="E366" s="247" t="s">
        <v>1404</v>
      </c>
      <c r="F366" s="248" t="s">
        <v>1405</v>
      </c>
      <c r="G366" s="249" t="s">
        <v>191</v>
      </c>
      <c r="H366" s="250">
        <v>115</v>
      </c>
      <c r="I366" s="251"/>
      <c r="J366" s="252">
        <f>ROUND(I366*H366,2)</f>
        <v>0</v>
      </c>
      <c r="K366" s="248" t="s">
        <v>161</v>
      </c>
      <c r="L366" s="41"/>
      <c r="M366" s="253" t="s">
        <v>1</v>
      </c>
      <c r="N366" s="254" t="s">
        <v>45</v>
      </c>
      <c r="O366" s="87"/>
      <c r="P366" s="255">
        <f>O366*H366</f>
        <v>0</v>
      </c>
      <c r="Q366" s="255">
        <v>0</v>
      </c>
      <c r="R366" s="255">
        <f>Q366*H366</f>
        <v>0</v>
      </c>
      <c r="S366" s="255">
        <v>0</v>
      </c>
      <c r="T366" s="256">
        <f>S366*H366</f>
        <v>0</v>
      </c>
      <c r="AR366" s="257" t="s">
        <v>162</v>
      </c>
      <c r="AT366" s="257" t="s">
        <v>157</v>
      </c>
      <c r="AU366" s="257" t="s">
        <v>90</v>
      </c>
      <c r="AY366" s="16" t="s">
        <v>154</v>
      </c>
      <c r="BE366" s="139">
        <f>IF(N366="základní",J366,0)</f>
        <v>0</v>
      </c>
      <c r="BF366" s="139">
        <f>IF(N366="snížená",J366,0)</f>
        <v>0</v>
      </c>
      <c r="BG366" s="139">
        <f>IF(N366="zákl. přenesená",J366,0)</f>
        <v>0</v>
      </c>
      <c r="BH366" s="139">
        <f>IF(N366="sníž. přenesená",J366,0)</f>
        <v>0</v>
      </c>
      <c r="BI366" s="139">
        <f>IF(N366="nulová",J366,0)</f>
        <v>0</v>
      </c>
      <c r="BJ366" s="16" t="s">
        <v>88</v>
      </c>
      <c r="BK366" s="139">
        <f>ROUND(I366*H366,2)</f>
        <v>0</v>
      </c>
      <c r="BL366" s="16" t="s">
        <v>162</v>
      </c>
      <c r="BM366" s="257" t="s">
        <v>1406</v>
      </c>
    </row>
    <row r="367" s="1" customFormat="1">
      <c r="B367" s="39"/>
      <c r="C367" s="40"/>
      <c r="D367" s="258" t="s">
        <v>164</v>
      </c>
      <c r="E367" s="40"/>
      <c r="F367" s="259" t="s">
        <v>1407</v>
      </c>
      <c r="G367" s="40"/>
      <c r="H367" s="40"/>
      <c r="I367" s="155"/>
      <c r="J367" s="40"/>
      <c r="K367" s="40"/>
      <c r="L367" s="41"/>
      <c r="M367" s="260"/>
      <c r="N367" s="87"/>
      <c r="O367" s="87"/>
      <c r="P367" s="87"/>
      <c r="Q367" s="87"/>
      <c r="R367" s="87"/>
      <c r="S367" s="87"/>
      <c r="T367" s="88"/>
      <c r="AT367" s="16" t="s">
        <v>164</v>
      </c>
      <c r="AU367" s="16" t="s">
        <v>90</v>
      </c>
    </row>
    <row r="368" s="1" customFormat="1">
      <c r="B368" s="39"/>
      <c r="C368" s="40"/>
      <c r="D368" s="258" t="s">
        <v>166</v>
      </c>
      <c r="E368" s="40"/>
      <c r="F368" s="261" t="s">
        <v>1408</v>
      </c>
      <c r="G368" s="40"/>
      <c r="H368" s="40"/>
      <c r="I368" s="155"/>
      <c r="J368" s="40"/>
      <c r="K368" s="40"/>
      <c r="L368" s="41"/>
      <c r="M368" s="260"/>
      <c r="N368" s="87"/>
      <c r="O368" s="87"/>
      <c r="P368" s="87"/>
      <c r="Q368" s="87"/>
      <c r="R368" s="87"/>
      <c r="S368" s="87"/>
      <c r="T368" s="88"/>
      <c r="AT368" s="16" t="s">
        <v>166</v>
      </c>
      <c r="AU368" s="16" t="s">
        <v>90</v>
      </c>
    </row>
    <row r="369" s="12" customFormat="1">
      <c r="B369" s="262"/>
      <c r="C369" s="263"/>
      <c r="D369" s="258" t="s">
        <v>172</v>
      </c>
      <c r="E369" s="282" t="s">
        <v>1</v>
      </c>
      <c r="F369" s="264" t="s">
        <v>687</v>
      </c>
      <c r="G369" s="263"/>
      <c r="H369" s="265">
        <v>115</v>
      </c>
      <c r="I369" s="266"/>
      <c r="J369" s="263"/>
      <c r="K369" s="263"/>
      <c r="L369" s="267"/>
      <c r="M369" s="268"/>
      <c r="N369" s="269"/>
      <c r="O369" s="269"/>
      <c r="P369" s="269"/>
      <c r="Q369" s="269"/>
      <c r="R369" s="269"/>
      <c r="S369" s="269"/>
      <c r="T369" s="270"/>
      <c r="AT369" s="271" t="s">
        <v>172</v>
      </c>
      <c r="AU369" s="271" t="s">
        <v>90</v>
      </c>
      <c r="AV369" s="12" t="s">
        <v>90</v>
      </c>
      <c r="AW369" s="12" t="s">
        <v>34</v>
      </c>
      <c r="AX369" s="12" t="s">
        <v>80</v>
      </c>
      <c r="AY369" s="271" t="s">
        <v>154</v>
      </c>
    </row>
    <row r="370" s="13" customFormat="1">
      <c r="B370" s="283"/>
      <c r="C370" s="284"/>
      <c r="D370" s="258" t="s">
        <v>172</v>
      </c>
      <c r="E370" s="285" t="s">
        <v>1</v>
      </c>
      <c r="F370" s="286" t="s">
        <v>229</v>
      </c>
      <c r="G370" s="284"/>
      <c r="H370" s="287">
        <v>115</v>
      </c>
      <c r="I370" s="288"/>
      <c r="J370" s="284"/>
      <c r="K370" s="284"/>
      <c r="L370" s="289"/>
      <c r="M370" s="290"/>
      <c r="N370" s="291"/>
      <c r="O370" s="291"/>
      <c r="P370" s="291"/>
      <c r="Q370" s="291"/>
      <c r="R370" s="291"/>
      <c r="S370" s="291"/>
      <c r="T370" s="292"/>
      <c r="AT370" s="293" t="s">
        <v>172</v>
      </c>
      <c r="AU370" s="293" t="s">
        <v>90</v>
      </c>
      <c r="AV370" s="13" t="s">
        <v>162</v>
      </c>
      <c r="AW370" s="13" t="s">
        <v>34</v>
      </c>
      <c r="AX370" s="13" t="s">
        <v>88</v>
      </c>
      <c r="AY370" s="293" t="s">
        <v>154</v>
      </c>
    </row>
    <row r="371" s="1" customFormat="1" ht="24" customHeight="1">
      <c r="B371" s="39"/>
      <c r="C371" s="246" t="s">
        <v>452</v>
      </c>
      <c r="D371" s="246" t="s">
        <v>157</v>
      </c>
      <c r="E371" s="247" t="s">
        <v>1409</v>
      </c>
      <c r="F371" s="248" t="s">
        <v>1410</v>
      </c>
      <c r="G371" s="249" t="s">
        <v>225</v>
      </c>
      <c r="H371" s="250">
        <v>4</v>
      </c>
      <c r="I371" s="251"/>
      <c r="J371" s="252">
        <f>ROUND(I371*H371,2)</f>
        <v>0</v>
      </c>
      <c r="K371" s="248" t="s">
        <v>161</v>
      </c>
      <c r="L371" s="41"/>
      <c r="M371" s="253" t="s">
        <v>1</v>
      </c>
      <c r="N371" s="254" t="s">
        <v>45</v>
      </c>
      <c r="O371" s="87"/>
      <c r="P371" s="255">
        <f>O371*H371</f>
        <v>0</v>
      </c>
      <c r="Q371" s="255">
        <v>0</v>
      </c>
      <c r="R371" s="255">
        <f>Q371*H371</f>
        <v>0</v>
      </c>
      <c r="S371" s="255">
        <v>1.472</v>
      </c>
      <c r="T371" s="256">
        <f>S371*H371</f>
        <v>5.8879999999999999</v>
      </c>
      <c r="AR371" s="257" t="s">
        <v>162</v>
      </c>
      <c r="AT371" s="257" t="s">
        <v>157</v>
      </c>
      <c r="AU371" s="257" t="s">
        <v>90</v>
      </c>
      <c r="AY371" s="16" t="s">
        <v>154</v>
      </c>
      <c r="BE371" s="139">
        <f>IF(N371="základní",J371,0)</f>
        <v>0</v>
      </c>
      <c r="BF371" s="139">
        <f>IF(N371="snížená",J371,0)</f>
        <v>0</v>
      </c>
      <c r="BG371" s="139">
        <f>IF(N371="zákl. přenesená",J371,0)</f>
        <v>0</v>
      </c>
      <c r="BH371" s="139">
        <f>IF(N371="sníž. přenesená",J371,0)</f>
        <v>0</v>
      </c>
      <c r="BI371" s="139">
        <f>IF(N371="nulová",J371,0)</f>
        <v>0</v>
      </c>
      <c r="BJ371" s="16" t="s">
        <v>88</v>
      </c>
      <c r="BK371" s="139">
        <f>ROUND(I371*H371,2)</f>
        <v>0</v>
      </c>
      <c r="BL371" s="16" t="s">
        <v>162</v>
      </c>
      <c r="BM371" s="257" t="s">
        <v>1411</v>
      </c>
    </row>
    <row r="372" s="1" customFormat="1">
      <c r="B372" s="39"/>
      <c r="C372" s="40"/>
      <c r="D372" s="258" t="s">
        <v>164</v>
      </c>
      <c r="E372" s="40"/>
      <c r="F372" s="259" t="s">
        <v>1412</v>
      </c>
      <c r="G372" s="40"/>
      <c r="H372" s="40"/>
      <c r="I372" s="155"/>
      <c r="J372" s="40"/>
      <c r="K372" s="40"/>
      <c r="L372" s="41"/>
      <c r="M372" s="260"/>
      <c r="N372" s="87"/>
      <c r="O372" s="87"/>
      <c r="P372" s="87"/>
      <c r="Q372" s="87"/>
      <c r="R372" s="87"/>
      <c r="S372" s="87"/>
      <c r="T372" s="88"/>
      <c r="AT372" s="16" t="s">
        <v>164</v>
      </c>
      <c r="AU372" s="16" t="s">
        <v>90</v>
      </c>
    </row>
    <row r="373" s="12" customFormat="1">
      <c r="B373" s="262"/>
      <c r="C373" s="263"/>
      <c r="D373" s="258" t="s">
        <v>172</v>
      </c>
      <c r="E373" s="282" t="s">
        <v>1</v>
      </c>
      <c r="F373" s="264" t="s">
        <v>162</v>
      </c>
      <c r="G373" s="263"/>
      <c r="H373" s="265">
        <v>4</v>
      </c>
      <c r="I373" s="266"/>
      <c r="J373" s="263"/>
      <c r="K373" s="263"/>
      <c r="L373" s="267"/>
      <c r="M373" s="268"/>
      <c r="N373" s="269"/>
      <c r="O373" s="269"/>
      <c r="P373" s="269"/>
      <c r="Q373" s="269"/>
      <c r="R373" s="269"/>
      <c r="S373" s="269"/>
      <c r="T373" s="270"/>
      <c r="AT373" s="271" t="s">
        <v>172</v>
      </c>
      <c r="AU373" s="271" t="s">
        <v>90</v>
      </c>
      <c r="AV373" s="12" t="s">
        <v>90</v>
      </c>
      <c r="AW373" s="12" t="s">
        <v>34</v>
      </c>
      <c r="AX373" s="12" t="s">
        <v>80</v>
      </c>
      <c r="AY373" s="271" t="s">
        <v>154</v>
      </c>
    </row>
    <row r="374" s="13" customFormat="1">
      <c r="B374" s="283"/>
      <c r="C374" s="284"/>
      <c r="D374" s="258" t="s">
        <v>172</v>
      </c>
      <c r="E374" s="285" t="s">
        <v>1</v>
      </c>
      <c r="F374" s="286" t="s">
        <v>229</v>
      </c>
      <c r="G374" s="284"/>
      <c r="H374" s="287">
        <v>4</v>
      </c>
      <c r="I374" s="288"/>
      <c r="J374" s="284"/>
      <c r="K374" s="284"/>
      <c r="L374" s="289"/>
      <c r="M374" s="290"/>
      <c r="N374" s="291"/>
      <c r="O374" s="291"/>
      <c r="P374" s="291"/>
      <c r="Q374" s="291"/>
      <c r="R374" s="291"/>
      <c r="S374" s="291"/>
      <c r="T374" s="292"/>
      <c r="AT374" s="293" t="s">
        <v>172</v>
      </c>
      <c r="AU374" s="293" t="s">
        <v>90</v>
      </c>
      <c r="AV374" s="13" t="s">
        <v>162</v>
      </c>
      <c r="AW374" s="13" t="s">
        <v>34</v>
      </c>
      <c r="AX374" s="13" t="s">
        <v>88</v>
      </c>
      <c r="AY374" s="293" t="s">
        <v>154</v>
      </c>
    </row>
    <row r="375" s="1" customFormat="1" ht="48" customHeight="1">
      <c r="B375" s="39"/>
      <c r="C375" s="246" t="s">
        <v>457</v>
      </c>
      <c r="D375" s="246" t="s">
        <v>157</v>
      </c>
      <c r="E375" s="247" t="s">
        <v>1413</v>
      </c>
      <c r="F375" s="248" t="s">
        <v>1414</v>
      </c>
      <c r="G375" s="249" t="s">
        <v>436</v>
      </c>
      <c r="H375" s="250">
        <v>1</v>
      </c>
      <c r="I375" s="251"/>
      <c r="J375" s="252">
        <f>ROUND(I375*H375,2)</f>
        <v>0</v>
      </c>
      <c r="K375" s="248" t="s">
        <v>1</v>
      </c>
      <c r="L375" s="41"/>
      <c r="M375" s="253" t="s">
        <v>1</v>
      </c>
      <c r="N375" s="254" t="s">
        <v>45</v>
      </c>
      <c r="O375" s="87"/>
      <c r="P375" s="255">
        <f>O375*H375</f>
        <v>0</v>
      </c>
      <c r="Q375" s="255">
        <v>0</v>
      </c>
      <c r="R375" s="255">
        <f>Q375*H375</f>
        <v>0</v>
      </c>
      <c r="S375" s="255">
        <v>0</v>
      </c>
      <c r="T375" s="256">
        <f>S375*H375</f>
        <v>0</v>
      </c>
      <c r="AR375" s="257" t="s">
        <v>162</v>
      </c>
      <c r="AT375" s="257" t="s">
        <v>157</v>
      </c>
      <c r="AU375" s="257" t="s">
        <v>90</v>
      </c>
      <c r="AY375" s="16" t="s">
        <v>154</v>
      </c>
      <c r="BE375" s="139">
        <f>IF(N375="základní",J375,0)</f>
        <v>0</v>
      </c>
      <c r="BF375" s="139">
        <f>IF(N375="snížená",J375,0)</f>
        <v>0</v>
      </c>
      <c r="BG375" s="139">
        <f>IF(N375="zákl. přenesená",J375,0)</f>
        <v>0</v>
      </c>
      <c r="BH375" s="139">
        <f>IF(N375="sníž. přenesená",J375,0)</f>
        <v>0</v>
      </c>
      <c r="BI375" s="139">
        <f>IF(N375="nulová",J375,0)</f>
        <v>0</v>
      </c>
      <c r="BJ375" s="16" t="s">
        <v>88</v>
      </c>
      <c r="BK375" s="139">
        <f>ROUND(I375*H375,2)</f>
        <v>0</v>
      </c>
      <c r="BL375" s="16" t="s">
        <v>162</v>
      </c>
      <c r="BM375" s="257" t="s">
        <v>1415</v>
      </c>
    </row>
    <row r="376" s="1" customFormat="1">
      <c r="B376" s="39"/>
      <c r="C376" s="40"/>
      <c r="D376" s="258" t="s">
        <v>1299</v>
      </c>
      <c r="E376" s="40"/>
      <c r="F376" s="261" t="s">
        <v>1395</v>
      </c>
      <c r="G376" s="40"/>
      <c r="H376" s="40"/>
      <c r="I376" s="155"/>
      <c r="J376" s="40"/>
      <c r="K376" s="40"/>
      <c r="L376" s="41"/>
      <c r="M376" s="260"/>
      <c r="N376" s="87"/>
      <c r="O376" s="87"/>
      <c r="P376" s="87"/>
      <c r="Q376" s="87"/>
      <c r="R376" s="87"/>
      <c r="S376" s="87"/>
      <c r="T376" s="88"/>
      <c r="AT376" s="16" t="s">
        <v>1299</v>
      </c>
      <c r="AU376" s="16" t="s">
        <v>90</v>
      </c>
    </row>
    <row r="377" s="1" customFormat="1" ht="36" customHeight="1">
      <c r="B377" s="39"/>
      <c r="C377" s="246" t="s">
        <v>467</v>
      </c>
      <c r="D377" s="246" t="s">
        <v>157</v>
      </c>
      <c r="E377" s="247" t="s">
        <v>1416</v>
      </c>
      <c r="F377" s="248" t="s">
        <v>1417</v>
      </c>
      <c r="G377" s="249" t="s">
        <v>225</v>
      </c>
      <c r="H377" s="250">
        <v>3</v>
      </c>
      <c r="I377" s="251"/>
      <c r="J377" s="252">
        <f>ROUND(I377*H377,2)</f>
        <v>0</v>
      </c>
      <c r="K377" s="248" t="s">
        <v>1</v>
      </c>
      <c r="L377" s="41"/>
      <c r="M377" s="253" t="s">
        <v>1</v>
      </c>
      <c r="N377" s="254" t="s">
        <v>45</v>
      </c>
      <c r="O377" s="87"/>
      <c r="P377" s="255">
        <f>O377*H377</f>
        <v>0</v>
      </c>
      <c r="Q377" s="255">
        <v>0</v>
      </c>
      <c r="R377" s="255">
        <f>Q377*H377</f>
        <v>0</v>
      </c>
      <c r="S377" s="255">
        <v>0</v>
      </c>
      <c r="T377" s="256">
        <f>S377*H377</f>
        <v>0</v>
      </c>
      <c r="AR377" s="257" t="s">
        <v>162</v>
      </c>
      <c r="AT377" s="257" t="s">
        <v>157</v>
      </c>
      <c r="AU377" s="257" t="s">
        <v>90</v>
      </c>
      <c r="AY377" s="16" t="s">
        <v>154</v>
      </c>
      <c r="BE377" s="139">
        <f>IF(N377="základní",J377,0)</f>
        <v>0</v>
      </c>
      <c r="BF377" s="139">
        <f>IF(N377="snížená",J377,0)</f>
        <v>0</v>
      </c>
      <c r="BG377" s="139">
        <f>IF(N377="zákl. přenesená",J377,0)</f>
        <v>0</v>
      </c>
      <c r="BH377" s="139">
        <f>IF(N377="sníž. přenesená",J377,0)</f>
        <v>0</v>
      </c>
      <c r="BI377" s="139">
        <f>IF(N377="nulová",J377,0)</f>
        <v>0</v>
      </c>
      <c r="BJ377" s="16" t="s">
        <v>88</v>
      </c>
      <c r="BK377" s="139">
        <f>ROUND(I377*H377,2)</f>
        <v>0</v>
      </c>
      <c r="BL377" s="16" t="s">
        <v>162</v>
      </c>
      <c r="BM377" s="257" t="s">
        <v>1418</v>
      </c>
    </row>
    <row r="378" s="1" customFormat="1">
      <c r="B378" s="39"/>
      <c r="C378" s="40"/>
      <c r="D378" s="258" t="s">
        <v>166</v>
      </c>
      <c r="E378" s="40"/>
      <c r="F378" s="261" t="s">
        <v>1419</v>
      </c>
      <c r="G378" s="40"/>
      <c r="H378" s="40"/>
      <c r="I378" s="155"/>
      <c r="J378" s="40"/>
      <c r="K378" s="40"/>
      <c r="L378" s="41"/>
      <c r="M378" s="260"/>
      <c r="N378" s="87"/>
      <c r="O378" s="87"/>
      <c r="P378" s="87"/>
      <c r="Q378" s="87"/>
      <c r="R378" s="87"/>
      <c r="S378" s="87"/>
      <c r="T378" s="88"/>
      <c r="AT378" s="16" t="s">
        <v>166</v>
      </c>
      <c r="AU378" s="16" t="s">
        <v>90</v>
      </c>
    </row>
    <row r="379" s="1" customFormat="1">
      <c r="B379" s="39"/>
      <c r="C379" s="40"/>
      <c r="D379" s="258" t="s">
        <v>1299</v>
      </c>
      <c r="E379" s="40"/>
      <c r="F379" s="261" t="s">
        <v>1324</v>
      </c>
      <c r="G379" s="40"/>
      <c r="H379" s="40"/>
      <c r="I379" s="155"/>
      <c r="J379" s="40"/>
      <c r="K379" s="40"/>
      <c r="L379" s="41"/>
      <c r="M379" s="260"/>
      <c r="N379" s="87"/>
      <c r="O379" s="87"/>
      <c r="P379" s="87"/>
      <c r="Q379" s="87"/>
      <c r="R379" s="87"/>
      <c r="S379" s="87"/>
      <c r="T379" s="88"/>
      <c r="AT379" s="16" t="s">
        <v>1299</v>
      </c>
      <c r="AU379" s="16" t="s">
        <v>90</v>
      </c>
    </row>
    <row r="380" s="1" customFormat="1" ht="48" customHeight="1">
      <c r="B380" s="39"/>
      <c r="C380" s="246" t="s">
        <v>472</v>
      </c>
      <c r="D380" s="246" t="s">
        <v>157</v>
      </c>
      <c r="E380" s="247" t="s">
        <v>1420</v>
      </c>
      <c r="F380" s="248" t="s">
        <v>1421</v>
      </c>
      <c r="G380" s="249" t="s">
        <v>749</v>
      </c>
      <c r="H380" s="250">
        <v>20</v>
      </c>
      <c r="I380" s="251"/>
      <c r="J380" s="252">
        <f>ROUND(I380*H380,2)</f>
        <v>0</v>
      </c>
      <c r="K380" s="248" t="s">
        <v>1</v>
      </c>
      <c r="L380" s="41"/>
      <c r="M380" s="253" t="s">
        <v>1</v>
      </c>
      <c r="N380" s="254" t="s">
        <v>45</v>
      </c>
      <c r="O380" s="87"/>
      <c r="P380" s="255">
        <f>O380*H380</f>
        <v>0</v>
      </c>
      <c r="Q380" s="255">
        <v>0</v>
      </c>
      <c r="R380" s="255">
        <f>Q380*H380</f>
        <v>0</v>
      </c>
      <c r="S380" s="255">
        <v>0</v>
      </c>
      <c r="T380" s="256">
        <f>S380*H380</f>
        <v>0</v>
      </c>
      <c r="AR380" s="257" t="s">
        <v>162</v>
      </c>
      <c r="AT380" s="257" t="s">
        <v>157</v>
      </c>
      <c r="AU380" s="257" t="s">
        <v>90</v>
      </c>
      <c r="AY380" s="16" t="s">
        <v>154</v>
      </c>
      <c r="BE380" s="139">
        <f>IF(N380="základní",J380,0)</f>
        <v>0</v>
      </c>
      <c r="BF380" s="139">
        <f>IF(N380="snížená",J380,0)</f>
        <v>0</v>
      </c>
      <c r="BG380" s="139">
        <f>IF(N380="zákl. přenesená",J380,0)</f>
        <v>0</v>
      </c>
      <c r="BH380" s="139">
        <f>IF(N380="sníž. přenesená",J380,0)</f>
        <v>0</v>
      </c>
      <c r="BI380" s="139">
        <f>IF(N380="nulová",J380,0)</f>
        <v>0</v>
      </c>
      <c r="BJ380" s="16" t="s">
        <v>88</v>
      </c>
      <c r="BK380" s="139">
        <f>ROUND(I380*H380,2)</f>
        <v>0</v>
      </c>
      <c r="BL380" s="16" t="s">
        <v>162</v>
      </c>
      <c r="BM380" s="257" t="s">
        <v>1422</v>
      </c>
    </row>
    <row r="381" s="1" customFormat="1">
      <c r="B381" s="39"/>
      <c r="C381" s="40"/>
      <c r="D381" s="258" t="s">
        <v>166</v>
      </c>
      <c r="E381" s="40"/>
      <c r="F381" s="261" t="s">
        <v>1419</v>
      </c>
      <c r="G381" s="40"/>
      <c r="H381" s="40"/>
      <c r="I381" s="155"/>
      <c r="J381" s="40"/>
      <c r="K381" s="40"/>
      <c r="L381" s="41"/>
      <c r="M381" s="260"/>
      <c r="N381" s="87"/>
      <c r="O381" s="87"/>
      <c r="P381" s="87"/>
      <c r="Q381" s="87"/>
      <c r="R381" s="87"/>
      <c r="S381" s="87"/>
      <c r="T381" s="88"/>
      <c r="AT381" s="16" t="s">
        <v>166</v>
      </c>
      <c r="AU381" s="16" t="s">
        <v>90</v>
      </c>
    </row>
    <row r="382" s="1" customFormat="1">
      <c r="B382" s="39"/>
      <c r="C382" s="40"/>
      <c r="D382" s="258" t="s">
        <v>1299</v>
      </c>
      <c r="E382" s="40"/>
      <c r="F382" s="261" t="s">
        <v>1324</v>
      </c>
      <c r="G382" s="40"/>
      <c r="H382" s="40"/>
      <c r="I382" s="155"/>
      <c r="J382" s="40"/>
      <c r="K382" s="40"/>
      <c r="L382" s="41"/>
      <c r="M382" s="260"/>
      <c r="N382" s="87"/>
      <c r="O382" s="87"/>
      <c r="P382" s="87"/>
      <c r="Q382" s="87"/>
      <c r="R382" s="87"/>
      <c r="S382" s="87"/>
      <c r="T382" s="88"/>
      <c r="AT382" s="16" t="s">
        <v>1299</v>
      </c>
      <c r="AU382" s="16" t="s">
        <v>90</v>
      </c>
    </row>
    <row r="383" s="1" customFormat="1" ht="36" customHeight="1">
      <c r="B383" s="39"/>
      <c r="C383" s="246" t="s">
        <v>477</v>
      </c>
      <c r="D383" s="246" t="s">
        <v>157</v>
      </c>
      <c r="E383" s="247" t="s">
        <v>1423</v>
      </c>
      <c r="F383" s="248" t="s">
        <v>1424</v>
      </c>
      <c r="G383" s="249" t="s">
        <v>436</v>
      </c>
      <c r="H383" s="250">
        <v>3</v>
      </c>
      <c r="I383" s="251"/>
      <c r="J383" s="252">
        <f>ROUND(I383*H383,2)</f>
        <v>0</v>
      </c>
      <c r="K383" s="248" t="s">
        <v>1</v>
      </c>
      <c r="L383" s="41"/>
      <c r="M383" s="253" t="s">
        <v>1</v>
      </c>
      <c r="N383" s="254" t="s">
        <v>45</v>
      </c>
      <c r="O383" s="87"/>
      <c r="P383" s="255">
        <f>O383*H383</f>
        <v>0</v>
      </c>
      <c r="Q383" s="255">
        <v>0</v>
      </c>
      <c r="R383" s="255">
        <f>Q383*H383</f>
        <v>0</v>
      </c>
      <c r="S383" s="255">
        <v>0</v>
      </c>
      <c r="T383" s="256">
        <f>S383*H383</f>
        <v>0</v>
      </c>
      <c r="AR383" s="257" t="s">
        <v>162</v>
      </c>
      <c r="AT383" s="257" t="s">
        <v>157</v>
      </c>
      <c r="AU383" s="257" t="s">
        <v>90</v>
      </c>
      <c r="AY383" s="16" t="s">
        <v>154</v>
      </c>
      <c r="BE383" s="139">
        <f>IF(N383="základní",J383,0)</f>
        <v>0</v>
      </c>
      <c r="BF383" s="139">
        <f>IF(N383="snížená",J383,0)</f>
        <v>0</v>
      </c>
      <c r="BG383" s="139">
        <f>IF(N383="zákl. přenesená",J383,0)</f>
        <v>0</v>
      </c>
      <c r="BH383" s="139">
        <f>IF(N383="sníž. přenesená",J383,0)</f>
        <v>0</v>
      </c>
      <c r="BI383" s="139">
        <f>IF(N383="nulová",J383,0)</f>
        <v>0</v>
      </c>
      <c r="BJ383" s="16" t="s">
        <v>88</v>
      </c>
      <c r="BK383" s="139">
        <f>ROUND(I383*H383,2)</f>
        <v>0</v>
      </c>
      <c r="BL383" s="16" t="s">
        <v>162</v>
      </c>
      <c r="BM383" s="257" t="s">
        <v>1425</v>
      </c>
    </row>
    <row r="384" s="1" customFormat="1">
      <c r="B384" s="39"/>
      <c r="C384" s="40"/>
      <c r="D384" s="258" t="s">
        <v>166</v>
      </c>
      <c r="E384" s="40"/>
      <c r="F384" s="261" t="s">
        <v>1419</v>
      </c>
      <c r="G384" s="40"/>
      <c r="H384" s="40"/>
      <c r="I384" s="155"/>
      <c r="J384" s="40"/>
      <c r="K384" s="40"/>
      <c r="L384" s="41"/>
      <c r="M384" s="260"/>
      <c r="N384" s="87"/>
      <c r="O384" s="87"/>
      <c r="P384" s="87"/>
      <c r="Q384" s="87"/>
      <c r="R384" s="87"/>
      <c r="S384" s="87"/>
      <c r="T384" s="88"/>
      <c r="AT384" s="16" t="s">
        <v>166</v>
      </c>
      <c r="AU384" s="16" t="s">
        <v>90</v>
      </c>
    </row>
    <row r="385" s="1" customFormat="1">
      <c r="B385" s="39"/>
      <c r="C385" s="40"/>
      <c r="D385" s="258" t="s">
        <v>1299</v>
      </c>
      <c r="E385" s="40"/>
      <c r="F385" s="261" t="s">
        <v>1324</v>
      </c>
      <c r="G385" s="40"/>
      <c r="H385" s="40"/>
      <c r="I385" s="155"/>
      <c r="J385" s="40"/>
      <c r="K385" s="40"/>
      <c r="L385" s="41"/>
      <c r="M385" s="260"/>
      <c r="N385" s="87"/>
      <c r="O385" s="87"/>
      <c r="P385" s="87"/>
      <c r="Q385" s="87"/>
      <c r="R385" s="87"/>
      <c r="S385" s="87"/>
      <c r="T385" s="88"/>
      <c r="AT385" s="16" t="s">
        <v>1299</v>
      </c>
      <c r="AU385" s="16" t="s">
        <v>90</v>
      </c>
    </row>
    <row r="386" s="1" customFormat="1" ht="48" customHeight="1">
      <c r="B386" s="39"/>
      <c r="C386" s="246" t="s">
        <v>482</v>
      </c>
      <c r="D386" s="246" t="s">
        <v>157</v>
      </c>
      <c r="E386" s="247" t="s">
        <v>1426</v>
      </c>
      <c r="F386" s="248" t="s">
        <v>1427</v>
      </c>
      <c r="G386" s="249" t="s">
        <v>749</v>
      </c>
      <c r="H386" s="250">
        <v>20</v>
      </c>
      <c r="I386" s="251"/>
      <c r="J386" s="252">
        <f>ROUND(I386*H386,2)</f>
        <v>0</v>
      </c>
      <c r="K386" s="248" t="s">
        <v>1</v>
      </c>
      <c r="L386" s="41"/>
      <c r="M386" s="253" t="s">
        <v>1</v>
      </c>
      <c r="N386" s="254" t="s">
        <v>45</v>
      </c>
      <c r="O386" s="87"/>
      <c r="P386" s="255">
        <f>O386*H386</f>
        <v>0</v>
      </c>
      <c r="Q386" s="255">
        <v>0</v>
      </c>
      <c r="R386" s="255">
        <f>Q386*H386</f>
        <v>0</v>
      </c>
      <c r="S386" s="255">
        <v>0</v>
      </c>
      <c r="T386" s="256">
        <f>S386*H386</f>
        <v>0</v>
      </c>
      <c r="AR386" s="257" t="s">
        <v>162</v>
      </c>
      <c r="AT386" s="257" t="s">
        <v>157</v>
      </c>
      <c r="AU386" s="257" t="s">
        <v>90</v>
      </c>
      <c r="AY386" s="16" t="s">
        <v>154</v>
      </c>
      <c r="BE386" s="139">
        <f>IF(N386="základní",J386,0)</f>
        <v>0</v>
      </c>
      <c r="BF386" s="139">
        <f>IF(N386="snížená",J386,0)</f>
        <v>0</v>
      </c>
      <c r="BG386" s="139">
        <f>IF(N386="zákl. přenesená",J386,0)</f>
        <v>0</v>
      </c>
      <c r="BH386" s="139">
        <f>IF(N386="sníž. přenesená",J386,0)</f>
        <v>0</v>
      </c>
      <c r="BI386" s="139">
        <f>IF(N386="nulová",J386,0)</f>
        <v>0</v>
      </c>
      <c r="BJ386" s="16" t="s">
        <v>88</v>
      </c>
      <c r="BK386" s="139">
        <f>ROUND(I386*H386,2)</f>
        <v>0</v>
      </c>
      <c r="BL386" s="16" t="s">
        <v>162</v>
      </c>
      <c r="BM386" s="257" t="s">
        <v>1428</v>
      </c>
    </row>
    <row r="387" s="1" customFormat="1">
      <c r="B387" s="39"/>
      <c r="C387" s="40"/>
      <c r="D387" s="258" t="s">
        <v>1299</v>
      </c>
      <c r="E387" s="40"/>
      <c r="F387" s="261" t="s">
        <v>1324</v>
      </c>
      <c r="G387" s="40"/>
      <c r="H387" s="40"/>
      <c r="I387" s="155"/>
      <c r="J387" s="40"/>
      <c r="K387" s="40"/>
      <c r="L387" s="41"/>
      <c r="M387" s="260"/>
      <c r="N387" s="87"/>
      <c r="O387" s="87"/>
      <c r="P387" s="87"/>
      <c r="Q387" s="87"/>
      <c r="R387" s="87"/>
      <c r="S387" s="87"/>
      <c r="T387" s="88"/>
      <c r="AT387" s="16" t="s">
        <v>1299</v>
      </c>
      <c r="AU387" s="16" t="s">
        <v>90</v>
      </c>
    </row>
    <row r="388" s="1" customFormat="1" ht="36" customHeight="1">
      <c r="B388" s="39"/>
      <c r="C388" s="246" t="s">
        <v>462</v>
      </c>
      <c r="D388" s="246" t="s">
        <v>157</v>
      </c>
      <c r="E388" s="247" t="s">
        <v>1429</v>
      </c>
      <c r="F388" s="248" t="s">
        <v>1430</v>
      </c>
      <c r="G388" s="249" t="s">
        <v>436</v>
      </c>
      <c r="H388" s="250">
        <v>1</v>
      </c>
      <c r="I388" s="251"/>
      <c r="J388" s="252">
        <f>ROUND(I388*H388,2)</f>
        <v>0</v>
      </c>
      <c r="K388" s="248" t="s">
        <v>1</v>
      </c>
      <c r="L388" s="41"/>
      <c r="M388" s="253" t="s">
        <v>1</v>
      </c>
      <c r="N388" s="254" t="s">
        <v>45</v>
      </c>
      <c r="O388" s="87"/>
      <c r="P388" s="255">
        <f>O388*H388</f>
        <v>0</v>
      </c>
      <c r="Q388" s="255">
        <v>0</v>
      </c>
      <c r="R388" s="255">
        <f>Q388*H388</f>
        <v>0</v>
      </c>
      <c r="S388" s="255">
        <v>0</v>
      </c>
      <c r="T388" s="256">
        <f>S388*H388</f>
        <v>0</v>
      </c>
      <c r="AR388" s="257" t="s">
        <v>162</v>
      </c>
      <c r="AT388" s="257" t="s">
        <v>157</v>
      </c>
      <c r="AU388" s="257" t="s">
        <v>90</v>
      </c>
      <c r="AY388" s="16" t="s">
        <v>154</v>
      </c>
      <c r="BE388" s="139">
        <f>IF(N388="základní",J388,0)</f>
        <v>0</v>
      </c>
      <c r="BF388" s="139">
        <f>IF(N388="snížená",J388,0)</f>
        <v>0</v>
      </c>
      <c r="BG388" s="139">
        <f>IF(N388="zákl. přenesená",J388,0)</f>
        <v>0</v>
      </c>
      <c r="BH388" s="139">
        <f>IF(N388="sníž. přenesená",J388,0)</f>
        <v>0</v>
      </c>
      <c r="BI388" s="139">
        <f>IF(N388="nulová",J388,0)</f>
        <v>0</v>
      </c>
      <c r="BJ388" s="16" t="s">
        <v>88</v>
      </c>
      <c r="BK388" s="139">
        <f>ROUND(I388*H388,2)</f>
        <v>0</v>
      </c>
      <c r="BL388" s="16" t="s">
        <v>162</v>
      </c>
      <c r="BM388" s="257" t="s">
        <v>1431</v>
      </c>
    </row>
    <row r="389" s="1" customFormat="1">
      <c r="B389" s="39"/>
      <c r="C389" s="40"/>
      <c r="D389" s="258" t="s">
        <v>166</v>
      </c>
      <c r="E389" s="40"/>
      <c r="F389" s="261" t="s">
        <v>1419</v>
      </c>
      <c r="G389" s="40"/>
      <c r="H389" s="40"/>
      <c r="I389" s="155"/>
      <c r="J389" s="40"/>
      <c r="K389" s="40"/>
      <c r="L389" s="41"/>
      <c r="M389" s="260"/>
      <c r="N389" s="87"/>
      <c r="O389" s="87"/>
      <c r="P389" s="87"/>
      <c r="Q389" s="87"/>
      <c r="R389" s="87"/>
      <c r="S389" s="87"/>
      <c r="T389" s="88"/>
      <c r="AT389" s="16" t="s">
        <v>166</v>
      </c>
      <c r="AU389" s="16" t="s">
        <v>90</v>
      </c>
    </row>
    <row r="390" s="1" customFormat="1">
      <c r="B390" s="39"/>
      <c r="C390" s="40"/>
      <c r="D390" s="258" t="s">
        <v>1299</v>
      </c>
      <c r="E390" s="40"/>
      <c r="F390" s="261" t="s">
        <v>1395</v>
      </c>
      <c r="G390" s="40"/>
      <c r="H390" s="40"/>
      <c r="I390" s="155"/>
      <c r="J390" s="40"/>
      <c r="K390" s="40"/>
      <c r="L390" s="41"/>
      <c r="M390" s="260"/>
      <c r="N390" s="87"/>
      <c r="O390" s="87"/>
      <c r="P390" s="87"/>
      <c r="Q390" s="87"/>
      <c r="R390" s="87"/>
      <c r="S390" s="87"/>
      <c r="T390" s="88"/>
      <c r="AT390" s="16" t="s">
        <v>1299</v>
      </c>
      <c r="AU390" s="16" t="s">
        <v>90</v>
      </c>
    </row>
    <row r="391" s="11" customFormat="1" ht="22.8" customHeight="1">
      <c r="B391" s="230"/>
      <c r="C391" s="231"/>
      <c r="D391" s="232" t="s">
        <v>79</v>
      </c>
      <c r="E391" s="244" t="s">
        <v>155</v>
      </c>
      <c r="F391" s="244" t="s">
        <v>156</v>
      </c>
      <c r="G391" s="231"/>
      <c r="H391" s="231"/>
      <c r="I391" s="234"/>
      <c r="J391" s="245">
        <f>BK391</f>
        <v>0</v>
      </c>
      <c r="K391" s="231"/>
      <c r="L391" s="236"/>
      <c r="M391" s="237"/>
      <c r="N391" s="238"/>
      <c r="O391" s="238"/>
      <c r="P391" s="239">
        <f>SUM(P392:P407)</f>
        <v>0</v>
      </c>
      <c r="Q391" s="238"/>
      <c r="R391" s="239">
        <f>SUM(R392:R407)</f>
        <v>0</v>
      </c>
      <c r="S391" s="238"/>
      <c r="T391" s="240">
        <f>SUM(T392:T407)</f>
        <v>0</v>
      </c>
      <c r="AR391" s="241" t="s">
        <v>88</v>
      </c>
      <c r="AT391" s="242" t="s">
        <v>79</v>
      </c>
      <c r="AU391" s="242" t="s">
        <v>88</v>
      </c>
      <c r="AY391" s="241" t="s">
        <v>154</v>
      </c>
      <c r="BK391" s="243">
        <f>SUM(BK392:BK407)</f>
        <v>0</v>
      </c>
    </row>
    <row r="392" s="1" customFormat="1" ht="16.5" customHeight="1">
      <c r="B392" s="39"/>
      <c r="C392" s="246" t="s">
        <v>487</v>
      </c>
      <c r="D392" s="246" t="s">
        <v>157</v>
      </c>
      <c r="E392" s="247" t="s">
        <v>1432</v>
      </c>
      <c r="F392" s="248" t="s">
        <v>1433</v>
      </c>
      <c r="G392" s="249" t="s">
        <v>160</v>
      </c>
      <c r="H392" s="250">
        <v>222.78100000000001</v>
      </c>
      <c r="I392" s="251"/>
      <c r="J392" s="252">
        <f>ROUND(I392*H392,2)</f>
        <v>0</v>
      </c>
      <c r="K392" s="248" t="s">
        <v>161</v>
      </c>
      <c r="L392" s="41"/>
      <c r="M392" s="253" t="s">
        <v>1</v>
      </c>
      <c r="N392" s="254" t="s">
        <v>45</v>
      </c>
      <c r="O392" s="87"/>
      <c r="P392" s="255">
        <f>O392*H392</f>
        <v>0</v>
      </c>
      <c r="Q392" s="255">
        <v>0</v>
      </c>
      <c r="R392" s="255">
        <f>Q392*H392</f>
        <v>0</v>
      </c>
      <c r="S392" s="255">
        <v>0</v>
      </c>
      <c r="T392" s="256">
        <f>S392*H392</f>
        <v>0</v>
      </c>
      <c r="AR392" s="257" t="s">
        <v>162</v>
      </c>
      <c r="AT392" s="257" t="s">
        <v>157</v>
      </c>
      <c r="AU392" s="257" t="s">
        <v>90</v>
      </c>
      <c r="AY392" s="16" t="s">
        <v>154</v>
      </c>
      <c r="BE392" s="139">
        <f>IF(N392="základní",J392,0)</f>
        <v>0</v>
      </c>
      <c r="BF392" s="139">
        <f>IF(N392="snížená",J392,0)</f>
        <v>0</v>
      </c>
      <c r="BG392" s="139">
        <f>IF(N392="zákl. přenesená",J392,0)</f>
        <v>0</v>
      </c>
      <c r="BH392" s="139">
        <f>IF(N392="sníž. přenesená",J392,0)</f>
        <v>0</v>
      </c>
      <c r="BI392" s="139">
        <f>IF(N392="nulová",J392,0)</f>
        <v>0</v>
      </c>
      <c r="BJ392" s="16" t="s">
        <v>88</v>
      </c>
      <c r="BK392" s="139">
        <f>ROUND(I392*H392,2)</f>
        <v>0</v>
      </c>
      <c r="BL392" s="16" t="s">
        <v>162</v>
      </c>
      <c r="BM392" s="257" t="s">
        <v>1434</v>
      </c>
    </row>
    <row r="393" s="1" customFormat="1">
      <c r="B393" s="39"/>
      <c r="C393" s="40"/>
      <c r="D393" s="258" t="s">
        <v>164</v>
      </c>
      <c r="E393" s="40"/>
      <c r="F393" s="259" t="s">
        <v>1435</v>
      </c>
      <c r="G393" s="40"/>
      <c r="H393" s="40"/>
      <c r="I393" s="155"/>
      <c r="J393" s="40"/>
      <c r="K393" s="40"/>
      <c r="L393" s="41"/>
      <c r="M393" s="260"/>
      <c r="N393" s="87"/>
      <c r="O393" s="87"/>
      <c r="P393" s="87"/>
      <c r="Q393" s="87"/>
      <c r="R393" s="87"/>
      <c r="S393" s="87"/>
      <c r="T393" s="88"/>
      <c r="AT393" s="16" t="s">
        <v>164</v>
      </c>
      <c r="AU393" s="16" t="s">
        <v>90</v>
      </c>
    </row>
    <row r="394" s="1" customFormat="1" ht="24" customHeight="1">
      <c r="B394" s="39"/>
      <c r="C394" s="246" t="s">
        <v>492</v>
      </c>
      <c r="D394" s="246" t="s">
        <v>157</v>
      </c>
      <c r="E394" s="247" t="s">
        <v>1436</v>
      </c>
      <c r="F394" s="248" t="s">
        <v>1437</v>
      </c>
      <c r="G394" s="249" t="s">
        <v>160</v>
      </c>
      <c r="H394" s="250">
        <v>4232.8389999999999</v>
      </c>
      <c r="I394" s="251"/>
      <c r="J394" s="252">
        <f>ROUND(I394*H394,2)</f>
        <v>0</v>
      </c>
      <c r="K394" s="248" t="s">
        <v>161</v>
      </c>
      <c r="L394" s="41"/>
      <c r="M394" s="253" t="s">
        <v>1</v>
      </c>
      <c r="N394" s="254" t="s">
        <v>45</v>
      </c>
      <c r="O394" s="87"/>
      <c r="P394" s="255">
        <f>O394*H394</f>
        <v>0</v>
      </c>
      <c r="Q394" s="255">
        <v>0</v>
      </c>
      <c r="R394" s="255">
        <f>Q394*H394</f>
        <v>0</v>
      </c>
      <c r="S394" s="255">
        <v>0</v>
      </c>
      <c r="T394" s="256">
        <f>S394*H394</f>
        <v>0</v>
      </c>
      <c r="AR394" s="257" t="s">
        <v>162</v>
      </c>
      <c r="AT394" s="257" t="s">
        <v>157</v>
      </c>
      <c r="AU394" s="257" t="s">
        <v>90</v>
      </c>
      <c r="AY394" s="16" t="s">
        <v>154</v>
      </c>
      <c r="BE394" s="139">
        <f>IF(N394="základní",J394,0)</f>
        <v>0</v>
      </c>
      <c r="BF394" s="139">
        <f>IF(N394="snížená",J394,0)</f>
        <v>0</v>
      </c>
      <c r="BG394" s="139">
        <f>IF(N394="zákl. přenesená",J394,0)</f>
        <v>0</v>
      </c>
      <c r="BH394" s="139">
        <f>IF(N394="sníž. přenesená",J394,0)</f>
        <v>0</v>
      </c>
      <c r="BI394" s="139">
        <f>IF(N394="nulová",J394,0)</f>
        <v>0</v>
      </c>
      <c r="BJ394" s="16" t="s">
        <v>88</v>
      </c>
      <c r="BK394" s="139">
        <f>ROUND(I394*H394,2)</f>
        <v>0</v>
      </c>
      <c r="BL394" s="16" t="s">
        <v>162</v>
      </c>
      <c r="BM394" s="257" t="s">
        <v>1438</v>
      </c>
    </row>
    <row r="395" s="1" customFormat="1">
      <c r="B395" s="39"/>
      <c r="C395" s="40"/>
      <c r="D395" s="258" t="s">
        <v>164</v>
      </c>
      <c r="E395" s="40"/>
      <c r="F395" s="259" t="s">
        <v>1439</v>
      </c>
      <c r="G395" s="40"/>
      <c r="H395" s="40"/>
      <c r="I395" s="155"/>
      <c r="J395" s="40"/>
      <c r="K395" s="40"/>
      <c r="L395" s="41"/>
      <c r="M395" s="260"/>
      <c r="N395" s="87"/>
      <c r="O395" s="87"/>
      <c r="P395" s="87"/>
      <c r="Q395" s="87"/>
      <c r="R395" s="87"/>
      <c r="S395" s="87"/>
      <c r="T395" s="88"/>
      <c r="AT395" s="16" t="s">
        <v>164</v>
      </c>
      <c r="AU395" s="16" t="s">
        <v>90</v>
      </c>
    </row>
    <row r="396" s="12" customFormat="1">
      <c r="B396" s="262"/>
      <c r="C396" s="263"/>
      <c r="D396" s="258" t="s">
        <v>172</v>
      </c>
      <c r="E396" s="263"/>
      <c r="F396" s="264" t="s">
        <v>1440</v>
      </c>
      <c r="G396" s="263"/>
      <c r="H396" s="265">
        <v>4232.8389999999999</v>
      </c>
      <c r="I396" s="266"/>
      <c r="J396" s="263"/>
      <c r="K396" s="263"/>
      <c r="L396" s="267"/>
      <c r="M396" s="268"/>
      <c r="N396" s="269"/>
      <c r="O396" s="269"/>
      <c r="P396" s="269"/>
      <c r="Q396" s="269"/>
      <c r="R396" s="269"/>
      <c r="S396" s="269"/>
      <c r="T396" s="270"/>
      <c r="AT396" s="271" t="s">
        <v>172</v>
      </c>
      <c r="AU396" s="271" t="s">
        <v>90</v>
      </c>
      <c r="AV396" s="12" t="s">
        <v>90</v>
      </c>
      <c r="AW396" s="12" t="s">
        <v>4</v>
      </c>
      <c r="AX396" s="12" t="s">
        <v>88</v>
      </c>
      <c r="AY396" s="271" t="s">
        <v>154</v>
      </c>
    </row>
    <row r="397" s="1" customFormat="1" ht="24" customHeight="1">
      <c r="B397" s="39"/>
      <c r="C397" s="246" t="s">
        <v>497</v>
      </c>
      <c r="D397" s="246" t="s">
        <v>157</v>
      </c>
      <c r="E397" s="247" t="s">
        <v>1441</v>
      </c>
      <c r="F397" s="248" t="s">
        <v>1442</v>
      </c>
      <c r="G397" s="249" t="s">
        <v>160</v>
      </c>
      <c r="H397" s="250">
        <v>222.78100000000001</v>
      </c>
      <c r="I397" s="251"/>
      <c r="J397" s="252">
        <f>ROUND(I397*H397,2)</f>
        <v>0</v>
      </c>
      <c r="K397" s="248" t="s">
        <v>161</v>
      </c>
      <c r="L397" s="41"/>
      <c r="M397" s="253" t="s">
        <v>1</v>
      </c>
      <c r="N397" s="254" t="s">
        <v>45</v>
      </c>
      <c r="O397" s="87"/>
      <c r="P397" s="255">
        <f>O397*H397</f>
        <v>0</v>
      </c>
      <c r="Q397" s="255">
        <v>0</v>
      </c>
      <c r="R397" s="255">
        <f>Q397*H397</f>
        <v>0</v>
      </c>
      <c r="S397" s="255">
        <v>0</v>
      </c>
      <c r="T397" s="256">
        <f>S397*H397</f>
        <v>0</v>
      </c>
      <c r="AR397" s="257" t="s">
        <v>162</v>
      </c>
      <c r="AT397" s="257" t="s">
        <v>157</v>
      </c>
      <c r="AU397" s="257" t="s">
        <v>90</v>
      </c>
      <c r="AY397" s="16" t="s">
        <v>154</v>
      </c>
      <c r="BE397" s="139">
        <f>IF(N397="základní",J397,0)</f>
        <v>0</v>
      </c>
      <c r="BF397" s="139">
        <f>IF(N397="snížená",J397,0)</f>
        <v>0</v>
      </c>
      <c r="BG397" s="139">
        <f>IF(N397="zákl. přenesená",J397,0)</f>
        <v>0</v>
      </c>
      <c r="BH397" s="139">
        <f>IF(N397="sníž. přenesená",J397,0)</f>
        <v>0</v>
      </c>
      <c r="BI397" s="139">
        <f>IF(N397="nulová",J397,0)</f>
        <v>0</v>
      </c>
      <c r="BJ397" s="16" t="s">
        <v>88</v>
      </c>
      <c r="BK397" s="139">
        <f>ROUND(I397*H397,2)</f>
        <v>0</v>
      </c>
      <c r="BL397" s="16" t="s">
        <v>162</v>
      </c>
      <c r="BM397" s="257" t="s">
        <v>1443</v>
      </c>
    </row>
    <row r="398" s="1" customFormat="1">
      <c r="B398" s="39"/>
      <c r="C398" s="40"/>
      <c r="D398" s="258" t="s">
        <v>164</v>
      </c>
      <c r="E398" s="40"/>
      <c r="F398" s="259" t="s">
        <v>1444</v>
      </c>
      <c r="G398" s="40"/>
      <c r="H398" s="40"/>
      <c r="I398" s="155"/>
      <c r="J398" s="40"/>
      <c r="K398" s="40"/>
      <c r="L398" s="41"/>
      <c r="M398" s="260"/>
      <c r="N398" s="87"/>
      <c r="O398" s="87"/>
      <c r="P398" s="87"/>
      <c r="Q398" s="87"/>
      <c r="R398" s="87"/>
      <c r="S398" s="87"/>
      <c r="T398" s="88"/>
      <c r="AT398" s="16" t="s">
        <v>164</v>
      </c>
      <c r="AU398" s="16" t="s">
        <v>90</v>
      </c>
    </row>
    <row r="399" s="1" customFormat="1">
      <c r="B399" s="39"/>
      <c r="C399" s="40"/>
      <c r="D399" s="258" t="s">
        <v>166</v>
      </c>
      <c r="E399" s="40"/>
      <c r="F399" s="261" t="s">
        <v>1445</v>
      </c>
      <c r="G399" s="40"/>
      <c r="H399" s="40"/>
      <c r="I399" s="155"/>
      <c r="J399" s="40"/>
      <c r="K399" s="40"/>
      <c r="L399" s="41"/>
      <c r="M399" s="260"/>
      <c r="N399" s="87"/>
      <c r="O399" s="87"/>
      <c r="P399" s="87"/>
      <c r="Q399" s="87"/>
      <c r="R399" s="87"/>
      <c r="S399" s="87"/>
      <c r="T399" s="88"/>
      <c r="AT399" s="16" t="s">
        <v>166</v>
      </c>
      <c r="AU399" s="16" t="s">
        <v>90</v>
      </c>
    </row>
    <row r="400" s="1" customFormat="1" ht="24" customHeight="1">
      <c r="B400" s="39"/>
      <c r="C400" s="246" t="s">
        <v>502</v>
      </c>
      <c r="D400" s="246" t="s">
        <v>157</v>
      </c>
      <c r="E400" s="247" t="s">
        <v>1446</v>
      </c>
      <c r="F400" s="248" t="s">
        <v>1447</v>
      </c>
      <c r="G400" s="249" t="s">
        <v>160</v>
      </c>
      <c r="H400" s="250">
        <v>2.2280000000000002</v>
      </c>
      <c r="I400" s="251"/>
      <c r="J400" s="252">
        <f>ROUND(I400*H400,2)</f>
        <v>0</v>
      </c>
      <c r="K400" s="248" t="s">
        <v>161</v>
      </c>
      <c r="L400" s="41"/>
      <c r="M400" s="253" t="s">
        <v>1</v>
      </c>
      <c r="N400" s="254" t="s">
        <v>45</v>
      </c>
      <c r="O400" s="87"/>
      <c r="P400" s="255">
        <f>O400*H400</f>
        <v>0</v>
      </c>
      <c r="Q400" s="255">
        <v>0</v>
      </c>
      <c r="R400" s="255">
        <f>Q400*H400</f>
        <v>0</v>
      </c>
      <c r="S400" s="255">
        <v>0</v>
      </c>
      <c r="T400" s="256">
        <f>S400*H400</f>
        <v>0</v>
      </c>
      <c r="AR400" s="257" t="s">
        <v>162</v>
      </c>
      <c r="AT400" s="257" t="s">
        <v>157</v>
      </c>
      <c r="AU400" s="257" t="s">
        <v>90</v>
      </c>
      <c r="AY400" s="16" t="s">
        <v>154</v>
      </c>
      <c r="BE400" s="139">
        <f>IF(N400="základní",J400,0)</f>
        <v>0</v>
      </c>
      <c r="BF400" s="139">
        <f>IF(N400="snížená",J400,0)</f>
        <v>0</v>
      </c>
      <c r="BG400" s="139">
        <f>IF(N400="zákl. přenesená",J400,0)</f>
        <v>0</v>
      </c>
      <c r="BH400" s="139">
        <f>IF(N400="sníž. přenesená",J400,0)</f>
        <v>0</v>
      </c>
      <c r="BI400" s="139">
        <f>IF(N400="nulová",J400,0)</f>
        <v>0</v>
      </c>
      <c r="BJ400" s="16" t="s">
        <v>88</v>
      </c>
      <c r="BK400" s="139">
        <f>ROUND(I400*H400,2)</f>
        <v>0</v>
      </c>
      <c r="BL400" s="16" t="s">
        <v>162</v>
      </c>
      <c r="BM400" s="257" t="s">
        <v>1448</v>
      </c>
    </row>
    <row r="401" s="1" customFormat="1">
      <c r="B401" s="39"/>
      <c r="C401" s="40"/>
      <c r="D401" s="258" t="s">
        <v>164</v>
      </c>
      <c r="E401" s="40"/>
      <c r="F401" s="259" t="s">
        <v>1449</v>
      </c>
      <c r="G401" s="40"/>
      <c r="H401" s="40"/>
      <c r="I401" s="155"/>
      <c r="J401" s="40"/>
      <c r="K401" s="40"/>
      <c r="L401" s="41"/>
      <c r="M401" s="260"/>
      <c r="N401" s="87"/>
      <c r="O401" s="87"/>
      <c r="P401" s="87"/>
      <c r="Q401" s="87"/>
      <c r="R401" s="87"/>
      <c r="S401" s="87"/>
      <c r="T401" s="88"/>
      <c r="AT401" s="16" t="s">
        <v>164</v>
      </c>
      <c r="AU401" s="16" t="s">
        <v>90</v>
      </c>
    </row>
    <row r="402" s="1" customFormat="1">
      <c r="B402" s="39"/>
      <c r="C402" s="40"/>
      <c r="D402" s="258" t="s">
        <v>166</v>
      </c>
      <c r="E402" s="40"/>
      <c r="F402" s="261" t="s">
        <v>1450</v>
      </c>
      <c r="G402" s="40"/>
      <c r="H402" s="40"/>
      <c r="I402" s="155"/>
      <c r="J402" s="40"/>
      <c r="K402" s="40"/>
      <c r="L402" s="41"/>
      <c r="M402" s="260"/>
      <c r="N402" s="87"/>
      <c r="O402" s="87"/>
      <c r="P402" s="87"/>
      <c r="Q402" s="87"/>
      <c r="R402" s="87"/>
      <c r="S402" s="87"/>
      <c r="T402" s="88"/>
      <c r="AT402" s="16" t="s">
        <v>166</v>
      </c>
      <c r="AU402" s="16" t="s">
        <v>90</v>
      </c>
    </row>
    <row r="403" s="12" customFormat="1">
      <c r="B403" s="262"/>
      <c r="C403" s="263"/>
      <c r="D403" s="258" t="s">
        <v>172</v>
      </c>
      <c r="E403" s="263"/>
      <c r="F403" s="264" t="s">
        <v>1451</v>
      </c>
      <c r="G403" s="263"/>
      <c r="H403" s="265">
        <v>2.2280000000000002</v>
      </c>
      <c r="I403" s="266"/>
      <c r="J403" s="263"/>
      <c r="K403" s="263"/>
      <c r="L403" s="267"/>
      <c r="M403" s="268"/>
      <c r="N403" s="269"/>
      <c r="O403" s="269"/>
      <c r="P403" s="269"/>
      <c r="Q403" s="269"/>
      <c r="R403" s="269"/>
      <c r="S403" s="269"/>
      <c r="T403" s="270"/>
      <c r="AT403" s="271" t="s">
        <v>172</v>
      </c>
      <c r="AU403" s="271" t="s">
        <v>90</v>
      </c>
      <c r="AV403" s="12" t="s">
        <v>90</v>
      </c>
      <c r="AW403" s="12" t="s">
        <v>4</v>
      </c>
      <c r="AX403" s="12" t="s">
        <v>88</v>
      </c>
      <c r="AY403" s="271" t="s">
        <v>154</v>
      </c>
    </row>
    <row r="404" s="1" customFormat="1" ht="24" customHeight="1">
      <c r="B404" s="39"/>
      <c r="C404" s="246" t="s">
        <v>507</v>
      </c>
      <c r="D404" s="246" t="s">
        <v>157</v>
      </c>
      <c r="E404" s="247" t="s">
        <v>1452</v>
      </c>
      <c r="F404" s="248" t="s">
        <v>1453</v>
      </c>
      <c r="G404" s="249" t="s">
        <v>160</v>
      </c>
      <c r="H404" s="250">
        <v>220.553</v>
      </c>
      <c r="I404" s="251"/>
      <c r="J404" s="252">
        <f>ROUND(I404*H404,2)</f>
        <v>0</v>
      </c>
      <c r="K404" s="248" t="s">
        <v>161</v>
      </c>
      <c r="L404" s="41"/>
      <c r="M404" s="253" t="s">
        <v>1</v>
      </c>
      <c r="N404" s="254" t="s">
        <v>45</v>
      </c>
      <c r="O404" s="87"/>
      <c r="P404" s="255">
        <f>O404*H404</f>
        <v>0</v>
      </c>
      <c r="Q404" s="255">
        <v>0</v>
      </c>
      <c r="R404" s="255">
        <f>Q404*H404</f>
        <v>0</v>
      </c>
      <c r="S404" s="255">
        <v>0</v>
      </c>
      <c r="T404" s="256">
        <f>S404*H404</f>
        <v>0</v>
      </c>
      <c r="AR404" s="257" t="s">
        <v>162</v>
      </c>
      <c r="AT404" s="257" t="s">
        <v>157</v>
      </c>
      <c r="AU404" s="257" t="s">
        <v>90</v>
      </c>
      <c r="AY404" s="16" t="s">
        <v>154</v>
      </c>
      <c r="BE404" s="139">
        <f>IF(N404="základní",J404,0)</f>
        <v>0</v>
      </c>
      <c r="BF404" s="139">
        <f>IF(N404="snížená",J404,0)</f>
        <v>0</v>
      </c>
      <c r="BG404" s="139">
        <f>IF(N404="zákl. přenesená",J404,0)</f>
        <v>0</v>
      </c>
      <c r="BH404" s="139">
        <f>IF(N404="sníž. přenesená",J404,0)</f>
        <v>0</v>
      </c>
      <c r="BI404" s="139">
        <f>IF(N404="nulová",J404,0)</f>
        <v>0</v>
      </c>
      <c r="BJ404" s="16" t="s">
        <v>88</v>
      </c>
      <c r="BK404" s="139">
        <f>ROUND(I404*H404,2)</f>
        <v>0</v>
      </c>
      <c r="BL404" s="16" t="s">
        <v>162</v>
      </c>
      <c r="BM404" s="257" t="s">
        <v>1454</v>
      </c>
    </row>
    <row r="405" s="1" customFormat="1">
      <c r="B405" s="39"/>
      <c r="C405" s="40"/>
      <c r="D405" s="258" t="s">
        <v>164</v>
      </c>
      <c r="E405" s="40"/>
      <c r="F405" s="259" t="s">
        <v>1277</v>
      </c>
      <c r="G405" s="40"/>
      <c r="H405" s="40"/>
      <c r="I405" s="155"/>
      <c r="J405" s="40"/>
      <c r="K405" s="40"/>
      <c r="L405" s="41"/>
      <c r="M405" s="260"/>
      <c r="N405" s="87"/>
      <c r="O405" s="87"/>
      <c r="P405" s="87"/>
      <c r="Q405" s="87"/>
      <c r="R405" s="87"/>
      <c r="S405" s="87"/>
      <c r="T405" s="88"/>
      <c r="AT405" s="16" t="s">
        <v>164</v>
      </c>
      <c r="AU405" s="16" t="s">
        <v>90</v>
      </c>
    </row>
    <row r="406" s="1" customFormat="1">
      <c r="B406" s="39"/>
      <c r="C406" s="40"/>
      <c r="D406" s="258" t="s">
        <v>166</v>
      </c>
      <c r="E406" s="40"/>
      <c r="F406" s="261" t="s">
        <v>1450</v>
      </c>
      <c r="G406" s="40"/>
      <c r="H406" s="40"/>
      <c r="I406" s="155"/>
      <c r="J406" s="40"/>
      <c r="K406" s="40"/>
      <c r="L406" s="41"/>
      <c r="M406" s="260"/>
      <c r="N406" s="87"/>
      <c r="O406" s="87"/>
      <c r="P406" s="87"/>
      <c r="Q406" s="87"/>
      <c r="R406" s="87"/>
      <c r="S406" s="87"/>
      <c r="T406" s="88"/>
      <c r="AT406" s="16" t="s">
        <v>166</v>
      </c>
      <c r="AU406" s="16" t="s">
        <v>90</v>
      </c>
    </row>
    <row r="407" s="12" customFormat="1">
      <c r="B407" s="262"/>
      <c r="C407" s="263"/>
      <c r="D407" s="258" t="s">
        <v>172</v>
      </c>
      <c r="E407" s="263"/>
      <c r="F407" s="264" t="s">
        <v>1455</v>
      </c>
      <c r="G407" s="263"/>
      <c r="H407" s="265">
        <v>220.553</v>
      </c>
      <c r="I407" s="266"/>
      <c r="J407" s="263"/>
      <c r="K407" s="263"/>
      <c r="L407" s="267"/>
      <c r="M407" s="268"/>
      <c r="N407" s="269"/>
      <c r="O407" s="269"/>
      <c r="P407" s="269"/>
      <c r="Q407" s="269"/>
      <c r="R407" s="269"/>
      <c r="S407" s="269"/>
      <c r="T407" s="270"/>
      <c r="AT407" s="271" t="s">
        <v>172</v>
      </c>
      <c r="AU407" s="271" t="s">
        <v>90</v>
      </c>
      <c r="AV407" s="12" t="s">
        <v>90</v>
      </c>
      <c r="AW407" s="12" t="s">
        <v>4</v>
      </c>
      <c r="AX407" s="12" t="s">
        <v>88</v>
      </c>
      <c r="AY407" s="271" t="s">
        <v>154</v>
      </c>
    </row>
    <row r="408" s="11" customFormat="1" ht="22.8" customHeight="1">
      <c r="B408" s="230"/>
      <c r="C408" s="231"/>
      <c r="D408" s="232" t="s">
        <v>79</v>
      </c>
      <c r="E408" s="244" t="s">
        <v>1456</v>
      </c>
      <c r="F408" s="244" t="s">
        <v>1457</v>
      </c>
      <c r="G408" s="231"/>
      <c r="H408" s="231"/>
      <c r="I408" s="234"/>
      <c r="J408" s="245">
        <f>BK408</f>
        <v>0</v>
      </c>
      <c r="K408" s="231"/>
      <c r="L408" s="236"/>
      <c r="M408" s="237"/>
      <c r="N408" s="238"/>
      <c r="O408" s="238"/>
      <c r="P408" s="239">
        <f>SUM(P409:P415)</f>
        <v>0</v>
      </c>
      <c r="Q408" s="238"/>
      <c r="R408" s="239">
        <f>SUM(R409:R415)</f>
        <v>0</v>
      </c>
      <c r="S408" s="238"/>
      <c r="T408" s="240">
        <f>SUM(T409:T415)</f>
        <v>0</v>
      </c>
      <c r="AR408" s="241" t="s">
        <v>88</v>
      </c>
      <c r="AT408" s="242" t="s">
        <v>79</v>
      </c>
      <c r="AU408" s="242" t="s">
        <v>88</v>
      </c>
      <c r="AY408" s="241" t="s">
        <v>154</v>
      </c>
      <c r="BK408" s="243">
        <f>SUM(BK409:BK415)</f>
        <v>0</v>
      </c>
    </row>
    <row r="409" s="1" customFormat="1" ht="24" customHeight="1">
      <c r="B409" s="39"/>
      <c r="C409" s="246" t="s">
        <v>512</v>
      </c>
      <c r="D409" s="246" t="s">
        <v>157</v>
      </c>
      <c r="E409" s="247" t="s">
        <v>1458</v>
      </c>
      <c r="F409" s="248" t="s">
        <v>1459</v>
      </c>
      <c r="G409" s="249" t="s">
        <v>160</v>
      </c>
      <c r="H409" s="250">
        <v>635.40700000000004</v>
      </c>
      <c r="I409" s="251"/>
      <c r="J409" s="252">
        <f>ROUND(I409*H409,2)</f>
        <v>0</v>
      </c>
      <c r="K409" s="248" t="s">
        <v>161</v>
      </c>
      <c r="L409" s="41"/>
      <c r="M409" s="253" t="s">
        <v>1</v>
      </c>
      <c r="N409" s="254" t="s">
        <v>45</v>
      </c>
      <c r="O409" s="87"/>
      <c r="P409" s="255">
        <f>O409*H409</f>
        <v>0</v>
      </c>
      <c r="Q409" s="255">
        <v>0</v>
      </c>
      <c r="R409" s="255">
        <f>Q409*H409</f>
        <v>0</v>
      </c>
      <c r="S409" s="255">
        <v>0</v>
      </c>
      <c r="T409" s="256">
        <f>S409*H409</f>
        <v>0</v>
      </c>
      <c r="AR409" s="257" t="s">
        <v>162</v>
      </c>
      <c r="AT409" s="257" t="s">
        <v>157</v>
      </c>
      <c r="AU409" s="257" t="s">
        <v>90</v>
      </c>
      <c r="AY409" s="16" t="s">
        <v>154</v>
      </c>
      <c r="BE409" s="139">
        <f>IF(N409="základní",J409,0)</f>
        <v>0</v>
      </c>
      <c r="BF409" s="139">
        <f>IF(N409="snížená",J409,0)</f>
        <v>0</v>
      </c>
      <c r="BG409" s="139">
        <f>IF(N409="zákl. přenesená",J409,0)</f>
        <v>0</v>
      </c>
      <c r="BH409" s="139">
        <f>IF(N409="sníž. přenesená",J409,0)</f>
        <v>0</v>
      </c>
      <c r="BI409" s="139">
        <f>IF(N409="nulová",J409,0)</f>
        <v>0</v>
      </c>
      <c r="BJ409" s="16" t="s">
        <v>88</v>
      </c>
      <c r="BK409" s="139">
        <f>ROUND(I409*H409,2)</f>
        <v>0</v>
      </c>
      <c r="BL409" s="16" t="s">
        <v>162</v>
      </c>
      <c r="BM409" s="257" t="s">
        <v>1460</v>
      </c>
    </row>
    <row r="410" s="1" customFormat="1">
      <c r="B410" s="39"/>
      <c r="C410" s="40"/>
      <c r="D410" s="258" t="s">
        <v>164</v>
      </c>
      <c r="E410" s="40"/>
      <c r="F410" s="259" t="s">
        <v>1461</v>
      </c>
      <c r="G410" s="40"/>
      <c r="H410" s="40"/>
      <c r="I410" s="155"/>
      <c r="J410" s="40"/>
      <c r="K410" s="40"/>
      <c r="L410" s="41"/>
      <c r="M410" s="260"/>
      <c r="N410" s="87"/>
      <c r="O410" s="87"/>
      <c r="P410" s="87"/>
      <c r="Q410" s="87"/>
      <c r="R410" s="87"/>
      <c r="S410" s="87"/>
      <c r="T410" s="88"/>
      <c r="AT410" s="16" t="s">
        <v>164</v>
      </c>
      <c r="AU410" s="16" t="s">
        <v>90</v>
      </c>
    </row>
    <row r="411" s="1" customFormat="1" ht="24" customHeight="1">
      <c r="B411" s="39"/>
      <c r="C411" s="246" t="s">
        <v>517</v>
      </c>
      <c r="D411" s="246" t="s">
        <v>157</v>
      </c>
      <c r="E411" s="247" t="s">
        <v>1462</v>
      </c>
      <c r="F411" s="248" t="s">
        <v>1463</v>
      </c>
      <c r="G411" s="249" t="s">
        <v>160</v>
      </c>
      <c r="H411" s="250">
        <v>635.40700000000004</v>
      </c>
      <c r="I411" s="251"/>
      <c r="J411" s="252">
        <f>ROUND(I411*H411,2)</f>
        <v>0</v>
      </c>
      <c r="K411" s="248" t="s">
        <v>161</v>
      </c>
      <c r="L411" s="41"/>
      <c r="M411" s="253" t="s">
        <v>1</v>
      </c>
      <c r="N411" s="254" t="s">
        <v>45</v>
      </c>
      <c r="O411" s="87"/>
      <c r="P411" s="255">
        <f>O411*H411</f>
        <v>0</v>
      </c>
      <c r="Q411" s="255">
        <v>0</v>
      </c>
      <c r="R411" s="255">
        <f>Q411*H411</f>
        <v>0</v>
      </c>
      <c r="S411" s="255">
        <v>0</v>
      </c>
      <c r="T411" s="256">
        <f>S411*H411</f>
        <v>0</v>
      </c>
      <c r="AR411" s="257" t="s">
        <v>162</v>
      </c>
      <c r="AT411" s="257" t="s">
        <v>157</v>
      </c>
      <c r="AU411" s="257" t="s">
        <v>90</v>
      </c>
      <c r="AY411" s="16" t="s">
        <v>154</v>
      </c>
      <c r="BE411" s="139">
        <f>IF(N411="základní",J411,0)</f>
        <v>0</v>
      </c>
      <c r="BF411" s="139">
        <f>IF(N411="snížená",J411,0)</f>
        <v>0</v>
      </c>
      <c r="BG411" s="139">
        <f>IF(N411="zákl. přenesená",J411,0)</f>
        <v>0</v>
      </c>
      <c r="BH411" s="139">
        <f>IF(N411="sníž. přenesená",J411,0)</f>
        <v>0</v>
      </c>
      <c r="BI411" s="139">
        <f>IF(N411="nulová",J411,0)</f>
        <v>0</v>
      </c>
      <c r="BJ411" s="16" t="s">
        <v>88</v>
      </c>
      <c r="BK411" s="139">
        <f>ROUND(I411*H411,2)</f>
        <v>0</v>
      </c>
      <c r="BL411" s="16" t="s">
        <v>162</v>
      </c>
      <c r="BM411" s="257" t="s">
        <v>1464</v>
      </c>
    </row>
    <row r="412" s="1" customFormat="1">
      <c r="B412" s="39"/>
      <c r="C412" s="40"/>
      <c r="D412" s="258" t="s">
        <v>164</v>
      </c>
      <c r="E412" s="40"/>
      <c r="F412" s="259" t="s">
        <v>1465</v>
      </c>
      <c r="G412" s="40"/>
      <c r="H412" s="40"/>
      <c r="I412" s="155"/>
      <c r="J412" s="40"/>
      <c r="K412" s="40"/>
      <c r="L412" s="41"/>
      <c r="M412" s="260"/>
      <c r="N412" s="87"/>
      <c r="O412" s="87"/>
      <c r="P412" s="87"/>
      <c r="Q412" s="87"/>
      <c r="R412" s="87"/>
      <c r="S412" s="87"/>
      <c r="T412" s="88"/>
      <c r="AT412" s="16" t="s">
        <v>164</v>
      </c>
      <c r="AU412" s="16" t="s">
        <v>90</v>
      </c>
    </row>
    <row r="413" s="1" customFormat="1" ht="24" customHeight="1">
      <c r="B413" s="39"/>
      <c r="C413" s="246" t="s">
        <v>522</v>
      </c>
      <c r="D413" s="246" t="s">
        <v>157</v>
      </c>
      <c r="E413" s="247" t="s">
        <v>1466</v>
      </c>
      <c r="F413" s="248" t="s">
        <v>1467</v>
      </c>
      <c r="G413" s="249" t="s">
        <v>160</v>
      </c>
      <c r="H413" s="250">
        <v>1906.221</v>
      </c>
      <c r="I413" s="251"/>
      <c r="J413" s="252">
        <f>ROUND(I413*H413,2)</f>
        <v>0</v>
      </c>
      <c r="K413" s="248" t="s">
        <v>161</v>
      </c>
      <c r="L413" s="41"/>
      <c r="M413" s="253" t="s">
        <v>1</v>
      </c>
      <c r="N413" s="254" t="s">
        <v>45</v>
      </c>
      <c r="O413" s="87"/>
      <c r="P413" s="255">
        <f>O413*H413</f>
        <v>0</v>
      </c>
      <c r="Q413" s="255">
        <v>0</v>
      </c>
      <c r="R413" s="255">
        <f>Q413*H413</f>
        <v>0</v>
      </c>
      <c r="S413" s="255">
        <v>0</v>
      </c>
      <c r="T413" s="256">
        <f>S413*H413</f>
        <v>0</v>
      </c>
      <c r="AR413" s="257" t="s">
        <v>162</v>
      </c>
      <c r="AT413" s="257" t="s">
        <v>157</v>
      </c>
      <c r="AU413" s="257" t="s">
        <v>90</v>
      </c>
      <c r="AY413" s="16" t="s">
        <v>154</v>
      </c>
      <c r="BE413" s="139">
        <f>IF(N413="základní",J413,0)</f>
        <v>0</v>
      </c>
      <c r="BF413" s="139">
        <f>IF(N413="snížená",J413,0)</f>
        <v>0</v>
      </c>
      <c r="BG413" s="139">
        <f>IF(N413="zákl. přenesená",J413,0)</f>
        <v>0</v>
      </c>
      <c r="BH413" s="139">
        <f>IF(N413="sníž. přenesená",J413,0)</f>
        <v>0</v>
      </c>
      <c r="BI413" s="139">
        <f>IF(N413="nulová",J413,0)</f>
        <v>0</v>
      </c>
      <c r="BJ413" s="16" t="s">
        <v>88</v>
      </c>
      <c r="BK413" s="139">
        <f>ROUND(I413*H413,2)</f>
        <v>0</v>
      </c>
      <c r="BL413" s="16" t="s">
        <v>162</v>
      </c>
      <c r="BM413" s="257" t="s">
        <v>1468</v>
      </c>
    </row>
    <row r="414" s="1" customFormat="1">
      <c r="B414" s="39"/>
      <c r="C414" s="40"/>
      <c r="D414" s="258" t="s">
        <v>164</v>
      </c>
      <c r="E414" s="40"/>
      <c r="F414" s="259" t="s">
        <v>1469</v>
      </c>
      <c r="G414" s="40"/>
      <c r="H414" s="40"/>
      <c r="I414" s="155"/>
      <c r="J414" s="40"/>
      <c r="K414" s="40"/>
      <c r="L414" s="41"/>
      <c r="M414" s="260"/>
      <c r="N414" s="87"/>
      <c r="O414" s="87"/>
      <c r="P414" s="87"/>
      <c r="Q414" s="87"/>
      <c r="R414" s="87"/>
      <c r="S414" s="87"/>
      <c r="T414" s="88"/>
      <c r="AT414" s="16" t="s">
        <v>164</v>
      </c>
      <c r="AU414" s="16" t="s">
        <v>90</v>
      </c>
    </row>
    <row r="415" s="12" customFormat="1">
      <c r="B415" s="262"/>
      <c r="C415" s="263"/>
      <c r="D415" s="258" t="s">
        <v>172</v>
      </c>
      <c r="E415" s="263"/>
      <c r="F415" s="264" t="s">
        <v>1470</v>
      </c>
      <c r="G415" s="263"/>
      <c r="H415" s="265">
        <v>1906.221</v>
      </c>
      <c r="I415" s="266"/>
      <c r="J415" s="263"/>
      <c r="K415" s="263"/>
      <c r="L415" s="267"/>
      <c r="M415" s="309"/>
      <c r="N415" s="310"/>
      <c r="O415" s="310"/>
      <c r="P415" s="310"/>
      <c r="Q415" s="310"/>
      <c r="R415" s="310"/>
      <c r="S415" s="310"/>
      <c r="T415" s="311"/>
      <c r="AT415" s="271" t="s">
        <v>172</v>
      </c>
      <c r="AU415" s="271" t="s">
        <v>90</v>
      </c>
      <c r="AV415" s="12" t="s">
        <v>90</v>
      </c>
      <c r="AW415" s="12" t="s">
        <v>4</v>
      </c>
      <c r="AX415" s="12" t="s">
        <v>88</v>
      </c>
      <c r="AY415" s="271" t="s">
        <v>154</v>
      </c>
    </row>
    <row r="416" s="1" customFormat="1" ht="6.96" customHeight="1">
      <c r="B416" s="62"/>
      <c r="C416" s="63"/>
      <c r="D416" s="63"/>
      <c r="E416" s="63"/>
      <c r="F416" s="63"/>
      <c r="G416" s="63"/>
      <c r="H416" s="63"/>
      <c r="I416" s="191"/>
      <c r="J416" s="63"/>
      <c r="K416" s="63"/>
      <c r="L416" s="41"/>
    </row>
  </sheetData>
  <sheetProtection sheet="1" autoFilter="0" formatColumns="0" formatRows="0" objects="1" scenarios="1" spinCount="100000" saltValue="jBTwumMREN0a0Rfku6mNSm3RFvzqgoma4cPXo7Nm00LNLaTLKZkEaWQ+Kv2W5UTRkwYuC0H5fL5sBbYzHdynaw==" hashValue="6vnnVzhKqgr63aGYFVehhqL/FV+vLxFPWHvPEDf3dQJwmlTqEiAKCYjUxnc4WWaqoKJ2bUh/SQ9AP2j8AtHB4Q==" algorithmName="SHA-512" password="CC35"/>
  <autoFilter ref="C134:K415"/>
  <mergeCells count="14">
    <mergeCell ref="E7:H7"/>
    <mergeCell ref="E9:H9"/>
    <mergeCell ref="E18:H18"/>
    <mergeCell ref="E27:H27"/>
    <mergeCell ref="E85:H85"/>
    <mergeCell ref="E87:H87"/>
    <mergeCell ref="D109:F109"/>
    <mergeCell ref="D110:F110"/>
    <mergeCell ref="D111:F111"/>
    <mergeCell ref="D112:F112"/>
    <mergeCell ref="D113:F113"/>
    <mergeCell ref="E125:H125"/>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96</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1471</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J102</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ROUND((SUM(BE102:BE109) + SUM(BE129:BE198)),  2)</f>
        <v>0</v>
      </c>
      <c r="I35" s="172">
        <v>0.20999999999999999</v>
      </c>
      <c r="J35" s="171">
        <f>ROUND(((SUM(BE102:BE109) + SUM(BE129:BE198))*I35),  2)</f>
        <v>0</v>
      </c>
      <c r="L35" s="41"/>
    </row>
    <row r="36" s="1" customFormat="1" ht="14.4" customHeight="1">
      <c r="B36" s="41"/>
      <c r="E36" s="153" t="s">
        <v>46</v>
      </c>
      <c r="F36" s="171">
        <f>ROUND((SUM(BF102:BF109) + SUM(BF129:BF198)),  2)</f>
        <v>0</v>
      </c>
      <c r="I36" s="172">
        <v>0.14999999999999999</v>
      </c>
      <c r="J36" s="171">
        <f>ROUND(((SUM(BF102:BF109) + SUM(BF129:BF198))*I36),  2)</f>
        <v>0</v>
      </c>
      <c r="L36" s="41"/>
    </row>
    <row r="37" hidden="1" s="1" customFormat="1" ht="14.4" customHeight="1">
      <c r="B37" s="41"/>
      <c r="E37" s="153" t="s">
        <v>47</v>
      </c>
      <c r="F37" s="171">
        <f>ROUND((SUM(BG102:BG109) + SUM(BG129:BG198)),  2)</f>
        <v>0</v>
      </c>
      <c r="I37" s="172">
        <v>0.20999999999999999</v>
      </c>
      <c r="J37" s="171">
        <f>0</f>
        <v>0</v>
      </c>
      <c r="L37" s="41"/>
    </row>
    <row r="38" hidden="1" s="1" customFormat="1" ht="14.4" customHeight="1">
      <c r="B38" s="41"/>
      <c r="E38" s="153" t="s">
        <v>48</v>
      </c>
      <c r="F38" s="171">
        <f>ROUND((SUM(BH102:BH109) + SUM(BH129:BH198)),  2)</f>
        <v>0</v>
      </c>
      <c r="I38" s="172">
        <v>0.14999999999999999</v>
      </c>
      <c r="J38" s="171">
        <f>0</f>
        <v>0</v>
      </c>
      <c r="L38" s="41"/>
    </row>
    <row r="39" hidden="1" s="1" customFormat="1" ht="14.4" customHeight="1">
      <c r="B39" s="41"/>
      <c r="E39" s="153" t="s">
        <v>49</v>
      </c>
      <c r="F39" s="171">
        <f>ROUND((SUM(BI102:BI109) + SUM(BI129:BI198)),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P04118.3 - VRN - Vedlejší rozpočtové náklady</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J129</f>
        <v>0</v>
      </c>
      <c r="K96" s="40"/>
      <c r="L96" s="41"/>
      <c r="AU96" s="16" t="s">
        <v>114</v>
      </c>
    </row>
    <row r="97" s="8" customFormat="1" ht="24.96" customHeight="1">
      <c r="B97" s="200"/>
      <c r="C97" s="201"/>
      <c r="D97" s="202" t="s">
        <v>95</v>
      </c>
      <c r="E97" s="203"/>
      <c r="F97" s="203"/>
      <c r="G97" s="203"/>
      <c r="H97" s="203"/>
      <c r="I97" s="204"/>
      <c r="J97" s="205">
        <f>J130</f>
        <v>0</v>
      </c>
      <c r="K97" s="201"/>
      <c r="L97" s="206"/>
    </row>
    <row r="98" s="9" customFormat="1" ht="19.92" customHeight="1">
      <c r="B98" s="207"/>
      <c r="C98" s="208"/>
      <c r="D98" s="209" t="s">
        <v>1472</v>
      </c>
      <c r="E98" s="210"/>
      <c r="F98" s="210"/>
      <c r="G98" s="210"/>
      <c r="H98" s="210"/>
      <c r="I98" s="211"/>
      <c r="J98" s="212">
        <f>J164</f>
        <v>0</v>
      </c>
      <c r="K98" s="208"/>
      <c r="L98" s="213"/>
    </row>
    <row r="99" s="9" customFormat="1" ht="19.92" customHeight="1">
      <c r="B99" s="207"/>
      <c r="C99" s="208"/>
      <c r="D99" s="209" t="s">
        <v>1473</v>
      </c>
      <c r="E99" s="210"/>
      <c r="F99" s="210"/>
      <c r="G99" s="210"/>
      <c r="H99" s="210"/>
      <c r="I99" s="211"/>
      <c r="J99" s="212">
        <f>J173</f>
        <v>0</v>
      </c>
      <c r="K99" s="208"/>
      <c r="L99" s="213"/>
    </row>
    <row r="100" s="1" customFormat="1" ht="21.84" customHeight="1">
      <c r="B100" s="39"/>
      <c r="C100" s="40"/>
      <c r="D100" s="40"/>
      <c r="E100" s="40"/>
      <c r="F100" s="40"/>
      <c r="G100" s="40"/>
      <c r="H100" s="40"/>
      <c r="I100" s="155"/>
      <c r="J100" s="40"/>
      <c r="K100" s="40"/>
      <c r="L100" s="41"/>
    </row>
    <row r="101" s="1" customFormat="1" ht="6.96" customHeight="1">
      <c r="B101" s="39"/>
      <c r="C101" s="40"/>
      <c r="D101" s="40"/>
      <c r="E101" s="40"/>
      <c r="F101" s="40"/>
      <c r="G101" s="40"/>
      <c r="H101" s="40"/>
      <c r="I101" s="155"/>
      <c r="J101" s="40"/>
      <c r="K101" s="40"/>
      <c r="L101" s="41"/>
    </row>
    <row r="102" s="1" customFormat="1" ht="29.28" customHeight="1">
      <c r="B102" s="39"/>
      <c r="C102" s="199" t="s">
        <v>130</v>
      </c>
      <c r="D102" s="40"/>
      <c r="E102" s="40"/>
      <c r="F102" s="40"/>
      <c r="G102" s="40"/>
      <c r="H102" s="40"/>
      <c r="I102" s="155"/>
      <c r="J102" s="214">
        <f>ROUND(J103 + J104 + J105 + J106 + J107 + J108,2)</f>
        <v>0</v>
      </c>
      <c r="K102" s="40"/>
      <c r="L102" s="41"/>
      <c r="N102" s="215" t="s">
        <v>44</v>
      </c>
    </row>
    <row r="103" s="1" customFormat="1" ht="18" customHeight="1">
      <c r="B103" s="39"/>
      <c r="C103" s="40"/>
      <c r="D103" s="140" t="s">
        <v>131</v>
      </c>
      <c r="E103" s="133"/>
      <c r="F103" s="133"/>
      <c r="G103" s="40"/>
      <c r="H103" s="40"/>
      <c r="I103" s="155"/>
      <c r="J103" s="134">
        <v>0</v>
      </c>
      <c r="K103" s="40"/>
      <c r="L103" s="216"/>
      <c r="M103" s="155"/>
      <c r="N103" s="217" t="s">
        <v>45</v>
      </c>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218" t="s">
        <v>132</v>
      </c>
      <c r="AZ103" s="155"/>
      <c r="BA103" s="155"/>
      <c r="BB103" s="155"/>
      <c r="BC103" s="155"/>
      <c r="BD103" s="155"/>
      <c r="BE103" s="219">
        <f>IF(N103="základní",J103,0)</f>
        <v>0</v>
      </c>
      <c r="BF103" s="219">
        <f>IF(N103="snížená",J103,0)</f>
        <v>0</v>
      </c>
      <c r="BG103" s="219">
        <f>IF(N103="zákl. přenesená",J103,0)</f>
        <v>0</v>
      </c>
      <c r="BH103" s="219">
        <f>IF(N103="sníž. přenesená",J103,0)</f>
        <v>0</v>
      </c>
      <c r="BI103" s="219">
        <f>IF(N103="nulová",J103,0)</f>
        <v>0</v>
      </c>
      <c r="BJ103" s="218" t="s">
        <v>88</v>
      </c>
      <c r="BK103" s="155"/>
      <c r="BL103" s="155"/>
      <c r="BM103" s="155"/>
    </row>
    <row r="104" s="1" customFormat="1" ht="18" customHeight="1">
      <c r="B104" s="39"/>
      <c r="C104" s="40"/>
      <c r="D104" s="140" t="s">
        <v>133</v>
      </c>
      <c r="E104" s="133"/>
      <c r="F104" s="133"/>
      <c r="G104" s="40"/>
      <c r="H104" s="40"/>
      <c r="I104" s="155"/>
      <c r="J104" s="134">
        <v>0</v>
      </c>
      <c r="K104" s="40"/>
      <c r="L104" s="216"/>
      <c r="M104" s="155"/>
      <c r="N104" s="217" t="s">
        <v>45</v>
      </c>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218" t="s">
        <v>132</v>
      </c>
      <c r="AZ104" s="155"/>
      <c r="BA104" s="155"/>
      <c r="BB104" s="155"/>
      <c r="BC104" s="155"/>
      <c r="BD104" s="155"/>
      <c r="BE104" s="219">
        <f>IF(N104="základní",J104,0)</f>
        <v>0</v>
      </c>
      <c r="BF104" s="219">
        <f>IF(N104="snížená",J104,0)</f>
        <v>0</v>
      </c>
      <c r="BG104" s="219">
        <f>IF(N104="zákl. přenesená",J104,0)</f>
        <v>0</v>
      </c>
      <c r="BH104" s="219">
        <f>IF(N104="sníž. přenesená",J104,0)</f>
        <v>0</v>
      </c>
      <c r="BI104" s="219">
        <f>IF(N104="nulová",J104,0)</f>
        <v>0</v>
      </c>
      <c r="BJ104" s="218" t="s">
        <v>88</v>
      </c>
      <c r="BK104" s="155"/>
      <c r="BL104" s="155"/>
      <c r="BM104" s="155"/>
    </row>
    <row r="105" s="1" customFormat="1" ht="18" customHeight="1">
      <c r="B105" s="39"/>
      <c r="C105" s="40"/>
      <c r="D105" s="140" t="s">
        <v>134</v>
      </c>
      <c r="E105" s="133"/>
      <c r="F105" s="133"/>
      <c r="G105" s="40"/>
      <c r="H105" s="40"/>
      <c r="I105" s="155"/>
      <c r="J105" s="134">
        <v>0</v>
      </c>
      <c r="K105" s="40"/>
      <c r="L105" s="216"/>
      <c r="M105" s="155"/>
      <c r="N105" s="217" t="s">
        <v>45</v>
      </c>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218" t="s">
        <v>132</v>
      </c>
      <c r="AZ105" s="155"/>
      <c r="BA105" s="155"/>
      <c r="BB105" s="155"/>
      <c r="BC105" s="155"/>
      <c r="BD105" s="155"/>
      <c r="BE105" s="219">
        <f>IF(N105="základní",J105,0)</f>
        <v>0</v>
      </c>
      <c r="BF105" s="219">
        <f>IF(N105="snížená",J105,0)</f>
        <v>0</v>
      </c>
      <c r="BG105" s="219">
        <f>IF(N105="zákl. přenesená",J105,0)</f>
        <v>0</v>
      </c>
      <c r="BH105" s="219">
        <f>IF(N105="sníž. přenesená",J105,0)</f>
        <v>0</v>
      </c>
      <c r="BI105" s="219">
        <f>IF(N105="nulová",J105,0)</f>
        <v>0</v>
      </c>
      <c r="BJ105" s="218" t="s">
        <v>88</v>
      </c>
      <c r="BK105" s="155"/>
      <c r="BL105" s="155"/>
      <c r="BM105" s="155"/>
    </row>
    <row r="106" s="1" customFormat="1" ht="18" customHeight="1">
      <c r="B106" s="39"/>
      <c r="C106" s="40"/>
      <c r="D106" s="140" t="s">
        <v>135</v>
      </c>
      <c r="E106" s="133"/>
      <c r="F106" s="133"/>
      <c r="G106" s="40"/>
      <c r="H106" s="40"/>
      <c r="I106" s="155"/>
      <c r="J106" s="134">
        <v>0</v>
      </c>
      <c r="K106" s="40"/>
      <c r="L106" s="216"/>
      <c r="M106" s="155"/>
      <c r="N106" s="217" t="s">
        <v>45</v>
      </c>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218" t="s">
        <v>132</v>
      </c>
      <c r="AZ106" s="155"/>
      <c r="BA106" s="155"/>
      <c r="BB106" s="155"/>
      <c r="BC106" s="155"/>
      <c r="BD106" s="155"/>
      <c r="BE106" s="219">
        <f>IF(N106="základní",J106,0)</f>
        <v>0</v>
      </c>
      <c r="BF106" s="219">
        <f>IF(N106="snížená",J106,0)</f>
        <v>0</v>
      </c>
      <c r="BG106" s="219">
        <f>IF(N106="zákl. přenesená",J106,0)</f>
        <v>0</v>
      </c>
      <c r="BH106" s="219">
        <f>IF(N106="sníž. přenesená",J106,0)</f>
        <v>0</v>
      </c>
      <c r="BI106" s="219">
        <f>IF(N106="nulová",J106,0)</f>
        <v>0</v>
      </c>
      <c r="BJ106" s="218" t="s">
        <v>88</v>
      </c>
      <c r="BK106" s="155"/>
      <c r="BL106" s="155"/>
      <c r="BM106" s="155"/>
    </row>
    <row r="107" s="1" customFormat="1" ht="18" customHeight="1">
      <c r="B107" s="39"/>
      <c r="C107" s="40"/>
      <c r="D107" s="140" t="s">
        <v>136</v>
      </c>
      <c r="E107" s="133"/>
      <c r="F107" s="133"/>
      <c r="G107" s="40"/>
      <c r="H107" s="40"/>
      <c r="I107" s="155"/>
      <c r="J107" s="134">
        <v>0</v>
      </c>
      <c r="K107" s="40"/>
      <c r="L107" s="216"/>
      <c r="M107" s="155"/>
      <c r="N107" s="217" t="s">
        <v>45</v>
      </c>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218" t="s">
        <v>132</v>
      </c>
      <c r="AZ107" s="155"/>
      <c r="BA107" s="155"/>
      <c r="BB107" s="155"/>
      <c r="BC107" s="155"/>
      <c r="BD107" s="155"/>
      <c r="BE107" s="219">
        <f>IF(N107="základní",J107,0)</f>
        <v>0</v>
      </c>
      <c r="BF107" s="219">
        <f>IF(N107="snížená",J107,0)</f>
        <v>0</v>
      </c>
      <c r="BG107" s="219">
        <f>IF(N107="zákl. přenesená",J107,0)</f>
        <v>0</v>
      </c>
      <c r="BH107" s="219">
        <f>IF(N107="sníž. přenesená",J107,0)</f>
        <v>0</v>
      </c>
      <c r="BI107" s="219">
        <f>IF(N107="nulová",J107,0)</f>
        <v>0</v>
      </c>
      <c r="BJ107" s="218" t="s">
        <v>88</v>
      </c>
      <c r="BK107" s="155"/>
      <c r="BL107" s="155"/>
      <c r="BM107" s="155"/>
    </row>
    <row r="108" s="1" customFormat="1" ht="18" customHeight="1">
      <c r="B108" s="39"/>
      <c r="C108" s="40"/>
      <c r="D108" s="133" t="s">
        <v>137</v>
      </c>
      <c r="E108" s="40"/>
      <c r="F108" s="40"/>
      <c r="G108" s="40"/>
      <c r="H108" s="40"/>
      <c r="I108" s="155"/>
      <c r="J108" s="134">
        <f>ROUND(J30*T108,2)</f>
        <v>0</v>
      </c>
      <c r="K108" s="40"/>
      <c r="L108" s="216"/>
      <c r="M108" s="155"/>
      <c r="N108" s="217" t="s">
        <v>45</v>
      </c>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218" t="s">
        <v>138</v>
      </c>
      <c r="AZ108" s="155"/>
      <c r="BA108" s="155"/>
      <c r="BB108" s="155"/>
      <c r="BC108" s="155"/>
      <c r="BD108" s="155"/>
      <c r="BE108" s="219">
        <f>IF(N108="základní",J108,0)</f>
        <v>0</v>
      </c>
      <c r="BF108" s="219">
        <f>IF(N108="snížená",J108,0)</f>
        <v>0</v>
      </c>
      <c r="BG108" s="219">
        <f>IF(N108="zákl. přenesená",J108,0)</f>
        <v>0</v>
      </c>
      <c r="BH108" s="219">
        <f>IF(N108="sníž. přenesená",J108,0)</f>
        <v>0</v>
      </c>
      <c r="BI108" s="219">
        <f>IF(N108="nulová",J108,0)</f>
        <v>0</v>
      </c>
      <c r="BJ108" s="218" t="s">
        <v>88</v>
      </c>
      <c r="BK108" s="155"/>
      <c r="BL108" s="155"/>
      <c r="BM108" s="155"/>
    </row>
    <row r="109" s="1" customFormat="1">
      <c r="B109" s="39"/>
      <c r="C109" s="40"/>
      <c r="D109" s="40"/>
      <c r="E109" s="40"/>
      <c r="F109" s="40"/>
      <c r="G109" s="40"/>
      <c r="H109" s="40"/>
      <c r="I109" s="155"/>
      <c r="J109" s="40"/>
      <c r="K109" s="40"/>
      <c r="L109" s="41"/>
    </row>
    <row r="110" s="1" customFormat="1" ht="29.28" customHeight="1">
      <c r="B110" s="39"/>
      <c r="C110" s="144" t="s">
        <v>105</v>
      </c>
      <c r="D110" s="145"/>
      <c r="E110" s="145"/>
      <c r="F110" s="145"/>
      <c r="G110" s="145"/>
      <c r="H110" s="145"/>
      <c r="I110" s="197"/>
      <c r="J110" s="146">
        <f>ROUND(J96+J102,2)</f>
        <v>0</v>
      </c>
      <c r="K110" s="145"/>
      <c r="L110" s="41"/>
    </row>
    <row r="111" s="1" customFormat="1" ht="6.96" customHeight="1">
      <c r="B111" s="62"/>
      <c r="C111" s="63"/>
      <c r="D111" s="63"/>
      <c r="E111" s="63"/>
      <c r="F111" s="63"/>
      <c r="G111" s="63"/>
      <c r="H111" s="63"/>
      <c r="I111" s="191"/>
      <c r="J111" s="63"/>
      <c r="K111" s="63"/>
      <c r="L111" s="41"/>
    </row>
    <row r="115" s="1" customFormat="1" ht="6.96" customHeight="1">
      <c r="B115" s="64"/>
      <c r="C115" s="65"/>
      <c r="D115" s="65"/>
      <c r="E115" s="65"/>
      <c r="F115" s="65"/>
      <c r="G115" s="65"/>
      <c r="H115" s="65"/>
      <c r="I115" s="194"/>
      <c r="J115" s="65"/>
      <c r="K115" s="65"/>
      <c r="L115" s="41"/>
    </row>
    <row r="116" s="1" customFormat="1" ht="24.96" customHeight="1">
      <c r="B116" s="39"/>
      <c r="C116" s="22" t="s">
        <v>139</v>
      </c>
      <c r="D116" s="40"/>
      <c r="E116" s="40"/>
      <c r="F116" s="40"/>
      <c r="G116" s="40"/>
      <c r="H116" s="40"/>
      <c r="I116" s="155"/>
      <c r="J116" s="40"/>
      <c r="K116" s="40"/>
      <c r="L116" s="41"/>
    </row>
    <row r="117" s="1" customFormat="1" ht="6.96" customHeight="1">
      <c r="B117" s="39"/>
      <c r="C117" s="40"/>
      <c r="D117" s="40"/>
      <c r="E117" s="40"/>
      <c r="F117" s="40"/>
      <c r="G117" s="40"/>
      <c r="H117" s="40"/>
      <c r="I117" s="155"/>
      <c r="J117" s="40"/>
      <c r="K117" s="40"/>
      <c r="L117" s="41"/>
    </row>
    <row r="118" s="1" customFormat="1" ht="12" customHeight="1">
      <c r="B118" s="39"/>
      <c r="C118" s="31" t="s">
        <v>16</v>
      </c>
      <c r="D118" s="40"/>
      <c r="E118" s="40"/>
      <c r="F118" s="40"/>
      <c r="G118" s="40"/>
      <c r="H118" s="40"/>
      <c r="I118" s="155"/>
      <c r="J118" s="40"/>
      <c r="K118" s="40"/>
      <c r="L118" s="41"/>
    </row>
    <row r="119" s="1" customFormat="1" ht="16.5" customHeight="1">
      <c r="B119" s="39"/>
      <c r="C119" s="40"/>
      <c r="D119" s="40"/>
      <c r="E119" s="195" t="str">
        <f>E7</f>
        <v>HK-HV k PS C192 – C198, PETROF, Doplnění</v>
      </c>
      <c r="F119" s="31"/>
      <c r="G119" s="31"/>
      <c r="H119" s="31"/>
      <c r="I119" s="155"/>
      <c r="J119" s="40"/>
      <c r="K119" s="40"/>
      <c r="L119" s="41"/>
    </row>
    <row r="120" s="1" customFormat="1" ht="12" customHeight="1">
      <c r="B120" s="39"/>
      <c r="C120" s="31" t="s">
        <v>107</v>
      </c>
      <c r="D120" s="40"/>
      <c r="E120" s="40"/>
      <c r="F120" s="40"/>
      <c r="G120" s="40"/>
      <c r="H120" s="40"/>
      <c r="I120" s="155"/>
      <c r="J120" s="40"/>
      <c r="K120" s="40"/>
      <c r="L120" s="41"/>
    </row>
    <row r="121" s="1" customFormat="1" ht="16.5" customHeight="1">
      <c r="B121" s="39"/>
      <c r="C121" s="40"/>
      <c r="D121" s="40"/>
      <c r="E121" s="72" t="str">
        <f>E9</f>
        <v>P04118.3 - VRN - Vedlejší rozpočtové náklady</v>
      </c>
      <c r="F121" s="40"/>
      <c r="G121" s="40"/>
      <c r="H121" s="40"/>
      <c r="I121" s="155"/>
      <c r="J121" s="40"/>
      <c r="K121" s="40"/>
      <c r="L121" s="41"/>
    </row>
    <row r="122" s="1" customFormat="1" ht="6.96" customHeight="1">
      <c r="B122" s="39"/>
      <c r="C122" s="40"/>
      <c r="D122" s="40"/>
      <c r="E122" s="40"/>
      <c r="F122" s="40"/>
      <c r="G122" s="40"/>
      <c r="H122" s="40"/>
      <c r="I122" s="155"/>
      <c r="J122" s="40"/>
      <c r="K122" s="40"/>
      <c r="L122" s="41"/>
    </row>
    <row r="123" s="1" customFormat="1" ht="12" customHeight="1">
      <c r="B123" s="39"/>
      <c r="C123" s="31" t="s">
        <v>20</v>
      </c>
      <c r="D123" s="40"/>
      <c r="E123" s="40"/>
      <c r="F123" s="26" t="str">
        <f>F12</f>
        <v>Hradec Králové</v>
      </c>
      <c r="G123" s="40"/>
      <c r="H123" s="40"/>
      <c r="I123" s="158" t="s">
        <v>22</v>
      </c>
      <c r="J123" s="75" t="str">
        <f>IF(J12="","",J12)</f>
        <v>21. 3. 2019</v>
      </c>
      <c r="K123" s="40"/>
      <c r="L123" s="41"/>
    </row>
    <row r="124" s="1" customFormat="1" ht="6.96" customHeight="1">
      <c r="B124" s="39"/>
      <c r="C124" s="40"/>
      <c r="D124" s="40"/>
      <c r="E124" s="40"/>
      <c r="F124" s="40"/>
      <c r="G124" s="40"/>
      <c r="H124" s="40"/>
      <c r="I124" s="155"/>
      <c r="J124" s="40"/>
      <c r="K124" s="40"/>
      <c r="L124" s="41"/>
    </row>
    <row r="125" s="1" customFormat="1" ht="15.15" customHeight="1">
      <c r="B125" s="39"/>
      <c r="C125" s="31" t="s">
        <v>24</v>
      </c>
      <c r="D125" s="40"/>
      <c r="E125" s="40"/>
      <c r="F125" s="26" t="str">
        <f>E15</f>
        <v>Elektrárny Opatovice, a.s.</v>
      </c>
      <c r="G125" s="40"/>
      <c r="H125" s="40"/>
      <c r="I125" s="158" t="s">
        <v>32</v>
      </c>
      <c r="J125" s="35" t="str">
        <f>E21</f>
        <v>Ing. Martin Česák</v>
      </c>
      <c r="K125" s="40"/>
      <c r="L125" s="41"/>
    </row>
    <row r="126" s="1" customFormat="1" ht="15.15" customHeight="1">
      <c r="B126" s="39"/>
      <c r="C126" s="31" t="s">
        <v>30</v>
      </c>
      <c r="D126" s="40"/>
      <c r="E126" s="40"/>
      <c r="F126" s="26" t="str">
        <f>IF(E18="","",E18)</f>
        <v>Vyplň údaj</v>
      </c>
      <c r="G126" s="40"/>
      <c r="H126" s="40"/>
      <c r="I126" s="158" t="s">
        <v>35</v>
      </c>
      <c r="J126" s="35" t="str">
        <f>E24</f>
        <v xml:space="preserve"> </v>
      </c>
      <c r="K126" s="40"/>
      <c r="L126" s="41"/>
    </row>
    <row r="127" s="1" customFormat="1" ht="10.32" customHeight="1">
      <c r="B127" s="39"/>
      <c r="C127" s="40"/>
      <c r="D127" s="40"/>
      <c r="E127" s="40"/>
      <c r="F127" s="40"/>
      <c r="G127" s="40"/>
      <c r="H127" s="40"/>
      <c r="I127" s="155"/>
      <c r="J127" s="40"/>
      <c r="K127" s="40"/>
      <c r="L127" s="41"/>
    </row>
    <row r="128" s="10" customFormat="1" ht="29.28" customHeight="1">
      <c r="B128" s="220"/>
      <c r="C128" s="221" t="s">
        <v>140</v>
      </c>
      <c r="D128" s="222" t="s">
        <v>65</v>
      </c>
      <c r="E128" s="222" t="s">
        <v>61</v>
      </c>
      <c r="F128" s="222" t="s">
        <v>62</v>
      </c>
      <c r="G128" s="222" t="s">
        <v>141</v>
      </c>
      <c r="H128" s="222" t="s">
        <v>142</v>
      </c>
      <c r="I128" s="223" t="s">
        <v>143</v>
      </c>
      <c r="J128" s="222" t="s">
        <v>112</v>
      </c>
      <c r="K128" s="224" t="s">
        <v>144</v>
      </c>
      <c r="L128" s="225"/>
      <c r="M128" s="96" t="s">
        <v>1</v>
      </c>
      <c r="N128" s="97" t="s">
        <v>44</v>
      </c>
      <c r="O128" s="97" t="s">
        <v>145</v>
      </c>
      <c r="P128" s="97" t="s">
        <v>146</v>
      </c>
      <c r="Q128" s="97" t="s">
        <v>147</v>
      </c>
      <c r="R128" s="97" t="s">
        <v>148</v>
      </c>
      <c r="S128" s="97" t="s">
        <v>149</v>
      </c>
      <c r="T128" s="98" t="s">
        <v>150</v>
      </c>
    </row>
    <row r="129" s="1" customFormat="1" ht="22.8" customHeight="1">
      <c r="B129" s="39"/>
      <c r="C129" s="103" t="s">
        <v>151</v>
      </c>
      <c r="D129" s="40"/>
      <c r="E129" s="40"/>
      <c r="F129" s="40"/>
      <c r="G129" s="40"/>
      <c r="H129" s="40"/>
      <c r="I129" s="155"/>
      <c r="J129" s="226">
        <f>BK129</f>
        <v>0</v>
      </c>
      <c r="K129" s="40"/>
      <c r="L129" s="41"/>
      <c r="M129" s="99"/>
      <c r="N129" s="100"/>
      <c r="O129" s="100"/>
      <c r="P129" s="227">
        <f>P130</f>
        <v>0</v>
      </c>
      <c r="Q129" s="100"/>
      <c r="R129" s="227">
        <f>R130</f>
        <v>0</v>
      </c>
      <c r="S129" s="100"/>
      <c r="T129" s="228">
        <f>T130</f>
        <v>0</v>
      </c>
      <c r="AT129" s="16" t="s">
        <v>79</v>
      </c>
      <c r="AU129" s="16" t="s">
        <v>114</v>
      </c>
      <c r="BK129" s="229">
        <f>BK130</f>
        <v>0</v>
      </c>
    </row>
    <row r="130" s="11" customFormat="1" ht="25.92" customHeight="1">
      <c r="B130" s="230"/>
      <c r="C130" s="231"/>
      <c r="D130" s="232" t="s">
        <v>79</v>
      </c>
      <c r="E130" s="233" t="s">
        <v>132</v>
      </c>
      <c r="F130" s="233" t="s">
        <v>1474</v>
      </c>
      <c r="G130" s="231"/>
      <c r="H130" s="231"/>
      <c r="I130" s="234"/>
      <c r="J130" s="235">
        <f>BK130</f>
        <v>0</v>
      </c>
      <c r="K130" s="231"/>
      <c r="L130" s="236"/>
      <c r="M130" s="237"/>
      <c r="N130" s="238"/>
      <c r="O130" s="238"/>
      <c r="P130" s="239">
        <f>P131+SUM(P132:P164)+P173</f>
        <v>0</v>
      </c>
      <c r="Q130" s="238"/>
      <c r="R130" s="239">
        <f>R131+SUM(R132:R164)+R173</f>
        <v>0</v>
      </c>
      <c r="S130" s="238"/>
      <c r="T130" s="240">
        <f>T131+SUM(T132:T164)+T173</f>
        <v>0</v>
      </c>
      <c r="AR130" s="241" t="s">
        <v>187</v>
      </c>
      <c r="AT130" s="242" t="s">
        <v>79</v>
      </c>
      <c r="AU130" s="242" t="s">
        <v>80</v>
      </c>
      <c r="AY130" s="241" t="s">
        <v>154</v>
      </c>
      <c r="BK130" s="243">
        <f>BK131+SUM(BK132:BK164)+BK173</f>
        <v>0</v>
      </c>
    </row>
    <row r="131" s="1" customFormat="1" ht="16.5" customHeight="1">
      <c r="B131" s="39"/>
      <c r="C131" s="246" t="s">
        <v>88</v>
      </c>
      <c r="D131" s="246" t="s">
        <v>157</v>
      </c>
      <c r="E131" s="247" t="s">
        <v>1475</v>
      </c>
      <c r="F131" s="248" t="s">
        <v>131</v>
      </c>
      <c r="G131" s="249" t="s">
        <v>1476</v>
      </c>
      <c r="H131" s="250">
        <v>1</v>
      </c>
      <c r="I131" s="251"/>
      <c r="J131" s="252">
        <f>ROUND(I131*H131,2)</f>
        <v>0</v>
      </c>
      <c r="K131" s="248" t="s">
        <v>161</v>
      </c>
      <c r="L131" s="41"/>
      <c r="M131" s="253" t="s">
        <v>1</v>
      </c>
      <c r="N131" s="254" t="s">
        <v>45</v>
      </c>
      <c r="O131" s="87"/>
      <c r="P131" s="255">
        <f>O131*H131</f>
        <v>0</v>
      </c>
      <c r="Q131" s="255">
        <v>0</v>
      </c>
      <c r="R131" s="255">
        <f>Q131*H131</f>
        <v>0</v>
      </c>
      <c r="S131" s="255">
        <v>0</v>
      </c>
      <c r="T131" s="256">
        <f>S131*H131</f>
        <v>0</v>
      </c>
      <c r="AR131" s="257" t="s">
        <v>1477</v>
      </c>
      <c r="AT131" s="257" t="s">
        <v>157</v>
      </c>
      <c r="AU131" s="257" t="s">
        <v>88</v>
      </c>
      <c r="AY131" s="16" t="s">
        <v>154</v>
      </c>
      <c r="BE131" s="139">
        <f>IF(N131="základní",J131,0)</f>
        <v>0</v>
      </c>
      <c r="BF131" s="139">
        <f>IF(N131="snížená",J131,0)</f>
        <v>0</v>
      </c>
      <c r="BG131" s="139">
        <f>IF(N131="zákl. přenesená",J131,0)</f>
        <v>0</v>
      </c>
      <c r="BH131" s="139">
        <f>IF(N131="sníž. přenesená",J131,0)</f>
        <v>0</v>
      </c>
      <c r="BI131" s="139">
        <f>IF(N131="nulová",J131,0)</f>
        <v>0</v>
      </c>
      <c r="BJ131" s="16" t="s">
        <v>88</v>
      </c>
      <c r="BK131" s="139">
        <f>ROUND(I131*H131,2)</f>
        <v>0</v>
      </c>
      <c r="BL131" s="16" t="s">
        <v>1477</v>
      </c>
      <c r="BM131" s="257" t="s">
        <v>1478</v>
      </c>
    </row>
    <row r="132" s="1" customFormat="1">
      <c r="B132" s="39"/>
      <c r="C132" s="40"/>
      <c r="D132" s="258" t="s">
        <v>164</v>
      </c>
      <c r="E132" s="40"/>
      <c r="F132" s="259" t="s">
        <v>1479</v>
      </c>
      <c r="G132" s="40"/>
      <c r="H132" s="40"/>
      <c r="I132" s="155"/>
      <c r="J132" s="40"/>
      <c r="K132" s="40"/>
      <c r="L132" s="41"/>
      <c r="M132" s="260"/>
      <c r="N132" s="87"/>
      <c r="O132" s="87"/>
      <c r="P132" s="87"/>
      <c r="Q132" s="87"/>
      <c r="R132" s="87"/>
      <c r="S132" s="87"/>
      <c r="T132" s="88"/>
      <c r="AT132" s="16" t="s">
        <v>164</v>
      </c>
      <c r="AU132" s="16" t="s">
        <v>88</v>
      </c>
    </row>
    <row r="133" s="1" customFormat="1">
      <c r="B133" s="39"/>
      <c r="C133" s="40"/>
      <c r="D133" s="258" t="s">
        <v>1299</v>
      </c>
      <c r="E133" s="40"/>
      <c r="F133" s="261" t="s">
        <v>1480</v>
      </c>
      <c r="G133" s="40"/>
      <c r="H133" s="40"/>
      <c r="I133" s="155"/>
      <c r="J133" s="40"/>
      <c r="K133" s="40"/>
      <c r="L133" s="41"/>
      <c r="M133" s="260"/>
      <c r="N133" s="87"/>
      <c r="O133" s="87"/>
      <c r="P133" s="87"/>
      <c r="Q133" s="87"/>
      <c r="R133" s="87"/>
      <c r="S133" s="87"/>
      <c r="T133" s="88"/>
      <c r="AT133" s="16" t="s">
        <v>1299</v>
      </c>
      <c r="AU133" s="16" t="s">
        <v>88</v>
      </c>
    </row>
    <row r="134" s="1" customFormat="1" ht="16.5" customHeight="1">
      <c r="B134" s="39"/>
      <c r="C134" s="246" t="s">
        <v>90</v>
      </c>
      <c r="D134" s="246" t="s">
        <v>157</v>
      </c>
      <c r="E134" s="247" t="s">
        <v>1481</v>
      </c>
      <c r="F134" s="248" t="s">
        <v>1482</v>
      </c>
      <c r="G134" s="249" t="s">
        <v>436</v>
      </c>
      <c r="H134" s="250">
        <v>1</v>
      </c>
      <c r="I134" s="251"/>
      <c r="J134" s="252">
        <f>ROUND(I134*H134,2)</f>
        <v>0</v>
      </c>
      <c r="K134" s="248" t="s">
        <v>1</v>
      </c>
      <c r="L134" s="41"/>
      <c r="M134" s="253" t="s">
        <v>1</v>
      </c>
      <c r="N134" s="254" t="s">
        <v>45</v>
      </c>
      <c r="O134" s="87"/>
      <c r="P134" s="255">
        <f>O134*H134</f>
        <v>0</v>
      </c>
      <c r="Q134" s="255">
        <v>0</v>
      </c>
      <c r="R134" s="255">
        <f>Q134*H134</f>
        <v>0</v>
      </c>
      <c r="S134" s="255">
        <v>0</v>
      </c>
      <c r="T134" s="256">
        <f>S134*H134</f>
        <v>0</v>
      </c>
      <c r="AR134" s="257" t="s">
        <v>1477</v>
      </c>
      <c r="AT134" s="257" t="s">
        <v>157</v>
      </c>
      <c r="AU134" s="257" t="s">
        <v>88</v>
      </c>
      <c r="AY134" s="16" t="s">
        <v>154</v>
      </c>
      <c r="BE134" s="139">
        <f>IF(N134="základní",J134,0)</f>
        <v>0</v>
      </c>
      <c r="BF134" s="139">
        <f>IF(N134="snížená",J134,0)</f>
        <v>0</v>
      </c>
      <c r="BG134" s="139">
        <f>IF(N134="zákl. přenesená",J134,0)</f>
        <v>0</v>
      </c>
      <c r="BH134" s="139">
        <f>IF(N134="sníž. přenesená",J134,0)</f>
        <v>0</v>
      </c>
      <c r="BI134" s="139">
        <f>IF(N134="nulová",J134,0)</f>
        <v>0</v>
      </c>
      <c r="BJ134" s="16" t="s">
        <v>88</v>
      </c>
      <c r="BK134" s="139">
        <f>ROUND(I134*H134,2)</f>
        <v>0</v>
      </c>
      <c r="BL134" s="16" t="s">
        <v>1477</v>
      </c>
      <c r="BM134" s="257" t="s">
        <v>1483</v>
      </c>
    </row>
    <row r="135" s="1" customFormat="1">
      <c r="B135" s="39"/>
      <c r="C135" s="40"/>
      <c r="D135" s="258" t="s">
        <v>164</v>
      </c>
      <c r="E135" s="40"/>
      <c r="F135" s="259" t="s">
        <v>1482</v>
      </c>
      <c r="G135" s="40"/>
      <c r="H135" s="40"/>
      <c r="I135" s="155"/>
      <c r="J135" s="40"/>
      <c r="K135" s="40"/>
      <c r="L135" s="41"/>
      <c r="M135" s="260"/>
      <c r="N135" s="87"/>
      <c r="O135" s="87"/>
      <c r="P135" s="87"/>
      <c r="Q135" s="87"/>
      <c r="R135" s="87"/>
      <c r="S135" s="87"/>
      <c r="T135" s="88"/>
      <c r="AT135" s="16" t="s">
        <v>164</v>
      </c>
      <c r="AU135" s="16" t="s">
        <v>88</v>
      </c>
    </row>
    <row r="136" s="1" customFormat="1" ht="16.5" customHeight="1">
      <c r="B136" s="39"/>
      <c r="C136" s="246" t="s">
        <v>174</v>
      </c>
      <c r="D136" s="246" t="s">
        <v>157</v>
      </c>
      <c r="E136" s="247" t="s">
        <v>1484</v>
      </c>
      <c r="F136" s="248" t="s">
        <v>1485</v>
      </c>
      <c r="G136" s="249" t="s">
        <v>436</v>
      </c>
      <c r="H136" s="250">
        <v>1</v>
      </c>
      <c r="I136" s="251"/>
      <c r="J136" s="252">
        <f>ROUND(I136*H136,2)</f>
        <v>0</v>
      </c>
      <c r="K136" s="248" t="s">
        <v>1</v>
      </c>
      <c r="L136" s="41"/>
      <c r="M136" s="253" t="s">
        <v>1</v>
      </c>
      <c r="N136" s="254" t="s">
        <v>45</v>
      </c>
      <c r="O136" s="87"/>
      <c r="P136" s="255">
        <f>O136*H136</f>
        <v>0</v>
      </c>
      <c r="Q136" s="255">
        <v>0</v>
      </c>
      <c r="R136" s="255">
        <f>Q136*H136</f>
        <v>0</v>
      </c>
      <c r="S136" s="255">
        <v>0</v>
      </c>
      <c r="T136" s="256">
        <f>S136*H136</f>
        <v>0</v>
      </c>
      <c r="AR136" s="257" t="s">
        <v>1477</v>
      </c>
      <c r="AT136" s="257" t="s">
        <v>157</v>
      </c>
      <c r="AU136" s="257" t="s">
        <v>88</v>
      </c>
      <c r="AY136" s="16" t="s">
        <v>154</v>
      </c>
      <c r="BE136" s="139">
        <f>IF(N136="základní",J136,0)</f>
        <v>0</v>
      </c>
      <c r="BF136" s="139">
        <f>IF(N136="snížená",J136,0)</f>
        <v>0</v>
      </c>
      <c r="BG136" s="139">
        <f>IF(N136="zákl. přenesená",J136,0)</f>
        <v>0</v>
      </c>
      <c r="BH136" s="139">
        <f>IF(N136="sníž. přenesená",J136,0)</f>
        <v>0</v>
      </c>
      <c r="BI136" s="139">
        <f>IF(N136="nulová",J136,0)</f>
        <v>0</v>
      </c>
      <c r="BJ136" s="16" t="s">
        <v>88</v>
      </c>
      <c r="BK136" s="139">
        <f>ROUND(I136*H136,2)</f>
        <v>0</v>
      </c>
      <c r="BL136" s="16" t="s">
        <v>1477</v>
      </c>
      <c r="BM136" s="257" t="s">
        <v>1486</v>
      </c>
    </row>
    <row r="137" s="1" customFormat="1">
      <c r="B137" s="39"/>
      <c r="C137" s="40"/>
      <c r="D137" s="258" t="s">
        <v>164</v>
      </c>
      <c r="E137" s="40"/>
      <c r="F137" s="259" t="s">
        <v>1485</v>
      </c>
      <c r="G137" s="40"/>
      <c r="H137" s="40"/>
      <c r="I137" s="155"/>
      <c r="J137" s="40"/>
      <c r="K137" s="40"/>
      <c r="L137" s="41"/>
      <c r="M137" s="260"/>
      <c r="N137" s="87"/>
      <c r="O137" s="87"/>
      <c r="P137" s="87"/>
      <c r="Q137" s="87"/>
      <c r="R137" s="87"/>
      <c r="S137" s="87"/>
      <c r="T137" s="88"/>
      <c r="AT137" s="16" t="s">
        <v>164</v>
      </c>
      <c r="AU137" s="16" t="s">
        <v>88</v>
      </c>
    </row>
    <row r="138" s="1" customFormat="1" ht="16.5" customHeight="1">
      <c r="B138" s="39"/>
      <c r="C138" s="246" t="s">
        <v>162</v>
      </c>
      <c r="D138" s="246" t="s">
        <v>157</v>
      </c>
      <c r="E138" s="247" t="s">
        <v>1487</v>
      </c>
      <c r="F138" s="248" t="s">
        <v>1488</v>
      </c>
      <c r="G138" s="249" t="s">
        <v>436</v>
      </c>
      <c r="H138" s="250">
        <v>1</v>
      </c>
      <c r="I138" s="251"/>
      <c r="J138" s="252">
        <f>ROUND(I138*H138,2)</f>
        <v>0</v>
      </c>
      <c r="K138" s="248" t="s">
        <v>161</v>
      </c>
      <c r="L138" s="41"/>
      <c r="M138" s="253" t="s">
        <v>1</v>
      </c>
      <c r="N138" s="254" t="s">
        <v>45</v>
      </c>
      <c r="O138" s="87"/>
      <c r="P138" s="255">
        <f>O138*H138</f>
        <v>0</v>
      </c>
      <c r="Q138" s="255">
        <v>0</v>
      </c>
      <c r="R138" s="255">
        <f>Q138*H138</f>
        <v>0</v>
      </c>
      <c r="S138" s="255">
        <v>0</v>
      </c>
      <c r="T138" s="256">
        <f>S138*H138</f>
        <v>0</v>
      </c>
      <c r="AR138" s="257" t="s">
        <v>1477</v>
      </c>
      <c r="AT138" s="257" t="s">
        <v>157</v>
      </c>
      <c r="AU138" s="257" t="s">
        <v>88</v>
      </c>
      <c r="AY138" s="16" t="s">
        <v>154</v>
      </c>
      <c r="BE138" s="139">
        <f>IF(N138="základní",J138,0)</f>
        <v>0</v>
      </c>
      <c r="BF138" s="139">
        <f>IF(N138="snížená",J138,0)</f>
        <v>0</v>
      </c>
      <c r="BG138" s="139">
        <f>IF(N138="zákl. přenesená",J138,0)</f>
        <v>0</v>
      </c>
      <c r="BH138" s="139">
        <f>IF(N138="sníž. přenesená",J138,0)</f>
        <v>0</v>
      </c>
      <c r="BI138" s="139">
        <f>IF(N138="nulová",J138,0)</f>
        <v>0</v>
      </c>
      <c r="BJ138" s="16" t="s">
        <v>88</v>
      </c>
      <c r="BK138" s="139">
        <f>ROUND(I138*H138,2)</f>
        <v>0</v>
      </c>
      <c r="BL138" s="16" t="s">
        <v>1477</v>
      </c>
      <c r="BM138" s="257" t="s">
        <v>1489</v>
      </c>
    </row>
    <row r="139" s="1" customFormat="1">
      <c r="B139" s="39"/>
      <c r="C139" s="40"/>
      <c r="D139" s="258" t="s">
        <v>164</v>
      </c>
      <c r="E139" s="40"/>
      <c r="F139" s="259" t="s">
        <v>1488</v>
      </c>
      <c r="G139" s="40"/>
      <c r="H139" s="40"/>
      <c r="I139" s="155"/>
      <c r="J139" s="40"/>
      <c r="K139" s="40"/>
      <c r="L139" s="41"/>
      <c r="M139" s="260"/>
      <c r="N139" s="87"/>
      <c r="O139" s="87"/>
      <c r="P139" s="87"/>
      <c r="Q139" s="87"/>
      <c r="R139" s="87"/>
      <c r="S139" s="87"/>
      <c r="T139" s="88"/>
      <c r="AT139" s="16" t="s">
        <v>164</v>
      </c>
      <c r="AU139" s="16" t="s">
        <v>88</v>
      </c>
    </row>
    <row r="140" s="1" customFormat="1" ht="16.5" customHeight="1">
      <c r="B140" s="39"/>
      <c r="C140" s="246" t="s">
        <v>187</v>
      </c>
      <c r="D140" s="246" t="s">
        <v>157</v>
      </c>
      <c r="E140" s="247" t="s">
        <v>1490</v>
      </c>
      <c r="F140" s="248" t="s">
        <v>1491</v>
      </c>
      <c r="G140" s="249" t="s">
        <v>1476</v>
      </c>
      <c r="H140" s="250">
        <v>1</v>
      </c>
      <c r="I140" s="251"/>
      <c r="J140" s="252">
        <f>ROUND(I140*H140,2)</f>
        <v>0</v>
      </c>
      <c r="K140" s="248" t="s">
        <v>161</v>
      </c>
      <c r="L140" s="41"/>
      <c r="M140" s="253" t="s">
        <v>1</v>
      </c>
      <c r="N140" s="254" t="s">
        <v>45</v>
      </c>
      <c r="O140" s="87"/>
      <c r="P140" s="255">
        <f>O140*H140</f>
        <v>0</v>
      </c>
      <c r="Q140" s="255">
        <v>0</v>
      </c>
      <c r="R140" s="255">
        <f>Q140*H140</f>
        <v>0</v>
      </c>
      <c r="S140" s="255">
        <v>0</v>
      </c>
      <c r="T140" s="256">
        <f>S140*H140</f>
        <v>0</v>
      </c>
      <c r="AR140" s="257" t="s">
        <v>1477</v>
      </c>
      <c r="AT140" s="257" t="s">
        <v>157</v>
      </c>
      <c r="AU140" s="257" t="s">
        <v>88</v>
      </c>
      <c r="AY140" s="16" t="s">
        <v>154</v>
      </c>
      <c r="BE140" s="139">
        <f>IF(N140="základní",J140,0)</f>
        <v>0</v>
      </c>
      <c r="BF140" s="139">
        <f>IF(N140="snížená",J140,0)</f>
        <v>0</v>
      </c>
      <c r="BG140" s="139">
        <f>IF(N140="zákl. přenesená",J140,0)</f>
        <v>0</v>
      </c>
      <c r="BH140" s="139">
        <f>IF(N140="sníž. přenesená",J140,0)</f>
        <v>0</v>
      </c>
      <c r="BI140" s="139">
        <f>IF(N140="nulová",J140,0)</f>
        <v>0</v>
      </c>
      <c r="BJ140" s="16" t="s">
        <v>88</v>
      </c>
      <c r="BK140" s="139">
        <f>ROUND(I140*H140,2)</f>
        <v>0</v>
      </c>
      <c r="BL140" s="16" t="s">
        <v>1477</v>
      </c>
      <c r="BM140" s="257" t="s">
        <v>1492</v>
      </c>
    </row>
    <row r="141" s="1" customFormat="1">
      <c r="B141" s="39"/>
      <c r="C141" s="40"/>
      <c r="D141" s="258" t="s">
        <v>164</v>
      </c>
      <c r="E141" s="40"/>
      <c r="F141" s="259" t="s">
        <v>1493</v>
      </c>
      <c r="G141" s="40"/>
      <c r="H141" s="40"/>
      <c r="I141" s="155"/>
      <c r="J141" s="40"/>
      <c r="K141" s="40"/>
      <c r="L141" s="41"/>
      <c r="M141" s="260"/>
      <c r="N141" s="87"/>
      <c r="O141" s="87"/>
      <c r="P141" s="87"/>
      <c r="Q141" s="87"/>
      <c r="R141" s="87"/>
      <c r="S141" s="87"/>
      <c r="T141" s="88"/>
      <c r="AT141" s="16" t="s">
        <v>164</v>
      </c>
      <c r="AU141" s="16" t="s">
        <v>88</v>
      </c>
    </row>
    <row r="142" s="1" customFormat="1" ht="16.5" customHeight="1">
      <c r="B142" s="39"/>
      <c r="C142" s="246" t="s">
        <v>194</v>
      </c>
      <c r="D142" s="246" t="s">
        <v>157</v>
      </c>
      <c r="E142" s="247" t="s">
        <v>1494</v>
      </c>
      <c r="F142" s="248" t="s">
        <v>1495</v>
      </c>
      <c r="G142" s="249" t="s">
        <v>436</v>
      </c>
      <c r="H142" s="250">
        <v>1</v>
      </c>
      <c r="I142" s="251"/>
      <c r="J142" s="252">
        <f>ROUND(I142*H142,2)</f>
        <v>0</v>
      </c>
      <c r="K142" s="248" t="s">
        <v>161</v>
      </c>
      <c r="L142" s="41"/>
      <c r="M142" s="253" t="s">
        <v>1</v>
      </c>
      <c r="N142" s="254" t="s">
        <v>45</v>
      </c>
      <c r="O142" s="87"/>
      <c r="P142" s="255">
        <f>O142*H142</f>
        <v>0</v>
      </c>
      <c r="Q142" s="255">
        <v>0</v>
      </c>
      <c r="R142" s="255">
        <f>Q142*H142</f>
        <v>0</v>
      </c>
      <c r="S142" s="255">
        <v>0</v>
      </c>
      <c r="T142" s="256">
        <f>S142*H142</f>
        <v>0</v>
      </c>
      <c r="AR142" s="257" t="s">
        <v>1477</v>
      </c>
      <c r="AT142" s="257" t="s">
        <v>157</v>
      </c>
      <c r="AU142" s="257" t="s">
        <v>88</v>
      </c>
      <c r="AY142" s="16" t="s">
        <v>154</v>
      </c>
      <c r="BE142" s="139">
        <f>IF(N142="základní",J142,0)</f>
        <v>0</v>
      </c>
      <c r="BF142" s="139">
        <f>IF(N142="snížená",J142,0)</f>
        <v>0</v>
      </c>
      <c r="BG142" s="139">
        <f>IF(N142="zákl. přenesená",J142,0)</f>
        <v>0</v>
      </c>
      <c r="BH142" s="139">
        <f>IF(N142="sníž. přenesená",J142,0)</f>
        <v>0</v>
      </c>
      <c r="BI142" s="139">
        <f>IF(N142="nulová",J142,0)</f>
        <v>0</v>
      </c>
      <c r="BJ142" s="16" t="s">
        <v>88</v>
      </c>
      <c r="BK142" s="139">
        <f>ROUND(I142*H142,2)</f>
        <v>0</v>
      </c>
      <c r="BL142" s="16" t="s">
        <v>1477</v>
      </c>
      <c r="BM142" s="257" t="s">
        <v>1496</v>
      </c>
    </row>
    <row r="143" s="1" customFormat="1">
      <c r="B143" s="39"/>
      <c r="C143" s="40"/>
      <c r="D143" s="258" t="s">
        <v>164</v>
      </c>
      <c r="E143" s="40"/>
      <c r="F143" s="259" t="s">
        <v>1495</v>
      </c>
      <c r="G143" s="40"/>
      <c r="H143" s="40"/>
      <c r="I143" s="155"/>
      <c r="J143" s="40"/>
      <c r="K143" s="40"/>
      <c r="L143" s="41"/>
      <c r="M143" s="260"/>
      <c r="N143" s="87"/>
      <c r="O143" s="87"/>
      <c r="P143" s="87"/>
      <c r="Q143" s="87"/>
      <c r="R143" s="87"/>
      <c r="S143" s="87"/>
      <c r="T143" s="88"/>
      <c r="AT143" s="16" t="s">
        <v>164</v>
      </c>
      <c r="AU143" s="16" t="s">
        <v>88</v>
      </c>
    </row>
    <row r="144" s="1" customFormat="1" ht="16.5" customHeight="1">
      <c r="B144" s="39"/>
      <c r="C144" s="246" t="s">
        <v>198</v>
      </c>
      <c r="D144" s="246" t="s">
        <v>157</v>
      </c>
      <c r="E144" s="247" t="s">
        <v>1497</v>
      </c>
      <c r="F144" s="248" t="s">
        <v>1498</v>
      </c>
      <c r="G144" s="249" t="s">
        <v>436</v>
      </c>
      <c r="H144" s="250">
        <v>1</v>
      </c>
      <c r="I144" s="251"/>
      <c r="J144" s="252">
        <f>ROUND(I144*H144,2)</f>
        <v>0</v>
      </c>
      <c r="K144" s="248" t="s">
        <v>161</v>
      </c>
      <c r="L144" s="41"/>
      <c r="M144" s="253" t="s">
        <v>1</v>
      </c>
      <c r="N144" s="254" t="s">
        <v>45</v>
      </c>
      <c r="O144" s="87"/>
      <c r="P144" s="255">
        <f>O144*H144</f>
        <v>0</v>
      </c>
      <c r="Q144" s="255">
        <v>0</v>
      </c>
      <c r="R144" s="255">
        <f>Q144*H144</f>
        <v>0</v>
      </c>
      <c r="S144" s="255">
        <v>0</v>
      </c>
      <c r="T144" s="256">
        <f>S144*H144</f>
        <v>0</v>
      </c>
      <c r="AR144" s="257" t="s">
        <v>1477</v>
      </c>
      <c r="AT144" s="257" t="s">
        <v>157</v>
      </c>
      <c r="AU144" s="257" t="s">
        <v>88</v>
      </c>
      <c r="AY144" s="16" t="s">
        <v>154</v>
      </c>
      <c r="BE144" s="139">
        <f>IF(N144="základní",J144,0)</f>
        <v>0</v>
      </c>
      <c r="BF144" s="139">
        <f>IF(N144="snížená",J144,0)</f>
        <v>0</v>
      </c>
      <c r="BG144" s="139">
        <f>IF(N144="zákl. přenesená",J144,0)</f>
        <v>0</v>
      </c>
      <c r="BH144" s="139">
        <f>IF(N144="sníž. přenesená",J144,0)</f>
        <v>0</v>
      </c>
      <c r="BI144" s="139">
        <f>IF(N144="nulová",J144,0)</f>
        <v>0</v>
      </c>
      <c r="BJ144" s="16" t="s">
        <v>88</v>
      </c>
      <c r="BK144" s="139">
        <f>ROUND(I144*H144,2)</f>
        <v>0</v>
      </c>
      <c r="BL144" s="16" t="s">
        <v>1477</v>
      </c>
      <c r="BM144" s="257" t="s">
        <v>1499</v>
      </c>
    </row>
    <row r="145" s="1" customFormat="1">
      <c r="B145" s="39"/>
      <c r="C145" s="40"/>
      <c r="D145" s="258" t="s">
        <v>164</v>
      </c>
      <c r="E145" s="40"/>
      <c r="F145" s="259" t="s">
        <v>1498</v>
      </c>
      <c r="G145" s="40"/>
      <c r="H145" s="40"/>
      <c r="I145" s="155"/>
      <c r="J145" s="40"/>
      <c r="K145" s="40"/>
      <c r="L145" s="41"/>
      <c r="M145" s="260"/>
      <c r="N145" s="87"/>
      <c r="O145" s="87"/>
      <c r="P145" s="87"/>
      <c r="Q145" s="87"/>
      <c r="R145" s="87"/>
      <c r="S145" s="87"/>
      <c r="T145" s="88"/>
      <c r="AT145" s="16" t="s">
        <v>164</v>
      </c>
      <c r="AU145" s="16" t="s">
        <v>88</v>
      </c>
    </row>
    <row r="146" s="1" customFormat="1" ht="16.5" customHeight="1">
      <c r="B146" s="39"/>
      <c r="C146" s="246" t="s">
        <v>192</v>
      </c>
      <c r="D146" s="246" t="s">
        <v>157</v>
      </c>
      <c r="E146" s="247" t="s">
        <v>1500</v>
      </c>
      <c r="F146" s="248" t="s">
        <v>1501</v>
      </c>
      <c r="G146" s="249" t="s">
        <v>1476</v>
      </c>
      <c r="H146" s="250">
        <v>1</v>
      </c>
      <c r="I146" s="251"/>
      <c r="J146" s="252">
        <f>ROUND(I146*H146,2)</f>
        <v>0</v>
      </c>
      <c r="K146" s="248" t="s">
        <v>161</v>
      </c>
      <c r="L146" s="41"/>
      <c r="M146" s="253" t="s">
        <v>1</v>
      </c>
      <c r="N146" s="254" t="s">
        <v>45</v>
      </c>
      <c r="O146" s="87"/>
      <c r="P146" s="255">
        <f>O146*H146</f>
        <v>0</v>
      </c>
      <c r="Q146" s="255">
        <v>0</v>
      </c>
      <c r="R146" s="255">
        <f>Q146*H146</f>
        <v>0</v>
      </c>
      <c r="S146" s="255">
        <v>0</v>
      </c>
      <c r="T146" s="256">
        <f>S146*H146</f>
        <v>0</v>
      </c>
      <c r="AR146" s="257" t="s">
        <v>1477</v>
      </c>
      <c r="AT146" s="257" t="s">
        <v>157</v>
      </c>
      <c r="AU146" s="257" t="s">
        <v>88</v>
      </c>
      <c r="AY146" s="16" t="s">
        <v>154</v>
      </c>
      <c r="BE146" s="139">
        <f>IF(N146="základní",J146,0)</f>
        <v>0</v>
      </c>
      <c r="BF146" s="139">
        <f>IF(N146="snížená",J146,0)</f>
        <v>0</v>
      </c>
      <c r="BG146" s="139">
        <f>IF(N146="zákl. přenesená",J146,0)</f>
        <v>0</v>
      </c>
      <c r="BH146" s="139">
        <f>IF(N146="sníž. přenesená",J146,0)</f>
        <v>0</v>
      </c>
      <c r="BI146" s="139">
        <f>IF(N146="nulová",J146,0)</f>
        <v>0</v>
      </c>
      <c r="BJ146" s="16" t="s">
        <v>88</v>
      </c>
      <c r="BK146" s="139">
        <f>ROUND(I146*H146,2)</f>
        <v>0</v>
      </c>
      <c r="BL146" s="16" t="s">
        <v>1477</v>
      </c>
      <c r="BM146" s="257" t="s">
        <v>1502</v>
      </c>
    </row>
    <row r="147" s="1" customFormat="1">
      <c r="B147" s="39"/>
      <c r="C147" s="40"/>
      <c r="D147" s="258" t="s">
        <v>164</v>
      </c>
      <c r="E147" s="40"/>
      <c r="F147" s="259" t="s">
        <v>1503</v>
      </c>
      <c r="G147" s="40"/>
      <c r="H147" s="40"/>
      <c r="I147" s="155"/>
      <c r="J147" s="40"/>
      <c r="K147" s="40"/>
      <c r="L147" s="41"/>
      <c r="M147" s="260"/>
      <c r="N147" s="87"/>
      <c r="O147" s="87"/>
      <c r="P147" s="87"/>
      <c r="Q147" s="87"/>
      <c r="R147" s="87"/>
      <c r="S147" s="87"/>
      <c r="T147" s="88"/>
      <c r="AT147" s="16" t="s">
        <v>164</v>
      </c>
      <c r="AU147" s="16" t="s">
        <v>88</v>
      </c>
    </row>
    <row r="148" s="1" customFormat="1" ht="16.5" customHeight="1">
      <c r="B148" s="39"/>
      <c r="C148" s="246" t="s">
        <v>205</v>
      </c>
      <c r="D148" s="246" t="s">
        <v>157</v>
      </c>
      <c r="E148" s="247" t="s">
        <v>1504</v>
      </c>
      <c r="F148" s="248" t="s">
        <v>1505</v>
      </c>
      <c r="G148" s="249" t="s">
        <v>1476</v>
      </c>
      <c r="H148" s="250">
        <v>1</v>
      </c>
      <c r="I148" s="251"/>
      <c r="J148" s="252">
        <f>ROUND(I148*H148,2)</f>
        <v>0</v>
      </c>
      <c r="K148" s="248" t="s">
        <v>161</v>
      </c>
      <c r="L148" s="41"/>
      <c r="M148" s="253" t="s">
        <v>1</v>
      </c>
      <c r="N148" s="254" t="s">
        <v>45</v>
      </c>
      <c r="O148" s="87"/>
      <c r="P148" s="255">
        <f>O148*H148</f>
        <v>0</v>
      </c>
      <c r="Q148" s="255">
        <v>0</v>
      </c>
      <c r="R148" s="255">
        <f>Q148*H148</f>
        <v>0</v>
      </c>
      <c r="S148" s="255">
        <v>0</v>
      </c>
      <c r="T148" s="256">
        <f>S148*H148</f>
        <v>0</v>
      </c>
      <c r="AR148" s="257" t="s">
        <v>1477</v>
      </c>
      <c r="AT148" s="257" t="s">
        <v>157</v>
      </c>
      <c r="AU148" s="257" t="s">
        <v>88</v>
      </c>
      <c r="AY148" s="16" t="s">
        <v>154</v>
      </c>
      <c r="BE148" s="139">
        <f>IF(N148="základní",J148,0)</f>
        <v>0</v>
      </c>
      <c r="BF148" s="139">
        <f>IF(N148="snížená",J148,0)</f>
        <v>0</v>
      </c>
      <c r="BG148" s="139">
        <f>IF(N148="zákl. přenesená",J148,0)</f>
        <v>0</v>
      </c>
      <c r="BH148" s="139">
        <f>IF(N148="sníž. přenesená",J148,0)</f>
        <v>0</v>
      </c>
      <c r="BI148" s="139">
        <f>IF(N148="nulová",J148,0)</f>
        <v>0</v>
      </c>
      <c r="BJ148" s="16" t="s">
        <v>88</v>
      </c>
      <c r="BK148" s="139">
        <f>ROUND(I148*H148,2)</f>
        <v>0</v>
      </c>
      <c r="BL148" s="16" t="s">
        <v>1477</v>
      </c>
      <c r="BM148" s="257" t="s">
        <v>1506</v>
      </c>
    </row>
    <row r="149" s="1" customFormat="1">
      <c r="B149" s="39"/>
      <c r="C149" s="40"/>
      <c r="D149" s="258" t="s">
        <v>164</v>
      </c>
      <c r="E149" s="40"/>
      <c r="F149" s="259" t="s">
        <v>1507</v>
      </c>
      <c r="G149" s="40"/>
      <c r="H149" s="40"/>
      <c r="I149" s="155"/>
      <c r="J149" s="40"/>
      <c r="K149" s="40"/>
      <c r="L149" s="41"/>
      <c r="M149" s="260"/>
      <c r="N149" s="87"/>
      <c r="O149" s="87"/>
      <c r="P149" s="87"/>
      <c r="Q149" s="87"/>
      <c r="R149" s="87"/>
      <c r="S149" s="87"/>
      <c r="T149" s="88"/>
      <c r="AT149" s="16" t="s">
        <v>164</v>
      </c>
      <c r="AU149" s="16" t="s">
        <v>88</v>
      </c>
    </row>
    <row r="150" s="1" customFormat="1" ht="16.5" customHeight="1">
      <c r="B150" s="39"/>
      <c r="C150" s="246" t="s">
        <v>209</v>
      </c>
      <c r="D150" s="246" t="s">
        <v>157</v>
      </c>
      <c r="E150" s="247" t="s">
        <v>1508</v>
      </c>
      <c r="F150" s="248" t="s">
        <v>1509</v>
      </c>
      <c r="G150" s="249" t="s">
        <v>1476</v>
      </c>
      <c r="H150" s="250">
        <v>1</v>
      </c>
      <c r="I150" s="251"/>
      <c r="J150" s="252">
        <f>ROUND(I150*H150,2)</f>
        <v>0</v>
      </c>
      <c r="K150" s="248" t="s">
        <v>161</v>
      </c>
      <c r="L150" s="41"/>
      <c r="M150" s="253" t="s">
        <v>1</v>
      </c>
      <c r="N150" s="254" t="s">
        <v>45</v>
      </c>
      <c r="O150" s="87"/>
      <c r="P150" s="255">
        <f>O150*H150</f>
        <v>0</v>
      </c>
      <c r="Q150" s="255">
        <v>0</v>
      </c>
      <c r="R150" s="255">
        <f>Q150*H150</f>
        <v>0</v>
      </c>
      <c r="S150" s="255">
        <v>0</v>
      </c>
      <c r="T150" s="256">
        <f>S150*H150</f>
        <v>0</v>
      </c>
      <c r="AR150" s="257" t="s">
        <v>1477</v>
      </c>
      <c r="AT150" s="257" t="s">
        <v>157</v>
      </c>
      <c r="AU150" s="257" t="s">
        <v>88</v>
      </c>
      <c r="AY150" s="16" t="s">
        <v>154</v>
      </c>
      <c r="BE150" s="139">
        <f>IF(N150="základní",J150,0)</f>
        <v>0</v>
      </c>
      <c r="BF150" s="139">
        <f>IF(N150="snížená",J150,0)</f>
        <v>0</v>
      </c>
      <c r="BG150" s="139">
        <f>IF(N150="zákl. přenesená",J150,0)</f>
        <v>0</v>
      </c>
      <c r="BH150" s="139">
        <f>IF(N150="sníž. přenesená",J150,0)</f>
        <v>0</v>
      </c>
      <c r="BI150" s="139">
        <f>IF(N150="nulová",J150,0)</f>
        <v>0</v>
      </c>
      <c r="BJ150" s="16" t="s">
        <v>88</v>
      </c>
      <c r="BK150" s="139">
        <f>ROUND(I150*H150,2)</f>
        <v>0</v>
      </c>
      <c r="BL150" s="16" t="s">
        <v>1477</v>
      </c>
      <c r="BM150" s="257" t="s">
        <v>1510</v>
      </c>
    </row>
    <row r="151" s="1" customFormat="1">
      <c r="B151" s="39"/>
      <c r="C151" s="40"/>
      <c r="D151" s="258" t="s">
        <v>164</v>
      </c>
      <c r="E151" s="40"/>
      <c r="F151" s="259" t="s">
        <v>1509</v>
      </c>
      <c r="G151" s="40"/>
      <c r="H151" s="40"/>
      <c r="I151" s="155"/>
      <c r="J151" s="40"/>
      <c r="K151" s="40"/>
      <c r="L151" s="41"/>
      <c r="M151" s="260"/>
      <c r="N151" s="87"/>
      <c r="O151" s="87"/>
      <c r="P151" s="87"/>
      <c r="Q151" s="87"/>
      <c r="R151" s="87"/>
      <c r="S151" s="87"/>
      <c r="T151" s="88"/>
      <c r="AT151" s="16" t="s">
        <v>164</v>
      </c>
      <c r="AU151" s="16" t="s">
        <v>88</v>
      </c>
    </row>
    <row r="152" s="1" customFormat="1" ht="24" customHeight="1">
      <c r="B152" s="39"/>
      <c r="C152" s="246" t="s">
        <v>213</v>
      </c>
      <c r="D152" s="246" t="s">
        <v>157</v>
      </c>
      <c r="E152" s="247" t="s">
        <v>1511</v>
      </c>
      <c r="F152" s="248" t="s">
        <v>1512</v>
      </c>
      <c r="G152" s="249" t="s">
        <v>1476</v>
      </c>
      <c r="H152" s="250">
        <v>1</v>
      </c>
      <c r="I152" s="251"/>
      <c r="J152" s="252">
        <f>ROUND(I152*H152,2)</f>
        <v>0</v>
      </c>
      <c r="K152" s="248" t="s">
        <v>161</v>
      </c>
      <c r="L152" s="41"/>
      <c r="M152" s="253" t="s">
        <v>1</v>
      </c>
      <c r="N152" s="254" t="s">
        <v>45</v>
      </c>
      <c r="O152" s="87"/>
      <c r="P152" s="255">
        <f>O152*H152</f>
        <v>0</v>
      </c>
      <c r="Q152" s="255">
        <v>0</v>
      </c>
      <c r="R152" s="255">
        <f>Q152*H152</f>
        <v>0</v>
      </c>
      <c r="S152" s="255">
        <v>0</v>
      </c>
      <c r="T152" s="256">
        <f>S152*H152</f>
        <v>0</v>
      </c>
      <c r="AR152" s="257" t="s">
        <v>1477</v>
      </c>
      <c r="AT152" s="257" t="s">
        <v>157</v>
      </c>
      <c r="AU152" s="257" t="s">
        <v>88</v>
      </c>
      <c r="AY152" s="16" t="s">
        <v>154</v>
      </c>
      <c r="BE152" s="139">
        <f>IF(N152="základní",J152,0)</f>
        <v>0</v>
      </c>
      <c r="BF152" s="139">
        <f>IF(N152="snížená",J152,0)</f>
        <v>0</v>
      </c>
      <c r="BG152" s="139">
        <f>IF(N152="zákl. přenesená",J152,0)</f>
        <v>0</v>
      </c>
      <c r="BH152" s="139">
        <f>IF(N152="sníž. přenesená",J152,0)</f>
        <v>0</v>
      </c>
      <c r="BI152" s="139">
        <f>IF(N152="nulová",J152,0)</f>
        <v>0</v>
      </c>
      <c r="BJ152" s="16" t="s">
        <v>88</v>
      </c>
      <c r="BK152" s="139">
        <f>ROUND(I152*H152,2)</f>
        <v>0</v>
      </c>
      <c r="BL152" s="16" t="s">
        <v>1477</v>
      </c>
      <c r="BM152" s="257" t="s">
        <v>1513</v>
      </c>
    </row>
    <row r="153" s="1" customFormat="1">
      <c r="B153" s="39"/>
      <c r="C153" s="40"/>
      <c r="D153" s="258" t="s">
        <v>164</v>
      </c>
      <c r="E153" s="40"/>
      <c r="F153" s="259" t="s">
        <v>1512</v>
      </c>
      <c r="G153" s="40"/>
      <c r="H153" s="40"/>
      <c r="I153" s="155"/>
      <c r="J153" s="40"/>
      <c r="K153" s="40"/>
      <c r="L153" s="41"/>
      <c r="M153" s="260"/>
      <c r="N153" s="87"/>
      <c r="O153" s="87"/>
      <c r="P153" s="87"/>
      <c r="Q153" s="87"/>
      <c r="R153" s="87"/>
      <c r="S153" s="87"/>
      <c r="T153" s="88"/>
      <c r="AT153" s="16" t="s">
        <v>164</v>
      </c>
      <c r="AU153" s="16" t="s">
        <v>88</v>
      </c>
    </row>
    <row r="154" s="1" customFormat="1" ht="16.5" customHeight="1">
      <c r="B154" s="39"/>
      <c r="C154" s="246" t="s">
        <v>218</v>
      </c>
      <c r="D154" s="246" t="s">
        <v>157</v>
      </c>
      <c r="E154" s="247" t="s">
        <v>1514</v>
      </c>
      <c r="F154" s="248" t="s">
        <v>1515</v>
      </c>
      <c r="G154" s="249" t="s">
        <v>1476</v>
      </c>
      <c r="H154" s="250">
        <v>1</v>
      </c>
      <c r="I154" s="251"/>
      <c r="J154" s="252">
        <f>ROUND(I154*H154,2)</f>
        <v>0</v>
      </c>
      <c r="K154" s="248" t="s">
        <v>161</v>
      </c>
      <c r="L154" s="41"/>
      <c r="M154" s="253" t="s">
        <v>1</v>
      </c>
      <c r="N154" s="254" t="s">
        <v>45</v>
      </c>
      <c r="O154" s="87"/>
      <c r="P154" s="255">
        <f>O154*H154</f>
        <v>0</v>
      </c>
      <c r="Q154" s="255">
        <v>0</v>
      </c>
      <c r="R154" s="255">
        <f>Q154*H154</f>
        <v>0</v>
      </c>
      <c r="S154" s="255">
        <v>0</v>
      </c>
      <c r="T154" s="256">
        <f>S154*H154</f>
        <v>0</v>
      </c>
      <c r="AR154" s="257" t="s">
        <v>1477</v>
      </c>
      <c r="AT154" s="257" t="s">
        <v>157</v>
      </c>
      <c r="AU154" s="257" t="s">
        <v>88</v>
      </c>
      <c r="AY154" s="16" t="s">
        <v>154</v>
      </c>
      <c r="BE154" s="139">
        <f>IF(N154="základní",J154,0)</f>
        <v>0</v>
      </c>
      <c r="BF154" s="139">
        <f>IF(N154="snížená",J154,0)</f>
        <v>0</v>
      </c>
      <c r="BG154" s="139">
        <f>IF(N154="zákl. přenesená",J154,0)</f>
        <v>0</v>
      </c>
      <c r="BH154" s="139">
        <f>IF(N154="sníž. přenesená",J154,0)</f>
        <v>0</v>
      </c>
      <c r="BI154" s="139">
        <f>IF(N154="nulová",J154,0)</f>
        <v>0</v>
      </c>
      <c r="BJ154" s="16" t="s">
        <v>88</v>
      </c>
      <c r="BK154" s="139">
        <f>ROUND(I154*H154,2)</f>
        <v>0</v>
      </c>
      <c r="BL154" s="16" t="s">
        <v>1477</v>
      </c>
      <c r="BM154" s="257" t="s">
        <v>1516</v>
      </c>
    </row>
    <row r="155" s="1" customFormat="1">
      <c r="B155" s="39"/>
      <c r="C155" s="40"/>
      <c r="D155" s="258" t="s">
        <v>164</v>
      </c>
      <c r="E155" s="40"/>
      <c r="F155" s="259" t="s">
        <v>1515</v>
      </c>
      <c r="G155" s="40"/>
      <c r="H155" s="40"/>
      <c r="I155" s="155"/>
      <c r="J155" s="40"/>
      <c r="K155" s="40"/>
      <c r="L155" s="41"/>
      <c r="M155" s="260"/>
      <c r="N155" s="87"/>
      <c r="O155" s="87"/>
      <c r="P155" s="87"/>
      <c r="Q155" s="87"/>
      <c r="R155" s="87"/>
      <c r="S155" s="87"/>
      <c r="T155" s="88"/>
      <c r="AT155" s="16" t="s">
        <v>164</v>
      </c>
      <c r="AU155" s="16" t="s">
        <v>88</v>
      </c>
    </row>
    <row r="156" s="1" customFormat="1" ht="16.5" customHeight="1">
      <c r="B156" s="39"/>
      <c r="C156" s="246" t="s">
        <v>222</v>
      </c>
      <c r="D156" s="246" t="s">
        <v>157</v>
      </c>
      <c r="E156" s="247" t="s">
        <v>1517</v>
      </c>
      <c r="F156" s="248" t="s">
        <v>1518</v>
      </c>
      <c r="G156" s="249" t="s">
        <v>1476</v>
      </c>
      <c r="H156" s="250">
        <v>1</v>
      </c>
      <c r="I156" s="251"/>
      <c r="J156" s="252">
        <f>ROUND(I156*H156,2)</f>
        <v>0</v>
      </c>
      <c r="K156" s="248" t="s">
        <v>161</v>
      </c>
      <c r="L156" s="41"/>
      <c r="M156" s="253" t="s">
        <v>1</v>
      </c>
      <c r="N156" s="254" t="s">
        <v>45</v>
      </c>
      <c r="O156" s="87"/>
      <c r="P156" s="255">
        <f>O156*H156</f>
        <v>0</v>
      </c>
      <c r="Q156" s="255">
        <v>0</v>
      </c>
      <c r="R156" s="255">
        <f>Q156*H156</f>
        <v>0</v>
      </c>
      <c r="S156" s="255">
        <v>0</v>
      </c>
      <c r="T156" s="256">
        <f>S156*H156</f>
        <v>0</v>
      </c>
      <c r="AR156" s="257" t="s">
        <v>1477</v>
      </c>
      <c r="AT156" s="257" t="s">
        <v>157</v>
      </c>
      <c r="AU156" s="257" t="s">
        <v>88</v>
      </c>
      <c r="AY156" s="16" t="s">
        <v>154</v>
      </c>
      <c r="BE156" s="139">
        <f>IF(N156="základní",J156,0)</f>
        <v>0</v>
      </c>
      <c r="BF156" s="139">
        <f>IF(N156="snížená",J156,0)</f>
        <v>0</v>
      </c>
      <c r="BG156" s="139">
        <f>IF(N156="zákl. přenesená",J156,0)</f>
        <v>0</v>
      </c>
      <c r="BH156" s="139">
        <f>IF(N156="sníž. přenesená",J156,0)</f>
        <v>0</v>
      </c>
      <c r="BI156" s="139">
        <f>IF(N156="nulová",J156,0)</f>
        <v>0</v>
      </c>
      <c r="BJ156" s="16" t="s">
        <v>88</v>
      </c>
      <c r="BK156" s="139">
        <f>ROUND(I156*H156,2)</f>
        <v>0</v>
      </c>
      <c r="BL156" s="16" t="s">
        <v>1477</v>
      </c>
      <c r="BM156" s="257" t="s">
        <v>1519</v>
      </c>
    </row>
    <row r="157" s="1" customFormat="1">
      <c r="B157" s="39"/>
      <c r="C157" s="40"/>
      <c r="D157" s="258" t="s">
        <v>164</v>
      </c>
      <c r="E157" s="40"/>
      <c r="F157" s="259" t="s">
        <v>1520</v>
      </c>
      <c r="G157" s="40"/>
      <c r="H157" s="40"/>
      <c r="I157" s="155"/>
      <c r="J157" s="40"/>
      <c r="K157" s="40"/>
      <c r="L157" s="41"/>
      <c r="M157" s="260"/>
      <c r="N157" s="87"/>
      <c r="O157" s="87"/>
      <c r="P157" s="87"/>
      <c r="Q157" s="87"/>
      <c r="R157" s="87"/>
      <c r="S157" s="87"/>
      <c r="T157" s="88"/>
      <c r="AT157" s="16" t="s">
        <v>164</v>
      </c>
      <c r="AU157" s="16" t="s">
        <v>88</v>
      </c>
    </row>
    <row r="158" s="1" customFormat="1" ht="16.5" customHeight="1">
      <c r="B158" s="39"/>
      <c r="C158" s="246" t="s">
        <v>230</v>
      </c>
      <c r="D158" s="246" t="s">
        <v>157</v>
      </c>
      <c r="E158" s="247" t="s">
        <v>1521</v>
      </c>
      <c r="F158" s="248" t="s">
        <v>1522</v>
      </c>
      <c r="G158" s="249" t="s">
        <v>1476</v>
      </c>
      <c r="H158" s="250">
        <v>1</v>
      </c>
      <c r="I158" s="251"/>
      <c r="J158" s="252">
        <f>ROUND(I158*H158,2)</f>
        <v>0</v>
      </c>
      <c r="K158" s="248" t="s">
        <v>161</v>
      </c>
      <c r="L158" s="41"/>
      <c r="M158" s="253" t="s">
        <v>1</v>
      </c>
      <c r="N158" s="254" t="s">
        <v>45</v>
      </c>
      <c r="O158" s="87"/>
      <c r="P158" s="255">
        <f>O158*H158</f>
        <v>0</v>
      </c>
      <c r="Q158" s="255">
        <v>0</v>
      </c>
      <c r="R158" s="255">
        <f>Q158*H158</f>
        <v>0</v>
      </c>
      <c r="S158" s="255">
        <v>0</v>
      </c>
      <c r="T158" s="256">
        <f>S158*H158</f>
        <v>0</v>
      </c>
      <c r="AR158" s="257" t="s">
        <v>1477</v>
      </c>
      <c r="AT158" s="257" t="s">
        <v>157</v>
      </c>
      <c r="AU158" s="257" t="s">
        <v>88</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1477</v>
      </c>
      <c r="BM158" s="257" t="s">
        <v>1523</v>
      </c>
    </row>
    <row r="159" s="1" customFormat="1">
      <c r="B159" s="39"/>
      <c r="C159" s="40"/>
      <c r="D159" s="258" t="s">
        <v>164</v>
      </c>
      <c r="E159" s="40"/>
      <c r="F159" s="259" t="s">
        <v>1524</v>
      </c>
      <c r="G159" s="40"/>
      <c r="H159" s="40"/>
      <c r="I159" s="155"/>
      <c r="J159" s="40"/>
      <c r="K159" s="40"/>
      <c r="L159" s="41"/>
      <c r="M159" s="260"/>
      <c r="N159" s="87"/>
      <c r="O159" s="87"/>
      <c r="P159" s="87"/>
      <c r="Q159" s="87"/>
      <c r="R159" s="87"/>
      <c r="S159" s="87"/>
      <c r="T159" s="88"/>
      <c r="AT159" s="16" t="s">
        <v>164</v>
      </c>
      <c r="AU159" s="16" t="s">
        <v>88</v>
      </c>
    </row>
    <row r="160" s="1" customFormat="1" ht="16.5" customHeight="1">
      <c r="B160" s="39"/>
      <c r="C160" s="246" t="s">
        <v>8</v>
      </c>
      <c r="D160" s="246" t="s">
        <v>157</v>
      </c>
      <c r="E160" s="247" t="s">
        <v>1525</v>
      </c>
      <c r="F160" s="248" t="s">
        <v>1526</v>
      </c>
      <c r="G160" s="249" t="s">
        <v>436</v>
      </c>
      <c r="H160" s="250">
        <v>1</v>
      </c>
      <c r="I160" s="251"/>
      <c r="J160" s="252">
        <f>ROUND(I160*H160,2)</f>
        <v>0</v>
      </c>
      <c r="K160" s="248" t="s">
        <v>161</v>
      </c>
      <c r="L160" s="41"/>
      <c r="M160" s="253" t="s">
        <v>1</v>
      </c>
      <c r="N160" s="254" t="s">
        <v>45</v>
      </c>
      <c r="O160" s="87"/>
      <c r="P160" s="255">
        <f>O160*H160</f>
        <v>0</v>
      </c>
      <c r="Q160" s="255">
        <v>0</v>
      </c>
      <c r="R160" s="255">
        <f>Q160*H160</f>
        <v>0</v>
      </c>
      <c r="S160" s="255">
        <v>0</v>
      </c>
      <c r="T160" s="256">
        <f>S160*H160</f>
        <v>0</v>
      </c>
      <c r="AR160" s="257" t="s">
        <v>1477</v>
      </c>
      <c r="AT160" s="257" t="s">
        <v>157</v>
      </c>
      <c r="AU160" s="257" t="s">
        <v>88</v>
      </c>
      <c r="AY160" s="16" t="s">
        <v>154</v>
      </c>
      <c r="BE160" s="139">
        <f>IF(N160="základní",J160,0)</f>
        <v>0</v>
      </c>
      <c r="BF160" s="139">
        <f>IF(N160="snížená",J160,0)</f>
        <v>0</v>
      </c>
      <c r="BG160" s="139">
        <f>IF(N160="zákl. přenesená",J160,0)</f>
        <v>0</v>
      </c>
      <c r="BH160" s="139">
        <f>IF(N160="sníž. přenesená",J160,0)</f>
        <v>0</v>
      </c>
      <c r="BI160" s="139">
        <f>IF(N160="nulová",J160,0)</f>
        <v>0</v>
      </c>
      <c r="BJ160" s="16" t="s">
        <v>88</v>
      </c>
      <c r="BK160" s="139">
        <f>ROUND(I160*H160,2)</f>
        <v>0</v>
      </c>
      <c r="BL160" s="16" t="s">
        <v>1477</v>
      </c>
      <c r="BM160" s="257" t="s">
        <v>1527</v>
      </c>
    </row>
    <row r="161" s="1" customFormat="1">
      <c r="B161" s="39"/>
      <c r="C161" s="40"/>
      <c r="D161" s="258" t="s">
        <v>164</v>
      </c>
      <c r="E161" s="40"/>
      <c r="F161" s="259" t="s">
        <v>1526</v>
      </c>
      <c r="G161" s="40"/>
      <c r="H161" s="40"/>
      <c r="I161" s="155"/>
      <c r="J161" s="40"/>
      <c r="K161" s="40"/>
      <c r="L161" s="41"/>
      <c r="M161" s="260"/>
      <c r="N161" s="87"/>
      <c r="O161" s="87"/>
      <c r="P161" s="87"/>
      <c r="Q161" s="87"/>
      <c r="R161" s="87"/>
      <c r="S161" s="87"/>
      <c r="T161" s="88"/>
      <c r="AT161" s="16" t="s">
        <v>164</v>
      </c>
      <c r="AU161" s="16" t="s">
        <v>88</v>
      </c>
    </row>
    <row r="162" s="1" customFormat="1" ht="16.5" customHeight="1">
      <c r="B162" s="39"/>
      <c r="C162" s="246" t="s">
        <v>238</v>
      </c>
      <c r="D162" s="246" t="s">
        <v>157</v>
      </c>
      <c r="E162" s="247" t="s">
        <v>1528</v>
      </c>
      <c r="F162" s="248" t="s">
        <v>1529</v>
      </c>
      <c r="G162" s="249" t="s">
        <v>1476</v>
      </c>
      <c r="H162" s="250">
        <v>1</v>
      </c>
      <c r="I162" s="251"/>
      <c r="J162" s="252">
        <f>ROUND(I162*H162,2)</f>
        <v>0</v>
      </c>
      <c r="K162" s="248" t="s">
        <v>161</v>
      </c>
      <c r="L162" s="41"/>
      <c r="M162" s="253" t="s">
        <v>1</v>
      </c>
      <c r="N162" s="254" t="s">
        <v>45</v>
      </c>
      <c r="O162" s="87"/>
      <c r="P162" s="255">
        <f>O162*H162</f>
        <v>0</v>
      </c>
      <c r="Q162" s="255">
        <v>0</v>
      </c>
      <c r="R162" s="255">
        <f>Q162*H162</f>
        <v>0</v>
      </c>
      <c r="S162" s="255">
        <v>0</v>
      </c>
      <c r="T162" s="256">
        <f>S162*H162</f>
        <v>0</v>
      </c>
      <c r="AR162" s="257" t="s">
        <v>1477</v>
      </c>
      <c r="AT162" s="257" t="s">
        <v>157</v>
      </c>
      <c r="AU162" s="257" t="s">
        <v>88</v>
      </c>
      <c r="AY162" s="16" t="s">
        <v>154</v>
      </c>
      <c r="BE162" s="139">
        <f>IF(N162="základní",J162,0)</f>
        <v>0</v>
      </c>
      <c r="BF162" s="139">
        <f>IF(N162="snížená",J162,0)</f>
        <v>0</v>
      </c>
      <c r="BG162" s="139">
        <f>IF(N162="zákl. přenesená",J162,0)</f>
        <v>0</v>
      </c>
      <c r="BH162" s="139">
        <f>IF(N162="sníž. přenesená",J162,0)</f>
        <v>0</v>
      </c>
      <c r="BI162" s="139">
        <f>IF(N162="nulová",J162,0)</f>
        <v>0</v>
      </c>
      <c r="BJ162" s="16" t="s">
        <v>88</v>
      </c>
      <c r="BK162" s="139">
        <f>ROUND(I162*H162,2)</f>
        <v>0</v>
      </c>
      <c r="BL162" s="16" t="s">
        <v>1477</v>
      </c>
      <c r="BM162" s="257" t="s">
        <v>1530</v>
      </c>
    </row>
    <row r="163" s="1" customFormat="1">
      <c r="B163" s="39"/>
      <c r="C163" s="40"/>
      <c r="D163" s="258" t="s">
        <v>164</v>
      </c>
      <c r="E163" s="40"/>
      <c r="F163" s="259" t="s">
        <v>1531</v>
      </c>
      <c r="G163" s="40"/>
      <c r="H163" s="40"/>
      <c r="I163" s="155"/>
      <c r="J163" s="40"/>
      <c r="K163" s="40"/>
      <c r="L163" s="41"/>
      <c r="M163" s="260"/>
      <c r="N163" s="87"/>
      <c r="O163" s="87"/>
      <c r="P163" s="87"/>
      <c r="Q163" s="87"/>
      <c r="R163" s="87"/>
      <c r="S163" s="87"/>
      <c r="T163" s="88"/>
      <c r="AT163" s="16" t="s">
        <v>164</v>
      </c>
      <c r="AU163" s="16" t="s">
        <v>88</v>
      </c>
    </row>
    <row r="164" s="11" customFormat="1" ht="22.8" customHeight="1">
      <c r="B164" s="230"/>
      <c r="C164" s="231"/>
      <c r="D164" s="232" t="s">
        <v>79</v>
      </c>
      <c r="E164" s="244" t="s">
        <v>1532</v>
      </c>
      <c r="F164" s="244" t="s">
        <v>1533</v>
      </c>
      <c r="G164" s="231"/>
      <c r="H164" s="231"/>
      <c r="I164" s="234"/>
      <c r="J164" s="245">
        <f>BK164</f>
        <v>0</v>
      </c>
      <c r="K164" s="231"/>
      <c r="L164" s="236"/>
      <c r="M164" s="237"/>
      <c r="N164" s="238"/>
      <c r="O164" s="238"/>
      <c r="P164" s="239">
        <f>SUM(P165:P172)</f>
        <v>0</v>
      </c>
      <c r="Q164" s="238"/>
      <c r="R164" s="239">
        <f>SUM(R165:R172)</f>
        <v>0</v>
      </c>
      <c r="S164" s="238"/>
      <c r="T164" s="240">
        <f>SUM(T165:T172)</f>
        <v>0</v>
      </c>
      <c r="AR164" s="241" t="s">
        <v>187</v>
      </c>
      <c r="AT164" s="242" t="s">
        <v>79</v>
      </c>
      <c r="AU164" s="242" t="s">
        <v>88</v>
      </c>
      <c r="AY164" s="241" t="s">
        <v>154</v>
      </c>
      <c r="BK164" s="243">
        <f>SUM(BK165:BK172)</f>
        <v>0</v>
      </c>
    </row>
    <row r="165" s="1" customFormat="1" ht="16.5" customHeight="1">
      <c r="B165" s="39"/>
      <c r="C165" s="246" t="s">
        <v>247</v>
      </c>
      <c r="D165" s="246" t="s">
        <v>157</v>
      </c>
      <c r="E165" s="247" t="s">
        <v>1534</v>
      </c>
      <c r="F165" s="248" t="s">
        <v>1535</v>
      </c>
      <c r="G165" s="249" t="s">
        <v>436</v>
      </c>
      <c r="H165" s="250">
        <v>1</v>
      </c>
      <c r="I165" s="251"/>
      <c r="J165" s="252">
        <f>ROUND(I165*H165,2)</f>
        <v>0</v>
      </c>
      <c r="K165" s="248" t="s">
        <v>1</v>
      </c>
      <c r="L165" s="41"/>
      <c r="M165" s="253" t="s">
        <v>1</v>
      </c>
      <c r="N165" s="254" t="s">
        <v>45</v>
      </c>
      <c r="O165" s="87"/>
      <c r="P165" s="255">
        <f>O165*H165</f>
        <v>0</v>
      </c>
      <c r="Q165" s="255">
        <v>0</v>
      </c>
      <c r="R165" s="255">
        <f>Q165*H165</f>
        <v>0</v>
      </c>
      <c r="S165" s="255">
        <v>0</v>
      </c>
      <c r="T165" s="256">
        <f>S165*H165</f>
        <v>0</v>
      </c>
      <c r="AR165" s="257" t="s">
        <v>1477</v>
      </c>
      <c r="AT165" s="257" t="s">
        <v>157</v>
      </c>
      <c r="AU165" s="257" t="s">
        <v>90</v>
      </c>
      <c r="AY165" s="16" t="s">
        <v>154</v>
      </c>
      <c r="BE165" s="139">
        <f>IF(N165="základní",J165,0)</f>
        <v>0</v>
      </c>
      <c r="BF165" s="139">
        <f>IF(N165="snížená",J165,0)</f>
        <v>0</v>
      </c>
      <c r="BG165" s="139">
        <f>IF(N165="zákl. přenesená",J165,0)</f>
        <v>0</v>
      </c>
      <c r="BH165" s="139">
        <f>IF(N165="sníž. přenesená",J165,0)</f>
        <v>0</v>
      </c>
      <c r="BI165" s="139">
        <f>IF(N165="nulová",J165,0)</f>
        <v>0</v>
      </c>
      <c r="BJ165" s="16" t="s">
        <v>88</v>
      </c>
      <c r="BK165" s="139">
        <f>ROUND(I165*H165,2)</f>
        <v>0</v>
      </c>
      <c r="BL165" s="16" t="s">
        <v>1477</v>
      </c>
      <c r="BM165" s="257" t="s">
        <v>1536</v>
      </c>
    </row>
    <row r="166" s="1" customFormat="1">
      <c r="B166" s="39"/>
      <c r="C166" s="40"/>
      <c r="D166" s="258" t="s">
        <v>164</v>
      </c>
      <c r="E166" s="40"/>
      <c r="F166" s="259" t="s">
        <v>1535</v>
      </c>
      <c r="G166" s="40"/>
      <c r="H166" s="40"/>
      <c r="I166" s="155"/>
      <c r="J166" s="40"/>
      <c r="K166" s="40"/>
      <c r="L166" s="41"/>
      <c r="M166" s="260"/>
      <c r="N166" s="87"/>
      <c r="O166" s="87"/>
      <c r="P166" s="87"/>
      <c r="Q166" s="87"/>
      <c r="R166" s="87"/>
      <c r="S166" s="87"/>
      <c r="T166" s="88"/>
      <c r="AT166" s="16" t="s">
        <v>164</v>
      </c>
      <c r="AU166" s="16" t="s">
        <v>90</v>
      </c>
    </row>
    <row r="167" s="1" customFormat="1" ht="16.5" customHeight="1">
      <c r="B167" s="39"/>
      <c r="C167" s="246" t="s">
        <v>251</v>
      </c>
      <c r="D167" s="246" t="s">
        <v>157</v>
      </c>
      <c r="E167" s="247" t="s">
        <v>1537</v>
      </c>
      <c r="F167" s="248" t="s">
        <v>1538</v>
      </c>
      <c r="G167" s="249" t="s">
        <v>436</v>
      </c>
      <c r="H167" s="250">
        <v>1</v>
      </c>
      <c r="I167" s="251"/>
      <c r="J167" s="252">
        <f>ROUND(I167*H167,2)</f>
        <v>0</v>
      </c>
      <c r="K167" s="248" t="s">
        <v>161</v>
      </c>
      <c r="L167" s="41"/>
      <c r="M167" s="253" t="s">
        <v>1</v>
      </c>
      <c r="N167" s="254" t="s">
        <v>45</v>
      </c>
      <c r="O167" s="87"/>
      <c r="P167" s="255">
        <f>O167*H167</f>
        <v>0</v>
      </c>
      <c r="Q167" s="255">
        <v>0</v>
      </c>
      <c r="R167" s="255">
        <f>Q167*H167</f>
        <v>0</v>
      </c>
      <c r="S167" s="255">
        <v>0</v>
      </c>
      <c r="T167" s="256">
        <f>S167*H167</f>
        <v>0</v>
      </c>
      <c r="AR167" s="257" t="s">
        <v>1477</v>
      </c>
      <c r="AT167" s="257" t="s">
        <v>157</v>
      </c>
      <c r="AU167" s="257" t="s">
        <v>90</v>
      </c>
      <c r="AY167" s="16" t="s">
        <v>154</v>
      </c>
      <c r="BE167" s="139">
        <f>IF(N167="základní",J167,0)</f>
        <v>0</v>
      </c>
      <c r="BF167" s="139">
        <f>IF(N167="snížená",J167,0)</f>
        <v>0</v>
      </c>
      <c r="BG167" s="139">
        <f>IF(N167="zákl. přenesená",J167,0)</f>
        <v>0</v>
      </c>
      <c r="BH167" s="139">
        <f>IF(N167="sníž. přenesená",J167,0)</f>
        <v>0</v>
      </c>
      <c r="BI167" s="139">
        <f>IF(N167="nulová",J167,0)</f>
        <v>0</v>
      </c>
      <c r="BJ167" s="16" t="s">
        <v>88</v>
      </c>
      <c r="BK167" s="139">
        <f>ROUND(I167*H167,2)</f>
        <v>0</v>
      </c>
      <c r="BL167" s="16" t="s">
        <v>1477</v>
      </c>
      <c r="BM167" s="257" t="s">
        <v>1539</v>
      </c>
    </row>
    <row r="168" s="1" customFormat="1">
      <c r="B168" s="39"/>
      <c r="C168" s="40"/>
      <c r="D168" s="258" t="s">
        <v>164</v>
      </c>
      <c r="E168" s="40"/>
      <c r="F168" s="259" t="s">
        <v>1540</v>
      </c>
      <c r="G168" s="40"/>
      <c r="H168" s="40"/>
      <c r="I168" s="155"/>
      <c r="J168" s="40"/>
      <c r="K168" s="40"/>
      <c r="L168" s="41"/>
      <c r="M168" s="260"/>
      <c r="N168" s="87"/>
      <c r="O168" s="87"/>
      <c r="P168" s="87"/>
      <c r="Q168" s="87"/>
      <c r="R168" s="87"/>
      <c r="S168" s="87"/>
      <c r="T168" s="88"/>
      <c r="AT168" s="16" t="s">
        <v>164</v>
      </c>
      <c r="AU168" s="16" t="s">
        <v>90</v>
      </c>
    </row>
    <row r="169" s="1" customFormat="1" ht="16.5" customHeight="1">
      <c r="B169" s="39"/>
      <c r="C169" s="246" t="s">
        <v>256</v>
      </c>
      <c r="D169" s="246" t="s">
        <v>157</v>
      </c>
      <c r="E169" s="247" t="s">
        <v>1541</v>
      </c>
      <c r="F169" s="248" t="s">
        <v>1542</v>
      </c>
      <c r="G169" s="249" t="s">
        <v>436</v>
      </c>
      <c r="H169" s="250">
        <v>1</v>
      </c>
      <c r="I169" s="251"/>
      <c r="J169" s="252">
        <f>ROUND(I169*H169,2)</f>
        <v>0</v>
      </c>
      <c r="K169" s="248" t="s">
        <v>161</v>
      </c>
      <c r="L169" s="41"/>
      <c r="M169" s="253" t="s">
        <v>1</v>
      </c>
      <c r="N169" s="254" t="s">
        <v>45</v>
      </c>
      <c r="O169" s="87"/>
      <c r="P169" s="255">
        <f>O169*H169</f>
        <v>0</v>
      </c>
      <c r="Q169" s="255">
        <v>0</v>
      </c>
      <c r="R169" s="255">
        <f>Q169*H169</f>
        <v>0</v>
      </c>
      <c r="S169" s="255">
        <v>0</v>
      </c>
      <c r="T169" s="256">
        <f>S169*H169</f>
        <v>0</v>
      </c>
      <c r="AR169" s="257" t="s">
        <v>1477</v>
      </c>
      <c r="AT169" s="257" t="s">
        <v>157</v>
      </c>
      <c r="AU169" s="257" t="s">
        <v>90</v>
      </c>
      <c r="AY169" s="16" t="s">
        <v>154</v>
      </c>
      <c r="BE169" s="139">
        <f>IF(N169="základní",J169,0)</f>
        <v>0</v>
      </c>
      <c r="BF169" s="139">
        <f>IF(N169="snížená",J169,0)</f>
        <v>0</v>
      </c>
      <c r="BG169" s="139">
        <f>IF(N169="zákl. přenesená",J169,0)</f>
        <v>0</v>
      </c>
      <c r="BH169" s="139">
        <f>IF(N169="sníž. přenesená",J169,0)</f>
        <v>0</v>
      </c>
      <c r="BI169" s="139">
        <f>IF(N169="nulová",J169,0)</f>
        <v>0</v>
      </c>
      <c r="BJ169" s="16" t="s">
        <v>88</v>
      </c>
      <c r="BK169" s="139">
        <f>ROUND(I169*H169,2)</f>
        <v>0</v>
      </c>
      <c r="BL169" s="16" t="s">
        <v>1477</v>
      </c>
      <c r="BM169" s="257" t="s">
        <v>1543</v>
      </c>
    </row>
    <row r="170" s="1" customFormat="1">
      <c r="B170" s="39"/>
      <c r="C170" s="40"/>
      <c r="D170" s="258" t="s">
        <v>164</v>
      </c>
      <c r="E170" s="40"/>
      <c r="F170" s="259" t="s">
        <v>1544</v>
      </c>
      <c r="G170" s="40"/>
      <c r="H170" s="40"/>
      <c r="I170" s="155"/>
      <c r="J170" s="40"/>
      <c r="K170" s="40"/>
      <c r="L170" s="41"/>
      <c r="M170" s="260"/>
      <c r="N170" s="87"/>
      <c r="O170" s="87"/>
      <c r="P170" s="87"/>
      <c r="Q170" s="87"/>
      <c r="R170" s="87"/>
      <c r="S170" s="87"/>
      <c r="T170" s="88"/>
      <c r="AT170" s="16" t="s">
        <v>164</v>
      </c>
      <c r="AU170" s="16" t="s">
        <v>90</v>
      </c>
    </row>
    <row r="171" s="1" customFormat="1" ht="16.5" customHeight="1">
      <c r="B171" s="39"/>
      <c r="C171" s="246" t="s">
        <v>7</v>
      </c>
      <c r="D171" s="246" t="s">
        <v>157</v>
      </c>
      <c r="E171" s="247" t="s">
        <v>1545</v>
      </c>
      <c r="F171" s="248" t="s">
        <v>1546</v>
      </c>
      <c r="G171" s="249" t="s">
        <v>436</v>
      </c>
      <c r="H171" s="250">
        <v>1</v>
      </c>
      <c r="I171" s="251"/>
      <c r="J171" s="252">
        <f>ROUND(I171*H171,2)</f>
        <v>0</v>
      </c>
      <c r="K171" s="248" t="s">
        <v>161</v>
      </c>
      <c r="L171" s="41"/>
      <c r="M171" s="253" t="s">
        <v>1</v>
      </c>
      <c r="N171" s="254" t="s">
        <v>45</v>
      </c>
      <c r="O171" s="87"/>
      <c r="P171" s="255">
        <f>O171*H171</f>
        <v>0</v>
      </c>
      <c r="Q171" s="255">
        <v>0</v>
      </c>
      <c r="R171" s="255">
        <f>Q171*H171</f>
        <v>0</v>
      </c>
      <c r="S171" s="255">
        <v>0</v>
      </c>
      <c r="T171" s="256">
        <f>S171*H171</f>
        <v>0</v>
      </c>
      <c r="AR171" s="257" t="s">
        <v>1477</v>
      </c>
      <c r="AT171" s="257" t="s">
        <v>157</v>
      </c>
      <c r="AU171" s="257" t="s">
        <v>90</v>
      </c>
      <c r="AY171" s="16" t="s">
        <v>154</v>
      </c>
      <c r="BE171" s="139">
        <f>IF(N171="základní",J171,0)</f>
        <v>0</v>
      </c>
      <c r="BF171" s="139">
        <f>IF(N171="snížená",J171,0)</f>
        <v>0</v>
      </c>
      <c r="BG171" s="139">
        <f>IF(N171="zákl. přenesená",J171,0)</f>
        <v>0</v>
      </c>
      <c r="BH171" s="139">
        <f>IF(N171="sníž. přenesená",J171,0)</f>
        <v>0</v>
      </c>
      <c r="BI171" s="139">
        <f>IF(N171="nulová",J171,0)</f>
        <v>0</v>
      </c>
      <c r="BJ171" s="16" t="s">
        <v>88</v>
      </c>
      <c r="BK171" s="139">
        <f>ROUND(I171*H171,2)</f>
        <v>0</v>
      </c>
      <c r="BL171" s="16" t="s">
        <v>1477</v>
      </c>
      <c r="BM171" s="257" t="s">
        <v>1547</v>
      </c>
    </row>
    <row r="172" s="1" customFormat="1">
      <c r="B172" s="39"/>
      <c r="C172" s="40"/>
      <c r="D172" s="258" t="s">
        <v>164</v>
      </c>
      <c r="E172" s="40"/>
      <c r="F172" s="259" t="s">
        <v>1548</v>
      </c>
      <c r="G172" s="40"/>
      <c r="H172" s="40"/>
      <c r="I172" s="155"/>
      <c r="J172" s="40"/>
      <c r="K172" s="40"/>
      <c r="L172" s="41"/>
      <c r="M172" s="260"/>
      <c r="N172" s="87"/>
      <c r="O172" s="87"/>
      <c r="P172" s="87"/>
      <c r="Q172" s="87"/>
      <c r="R172" s="87"/>
      <c r="S172" s="87"/>
      <c r="T172" s="88"/>
      <c r="AT172" s="16" t="s">
        <v>164</v>
      </c>
      <c r="AU172" s="16" t="s">
        <v>90</v>
      </c>
    </row>
    <row r="173" s="11" customFormat="1" ht="22.8" customHeight="1">
      <c r="B173" s="230"/>
      <c r="C173" s="231"/>
      <c r="D173" s="232" t="s">
        <v>79</v>
      </c>
      <c r="E173" s="244" t="s">
        <v>1549</v>
      </c>
      <c r="F173" s="244" t="s">
        <v>1550</v>
      </c>
      <c r="G173" s="231"/>
      <c r="H173" s="231"/>
      <c r="I173" s="234"/>
      <c r="J173" s="245">
        <f>BK173</f>
        <v>0</v>
      </c>
      <c r="K173" s="231"/>
      <c r="L173" s="236"/>
      <c r="M173" s="237"/>
      <c r="N173" s="238"/>
      <c r="O173" s="238"/>
      <c r="P173" s="239">
        <f>SUM(P174:P198)</f>
        <v>0</v>
      </c>
      <c r="Q173" s="238"/>
      <c r="R173" s="239">
        <f>SUM(R174:R198)</f>
        <v>0</v>
      </c>
      <c r="S173" s="238"/>
      <c r="T173" s="240">
        <f>SUM(T174:T198)</f>
        <v>0</v>
      </c>
      <c r="AR173" s="241" t="s">
        <v>187</v>
      </c>
      <c r="AT173" s="242" t="s">
        <v>79</v>
      </c>
      <c r="AU173" s="242" t="s">
        <v>88</v>
      </c>
      <c r="AY173" s="241" t="s">
        <v>154</v>
      </c>
      <c r="BK173" s="243">
        <f>SUM(BK174:BK198)</f>
        <v>0</v>
      </c>
    </row>
    <row r="174" s="1" customFormat="1" ht="36" customHeight="1">
      <c r="B174" s="39"/>
      <c r="C174" s="246" t="s">
        <v>265</v>
      </c>
      <c r="D174" s="246" t="s">
        <v>157</v>
      </c>
      <c r="E174" s="247" t="s">
        <v>1551</v>
      </c>
      <c r="F174" s="248" t="s">
        <v>1552</v>
      </c>
      <c r="G174" s="249" t="s">
        <v>436</v>
      </c>
      <c r="H174" s="250">
        <v>1</v>
      </c>
      <c r="I174" s="251"/>
      <c r="J174" s="252">
        <f>ROUND(I174*H174,2)</f>
        <v>0</v>
      </c>
      <c r="K174" s="248" t="s">
        <v>1</v>
      </c>
      <c r="L174" s="41"/>
      <c r="M174" s="253" t="s">
        <v>1</v>
      </c>
      <c r="N174" s="254" t="s">
        <v>45</v>
      </c>
      <c r="O174" s="87"/>
      <c r="P174" s="255">
        <f>O174*H174</f>
        <v>0</v>
      </c>
      <c r="Q174" s="255">
        <v>0</v>
      </c>
      <c r="R174" s="255">
        <f>Q174*H174</f>
        <v>0</v>
      </c>
      <c r="S174" s="255">
        <v>0</v>
      </c>
      <c r="T174" s="256">
        <f>S174*H174</f>
        <v>0</v>
      </c>
      <c r="AR174" s="257" t="s">
        <v>1477</v>
      </c>
      <c r="AT174" s="257" t="s">
        <v>157</v>
      </c>
      <c r="AU174" s="257" t="s">
        <v>90</v>
      </c>
      <c r="AY174" s="16" t="s">
        <v>154</v>
      </c>
      <c r="BE174" s="139">
        <f>IF(N174="základní",J174,0)</f>
        <v>0</v>
      </c>
      <c r="BF174" s="139">
        <f>IF(N174="snížená",J174,0)</f>
        <v>0</v>
      </c>
      <c r="BG174" s="139">
        <f>IF(N174="zákl. přenesená",J174,0)</f>
        <v>0</v>
      </c>
      <c r="BH174" s="139">
        <f>IF(N174="sníž. přenesená",J174,0)</f>
        <v>0</v>
      </c>
      <c r="BI174" s="139">
        <f>IF(N174="nulová",J174,0)</f>
        <v>0</v>
      </c>
      <c r="BJ174" s="16" t="s">
        <v>88</v>
      </c>
      <c r="BK174" s="139">
        <f>ROUND(I174*H174,2)</f>
        <v>0</v>
      </c>
      <c r="BL174" s="16" t="s">
        <v>1477</v>
      </c>
      <c r="BM174" s="257" t="s">
        <v>1553</v>
      </c>
    </row>
    <row r="175" s="1" customFormat="1">
      <c r="B175" s="39"/>
      <c r="C175" s="40"/>
      <c r="D175" s="258" t="s">
        <v>164</v>
      </c>
      <c r="E175" s="40"/>
      <c r="F175" s="259" t="s">
        <v>1552</v>
      </c>
      <c r="G175" s="40"/>
      <c r="H175" s="40"/>
      <c r="I175" s="155"/>
      <c r="J175" s="40"/>
      <c r="K175" s="40"/>
      <c r="L175" s="41"/>
      <c r="M175" s="260"/>
      <c r="N175" s="87"/>
      <c r="O175" s="87"/>
      <c r="P175" s="87"/>
      <c r="Q175" s="87"/>
      <c r="R175" s="87"/>
      <c r="S175" s="87"/>
      <c r="T175" s="88"/>
      <c r="AT175" s="16" t="s">
        <v>164</v>
      </c>
      <c r="AU175" s="16" t="s">
        <v>90</v>
      </c>
    </row>
    <row r="176" s="1" customFormat="1" ht="16.5" customHeight="1">
      <c r="B176" s="39"/>
      <c r="C176" s="246" t="s">
        <v>271</v>
      </c>
      <c r="D176" s="246" t="s">
        <v>157</v>
      </c>
      <c r="E176" s="247" t="s">
        <v>1554</v>
      </c>
      <c r="F176" s="248" t="s">
        <v>1555</v>
      </c>
      <c r="G176" s="249" t="s">
        <v>436</v>
      </c>
      <c r="H176" s="250">
        <v>1</v>
      </c>
      <c r="I176" s="251"/>
      <c r="J176" s="252">
        <f>ROUND(I176*H176,2)</f>
        <v>0</v>
      </c>
      <c r="K176" s="248" t="s">
        <v>1</v>
      </c>
      <c r="L176" s="41"/>
      <c r="M176" s="253" t="s">
        <v>1</v>
      </c>
      <c r="N176" s="254" t="s">
        <v>45</v>
      </c>
      <c r="O176" s="87"/>
      <c r="P176" s="255">
        <f>O176*H176</f>
        <v>0</v>
      </c>
      <c r="Q176" s="255">
        <v>0</v>
      </c>
      <c r="R176" s="255">
        <f>Q176*H176</f>
        <v>0</v>
      </c>
      <c r="S176" s="255">
        <v>0</v>
      </c>
      <c r="T176" s="256">
        <f>S176*H176</f>
        <v>0</v>
      </c>
      <c r="AR176" s="257" t="s">
        <v>1477</v>
      </c>
      <c r="AT176" s="257" t="s">
        <v>157</v>
      </c>
      <c r="AU176" s="257" t="s">
        <v>90</v>
      </c>
      <c r="AY176" s="16" t="s">
        <v>154</v>
      </c>
      <c r="BE176" s="139">
        <f>IF(N176="základní",J176,0)</f>
        <v>0</v>
      </c>
      <c r="BF176" s="139">
        <f>IF(N176="snížená",J176,0)</f>
        <v>0</v>
      </c>
      <c r="BG176" s="139">
        <f>IF(N176="zákl. přenesená",J176,0)</f>
        <v>0</v>
      </c>
      <c r="BH176" s="139">
        <f>IF(N176="sníž. přenesená",J176,0)</f>
        <v>0</v>
      </c>
      <c r="BI176" s="139">
        <f>IF(N176="nulová",J176,0)</f>
        <v>0</v>
      </c>
      <c r="BJ176" s="16" t="s">
        <v>88</v>
      </c>
      <c r="BK176" s="139">
        <f>ROUND(I176*H176,2)</f>
        <v>0</v>
      </c>
      <c r="BL176" s="16" t="s">
        <v>1477</v>
      </c>
      <c r="BM176" s="257" t="s">
        <v>1556</v>
      </c>
    </row>
    <row r="177" s="1" customFormat="1">
      <c r="B177" s="39"/>
      <c r="C177" s="40"/>
      <c r="D177" s="258" t="s">
        <v>164</v>
      </c>
      <c r="E177" s="40"/>
      <c r="F177" s="259" t="s">
        <v>1555</v>
      </c>
      <c r="G177" s="40"/>
      <c r="H177" s="40"/>
      <c r="I177" s="155"/>
      <c r="J177" s="40"/>
      <c r="K177" s="40"/>
      <c r="L177" s="41"/>
      <c r="M177" s="260"/>
      <c r="N177" s="87"/>
      <c r="O177" s="87"/>
      <c r="P177" s="87"/>
      <c r="Q177" s="87"/>
      <c r="R177" s="87"/>
      <c r="S177" s="87"/>
      <c r="T177" s="88"/>
      <c r="AT177" s="16" t="s">
        <v>164</v>
      </c>
      <c r="AU177" s="16" t="s">
        <v>90</v>
      </c>
    </row>
    <row r="178" s="1" customFormat="1" ht="36" customHeight="1">
      <c r="B178" s="39"/>
      <c r="C178" s="246" t="s">
        <v>276</v>
      </c>
      <c r="D178" s="246" t="s">
        <v>157</v>
      </c>
      <c r="E178" s="247" t="s">
        <v>1557</v>
      </c>
      <c r="F178" s="248" t="s">
        <v>1558</v>
      </c>
      <c r="G178" s="249" t="s">
        <v>436</v>
      </c>
      <c r="H178" s="250">
        <v>1</v>
      </c>
      <c r="I178" s="251"/>
      <c r="J178" s="252">
        <f>ROUND(I178*H178,2)</f>
        <v>0</v>
      </c>
      <c r="K178" s="248" t="s">
        <v>1</v>
      </c>
      <c r="L178" s="41"/>
      <c r="M178" s="253" t="s">
        <v>1</v>
      </c>
      <c r="N178" s="254" t="s">
        <v>45</v>
      </c>
      <c r="O178" s="87"/>
      <c r="P178" s="255">
        <f>O178*H178</f>
        <v>0</v>
      </c>
      <c r="Q178" s="255">
        <v>0</v>
      </c>
      <c r="R178" s="255">
        <f>Q178*H178</f>
        <v>0</v>
      </c>
      <c r="S178" s="255">
        <v>0</v>
      </c>
      <c r="T178" s="256">
        <f>S178*H178</f>
        <v>0</v>
      </c>
      <c r="AR178" s="257" t="s">
        <v>1477</v>
      </c>
      <c r="AT178" s="257" t="s">
        <v>157</v>
      </c>
      <c r="AU178" s="257" t="s">
        <v>90</v>
      </c>
      <c r="AY178" s="16" t="s">
        <v>154</v>
      </c>
      <c r="BE178" s="139">
        <f>IF(N178="základní",J178,0)</f>
        <v>0</v>
      </c>
      <c r="BF178" s="139">
        <f>IF(N178="snížená",J178,0)</f>
        <v>0</v>
      </c>
      <c r="BG178" s="139">
        <f>IF(N178="zákl. přenesená",J178,0)</f>
        <v>0</v>
      </c>
      <c r="BH178" s="139">
        <f>IF(N178="sníž. přenesená",J178,0)</f>
        <v>0</v>
      </c>
      <c r="BI178" s="139">
        <f>IF(N178="nulová",J178,0)</f>
        <v>0</v>
      </c>
      <c r="BJ178" s="16" t="s">
        <v>88</v>
      </c>
      <c r="BK178" s="139">
        <f>ROUND(I178*H178,2)</f>
        <v>0</v>
      </c>
      <c r="BL178" s="16" t="s">
        <v>1477</v>
      </c>
      <c r="BM178" s="257" t="s">
        <v>1559</v>
      </c>
    </row>
    <row r="179" s="1" customFormat="1">
      <c r="B179" s="39"/>
      <c r="C179" s="40"/>
      <c r="D179" s="258" t="s">
        <v>164</v>
      </c>
      <c r="E179" s="40"/>
      <c r="F179" s="259" t="s">
        <v>1558</v>
      </c>
      <c r="G179" s="40"/>
      <c r="H179" s="40"/>
      <c r="I179" s="155"/>
      <c r="J179" s="40"/>
      <c r="K179" s="40"/>
      <c r="L179" s="41"/>
      <c r="M179" s="260"/>
      <c r="N179" s="87"/>
      <c r="O179" s="87"/>
      <c r="P179" s="87"/>
      <c r="Q179" s="87"/>
      <c r="R179" s="87"/>
      <c r="S179" s="87"/>
      <c r="T179" s="88"/>
      <c r="AT179" s="16" t="s">
        <v>164</v>
      </c>
      <c r="AU179" s="16" t="s">
        <v>90</v>
      </c>
    </row>
    <row r="180" s="1" customFormat="1" ht="16.5" customHeight="1">
      <c r="B180" s="39"/>
      <c r="C180" s="246" t="s">
        <v>281</v>
      </c>
      <c r="D180" s="246" t="s">
        <v>157</v>
      </c>
      <c r="E180" s="247" t="s">
        <v>1560</v>
      </c>
      <c r="F180" s="248" t="s">
        <v>1533</v>
      </c>
      <c r="G180" s="249" t="s">
        <v>436</v>
      </c>
      <c r="H180" s="250">
        <v>1</v>
      </c>
      <c r="I180" s="251"/>
      <c r="J180" s="252">
        <f>ROUND(I180*H180,2)</f>
        <v>0</v>
      </c>
      <c r="K180" s="248" t="s">
        <v>161</v>
      </c>
      <c r="L180" s="41"/>
      <c r="M180" s="253" t="s">
        <v>1</v>
      </c>
      <c r="N180" s="254" t="s">
        <v>45</v>
      </c>
      <c r="O180" s="87"/>
      <c r="P180" s="255">
        <f>O180*H180</f>
        <v>0</v>
      </c>
      <c r="Q180" s="255">
        <v>0</v>
      </c>
      <c r="R180" s="255">
        <f>Q180*H180</f>
        <v>0</v>
      </c>
      <c r="S180" s="255">
        <v>0</v>
      </c>
      <c r="T180" s="256">
        <f>S180*H180</f>
        <v>0</v>
      </c>
      <c r="AR180" s="257" t="s">
        <v>1477</v>
      </c>
      <c r="AT180" s="257" t="s">
        <v>157</v>
      </c>
      <c r="AU180" s="257" t="s">
        <v>90</v>
      </c>
      <c r="AY180" s="16" t="s">
        <v>154</v>
      </c>
      <c r="BE180" s="139">
        <f>IF(N180="základní",J180,0)</f>
        <v>0</v>
      </c>
      <c r="BF180" s="139">
        <f>IF(N180="snížená",J180,0)</f>
        <v>0</v>
      </c>
      <c r="BG180" s="139">
        <f>IF(N180="zákl. přenesená",J180,0)</f>
        <v>0</v>
      </c>
      <c r="BH180" s="139">
        <f>IF(N180="sníž. přenesená",J180,0)</f>
        <v>0</v>
      </c>
      <c r="BI180" s="139">
        <f>IF(N180="nulová",J180,0)</f>
        <v>0</v>
      </c>
      <c r="BJ180" s="16" t="s">
        <v>88</v>
      </c>
      <c r="BK180" s="139">
        <f>ROUND(I180*H180,2)</f>
        <v>0</v>
      </c>
      <c r="BL180" s="16" t="s">
        <v>1477</v>
      </c>
      <c r="BM180" s="257" t="s">
        <v>1561</v>
      </c>
    </row>
    <row r="181" s="1" customFormat="1">
      <c r="B181" s="39"/>
      <c r="C181" s="40"/>
      <c r="D181" s="258" t="s">
        <v>164</v>
      </c>
      <c r="E181" s="40"/>
      <c r="F181" s="259" t="s">
        <v>1562</v>
      </c>
      <c r="G181" s="40"/>
      <c r="H181" s="40"/>
      <c r="I181" s="155"/>
      <c r="J181" s="40"/>
      <c r="K181" s="40"/>
      <c r="L181" s="41"/>
      <c r="M181" s="260"/>
      <c r="N181" s="87"/>
      <c r="O181" s="87"/>
      <c r="P181" s="87"/>
      <c r="Q181" s="87"/>
      <c r="R181" s="87"/>
      <c r="S181" s="87"/>
      <c r="T181" s="88"/>
      <c r="AT181" s="16" t="s">
        <v>164</v>
      </c>
      <c r="AU181" s="16" t="s">
        <v>90</v>
      </c>
    </row>
    <row r="182" s="1" customFormat="1">
      <c r="B182" s="39"/>
      <c r="C182" s="40"/>
      <c r="D182" s="258" t="s">
        <v>1299</v>
      </c>
      <c r="E182" s="40"/>
      <c r="F182" s="261" t="s">
        <v>1563</v>
      </c>
      <c r="G182" s="40"/>
      <c r="H182" s="40"/>
      <c r="I182" s="155"/>
      <c r="J182" s="40"/>
      <c r="K182" s="40"/>
      <c r="L182" s="41"/>
      <c r="M182" s="260"/>
      <c r="N182" s="87"/>
      <c r="O182" s="87"/>
      <c r="P182" s="87"/>
      <c r="Q182" s="87"/>
      <c r="R182" s="87"/>
      <c r="S182" s="87"/>
      <c r="T182" s="88"/>
      <c r="AT182" s="16" t="s">
        <v>1299</v>
      </c>
      <c r="AU182" s="16" t="s">
        <v>90</v>
      </c>
    </row>
    <row r="183" s="1" customFormat="1" ht="16.5" customHeight="1">
      <c r="B183" s="39"/>
      <c r="C183" s="246" t="s">
        <v>285</v>
      </c>
      <c r="D183" s="246" t="s">
        <v>157</v>
      </c>
      <c r="E183" s="247" t="s">
        <v>1564</v>
      </c>
      <c r="F183" s="248" t="s">
        <v>1565</v>
      </c>
      <c r="G183" s="249" t="s">
        <v>615</v>
      </c>
      <c r="H183" s="250">
        <v>14</v>
      </c>
      <c r="I183" s="251"/>
      <c r="J183" s="252">
        <f>ROUND(I183*H183,2)</f>
        <v>0</v>
      </c>
      <c r="K183" s="248" t="s">
        <v>161</v>
      </c>
      <c r="L183" s="41"/>
      <c r="M183" s="253" t="s">
        <v>1</v>
      </c>
      <c r="N183" s="254" t="s">
        <v>45</v>
      </c>
      <c r="O183" s="87"/>
      <c r="P183" s="255">
        <f>O183*H183</f>
        <v>0</v>
      </c>
      <c r="Q183" s="255">
        <v>0</v>
      </c>
      <c r="R183" s="255">
        <f>Q183*H183</f>
        <v>0</v>
      </c>
      <c r="S183" s="255">
        <v>0</v>
      </c>
      <c r="T183" s="256">
        <f>S183*H183</f>
        <v>0</v>
      </c>
      <c r="AR183" s="257" t="s">
        <v>1477</v>
      </c>
      <c r="AT183" s="257" t="s">
        <v>157</v>
      </c>
      <c r="AU183" s="257" t="s">
        <v>90</v>
      </c>
      <c r="AY183" s="16" t="s">
        <v>154</v>
      </c>
      <c r="BE183" s="139">
        <f>IF(N183="základní",J183,0)</f>
        <v>0</v>
      </c>
      <c r="BF183" s="139">
        <f>IF(N183="snížená",J183,0)</f>
        <v>0</v>
      </c>
      <c r="BG183" s="139">
        <f>IF(N183="zákl. přenesená",J183,0)</f>
        <v>0</v>
      </c>
      <c r="BH183" s="139">
        <f>IF(N183="sníž. přenesená",J183,0)</f>
        <v>0</v>
      </c>
      <c r="BI183" s="139">
        <f>IF(N183="nulová",J183,0)</f>
        <v>0</v>
      </c>
      <c r="BJ183" s="16" t="s">
        <v>88</v>
      </c>
      <c r="BK183" s="139">
        <f>ROUND(I183*H183,2)</f>
        <v>0</v>
      </c>
      <c r="BL183" s="16" t="s">
        <v>1477</v>
      </c>
      <c r="BM183" s="257" t="s">
        <v>1566</v>
      </c>
    </row>
    <row r="184" s="1" customFormat="1">
      <c r="B184" s="39"/>
      <c r="C184" s="40"/>
      <c r="D184" s="258" t="s">
        <v>164</v>
      </c>
      <c r="E184" s="40"/>
      <c r="F184" s="259" t="s">
        <v>1565</v>
      </c>
      <c r="G184" s="40"/>
      <c r="H184" s="40"/>
      <c r="I184" s="155"/>
      <c r="J184" s="40"/>
      <c r="K184" s="40"/>
      <c r="L184" s="41"/>
      <c r="M184" s="260"/>
      <c r="N184" s="87"/>
      <c r="O184" s="87"/>
      <c r="P184" s="87"/>
      <c r="Q184" s="87"/>
      <c r="R184" s="87"/>
      <c r="S184" s="87"/>
      <c r="T184" s="88"/>
      <c r="AT184" s="16" t="s">
        <v>164</v>
      </c>
      <c r="AU184" s="16" t="s">
        <v>90</v>
      </c>
    </row>
    <row r="185" s="1" customFormat="1" ht="16.5" customHeight="1">
      <c r="B185" s="39"/>
      <c r="C185" s="246" t="s">
        <v>290</v>
      </c>
      <c r="D185" s="246" t="s">
        <v>157</v>
      </c>
      <c r="E185" s="247" t="s">
        <v>1567</v>
      </c>
      <c r="F185" s="248" t="s">
        <v>1568</v>
      </c>
      <c r="G185" s="249" t="s">
        <v>615</v>
      </c>
      <c r="H185" s="250">
        <v>24</v>
      </c>
      <c r="I185" s="251"/>
      <c r="J185" s="252">
        <f>ROUND(I185*H185,2)</f>
        <v>0</v>
      </c>
      <c r="K185" s="248" t="s">
        <v>161</v>
      </c>
      <c r="L185" s="41"/>
      <c r="M185" s="253" t="s">
        <v>1</v>
      </c>
      <c r="N185" s="254" t="s">
        <v>45</v>
      </c>
      <c r="O185" s="87"/>
      <c r="P185" s="255">
        <f>O185*H185</f>
        <v>0</v>
      </c>
      <c r="Q185" s="255">
        <v>0</v>
      </c>
      <c r="R185" s="255">
        <f>Q185*H185</f>
        <v>0</v>
      </c>
      <c r="S185" s="255">
        <v>0</v>
      </c>
      <c r="T185" s="256">
        <f>S185*H185</f>
        <v>0</v>
      </c>
      <c r="AR185" s="257" t="s">
        <v>1477</v>
      </c>
      <c r="AT185" s="257" t="s">
        <v>157</v>
      </c>
      <c r="AU185" s="257" t="s">
        <v>90</v>
      </c>
      <c r="AY185" s="16" t="s">
        <v>154</v>
      </c>
      <c r="BE185" s="139">
        <f>IF(N185="základní",J185,0)</f>
        <v>0</v>
      </c>
      <c r="BF185" s="139">
        <f>IF(N185="snížená",J185,0)</f>
        <v>0</v>
      </c>
      <c r="BG185" s="139">
        <f>IF(N185="zákl. přenesená",J185,0)</f>
        <v>0</v>
      </c>
      <c r="BH185" s="139">
        <f>IF(N185="sníž. přenesená",J185,0)</f>
        <v>0</v>
      </c>
      <c r="BI185" s="139">
        <f>IF(N185="nulová",J185,0)</f>
        <v>0</v>
      </c>
      <c r="BJ185" s="16" t="s">
        <v>88</v>
      </c>
      <c r="BK185" s="139">
        <f>ROUND(I185*H185,2)</f>
        <v>0</v>
      </c>
      <c r="BL185" s="16" t="s">
        <v>1477</v>
      </c>
      <c r="BM185" s="257" t="s">
        <v>1569</v>
      </c>
    </row>
    <row r="186" s="1" customFormat="1">
      <c r="B186" s="39"/>
      <c r="C186" s="40"/>
      <c r="D186" s="258" t="s">
        <v>164</v>
      </c>
      <c r="E186" s="40"/>
      <c r="F186" s="259" t="s">
        <v>1568</v>
      </c>
      <c r="G186" s="40"/>
      <c r="H186" s="40"/>
      <c r="I186" s="155"/>
      <c r="J186" s="40"/>
      <c r="K186" s="40"/>
      <c r="L186" s="41"/>
      <c r="M186" s="260"/>
      <c r="N186" s="87"/>
      <c r="O186" s="87"/>
      <c r="P186" s="87"/>
      <c r="Q186" s="87"/>
      <c r="R186" s="87"/>
      <c r="S186" s="87"/>
      <c r="T186" s="88"/>
      <c r="AT186" s="16" t="s">
        <v>164</v>
      </c>
      <c r="AU186" s="16" t="s">
        <v>90</v>
      </c>
    </row>
    <row r="187" s="1" customFormat="1" ht="16.5" customHeight="1">
      <c r="B187" s="39"/>
      <c r="C187" s="246" t="s">
        <v>294</v>
      </c>
      <c r="D187" s="246" t="s">
        <v>157</v>
      </c>
      <c r="E187" s="247" t="s">
        <v>1570</v>
      </c>
      <c r="F187" s="248" t="s">
        <v>1571</v>
      </c>
      <c r="G187" s="249" t="s">
        <v>615</v>
      </c>
      <c r="H187" s="250">
        <v>45</v>
      </c>
      <c r="I187" s="251"/>
      <c r="J187" s="252">
        <f>ROUND(I187*H187,2)</f>
        <v>0</v>
      </c>
      <c r="K187" s="248" t="s">
        <v>161</v>
      </c>
      <c r="L187" s="41"/>
      <c r="M187" s="253" t="s">
        <v>1</v>
      </c>
      <c r="N187" s="254" t="s">
        <v>45</v>
      </c>
      <c r="O187" s="87"/>
      <c r="P187" s="255">
        <f>O187*H187</f>
        <v>0</v>
      </c>
      <c r="Q187" s="255">
        <v>0</v>
      </c>
      <c r="R187" s="255">
        <f>Q187*H187</f>
        <v>0</v>
      </c>
      <c r="S187" s="255">
        <v>0</v>
      </c>
      <c r="T187" s="256">
        <f>S187*H187</f>
        <v>0</v>
      </c>
      <c r="AR187" s="257" t="s">
        <v>1477</v>
      </c>
      <c r="AT187" s="257" t="s">
        <v>157</v>
      </c>
      <c r="AU187" s="257" t="s">
        <v>90</v>
      </c>
      <c r="AY187" s="16" t="s">
        <v>154</v>
      </c>
      <c r="BE187" s="139">
        <f>IF(N187="základní",J187,0)</f>
        <v>0</v>
      </c>
      <c r="BF187" s="139">
        <f>IF(N187="snížená",J187,0)</f>
        <v>0</v>
      </c>
      <c r="BG187" s="139">
        <f>IF(N187="zákl. přenesená",J187,0)</f>
        <v>0</v>
      </c>
      <c r="BH187" s="139">
        <f>IF(N187="sníž. přenesená",J187,0)</f>
        <v>0</v>
      </c>
      <c r="BI187" s="139">
        <f>IF(N187="nulová",J187,0)</f>
        <v>0</v>
      </c>
      <c r="BJ187" s="16" t="s">
        <v>88</v>
      </c>
      <c r="BK187" s="139">
        <f>ROUND(I187*H187,2)</f>
        <v>0</v>
      </c>
      <c r="BL187" s="16" t="s">
        <v>1477</v>
      </c>
      <c r="BM187" s="257" t="s">
        <v>1572</v>
      </c>
    </row>
    <row r="188" s="1" customFormat="1">
      <c r="B188" s="39"/>
      <c r="C188" s="40"/>
      <c r="D188" s="258" t="s">
        <v>164</v>
      </c>
      <c r="E188" s="40"/>
      <c r="F188" s="259" t="s">
        <v>1571</v>
      </c>
      <c r="G188" s="40"/>
      <c r="H188" s="40"/>
      <c r="I188" s="155"/>
      <c r="J188" s="40"/>
      <c r="K188" s="40"/>
      <c r="L188" s="41"/>
      <c r="M188" s="260"/>
      <c r="N188" s="87"/>
      <c r="O188" s="87"/>
      <c r="P188" s="87"/>
      <c r="Q188" s="87"/>
      <c r="R188" s="87"/>
      <c r="S188" s="87"/>
      <c r="T188" s="88"/>
      <c r="AT188" s="16" t="s">
        <v>164</v>
      </c>
      <c r="AU188" s="16" t="s">
        <v>90</v>
      </c>
    </row>
    <row r="189" s="1" customFormat="1" ht="16.5" customHeight="1">
      <c r="B189" s="39"/>
      <c r="C189" s="246" t="s">
        <v>300</v>
      </c>
      <c r="D189" s="246" t="s">
        <v>157</v>
      </c>
      <c r="E189" s="247" t="s">
        <v>1573</v>
      </c>
      <c r="F189" s="248" t="s">
        <v>1574</v>
      </c>
      <c r="G189" s="249" t="s">
        <v>436</v>
      </c>
      <c r="H189" s="250">
        <v>1</v>
      </c>
      <c r="I189" s="251"/>
      <c r="J189" s="252">
        <f>ROUND(I189*H189,2)</f>
        <v>0</v>
      </c>
      <c r="K189" s="248" t="s">
        <v>161</v>
      </c>
      <c r="L189" s="41"/>
      <c r="M189" s="253" t="s">
        <v>1</v>
      </c>
      <c r="N189" s="254" t="s">
        <v>45</v>
      </c>
      <c r="O189" s="87"/>
      <c r="P189" s="255">
        <f>O189*H189</f>
        <v>0</v>
      </c>
      <c r="Q189" s="255">
        <v>0</v>
      </c>
      <c r="R189" s="255">
        <f>Q189*H189</f>
        <v>0</v>
      </c>
      <c r="S189" s="255">
        <v>0</v>
      </c>
      <c r="T189" s="256">
        <f>S189*H189</f>
        <v>0</v>
      </c>
      <c r="AR189" s="257" t="s">
        <v>1477</v>
      </c>
      <c r="AT189" s="257" t="s">
        <v>157</v>
      </c>
      <c r="AU189" s="257" t="s">
        <v>90</v>
      </c>
      <c r="AY189" s="16" t="s">
        <v>154</v>
      </c>
      <c r="BE189" s="139">
        <f>IF(N189="základní",J189,0)</f>
        <v>0</v>
      </c>
      <c r="BF189" s="139">
        <f>IF(N189="snížená",J189,0)</f>
        <v>0</v>
      </c>
      <c r="BG189" s="139">
        <f>IF(N189="zákl. přenesená",J189,0)</f>
        <v>0</v>
      </c>
      <c r="BH189" s="139">
        <f>IF(N189="sníž. přenesená",J189,0)</f>
        <v>0</v>
      </c>
      <c r="BI189" s="139">
        <f>IF(N189="nulová",J189,0)</f>
        <v>0</v>
      </c>
      <c r="BJ189" s="16" t="s">
        <v>88</v>
      </c>
      <c r="BK189" s="139">
        <f>ROUND(I189*H189,2)</f>
        <v>0</v>
      </c>
      <c r="BL189" s="16" t="s">
        <v>1477</v>
      </c>
      <c r="BM189" s="257" t="s">
        <v>1575</v>
      </c>
    </row>
    <row r="190" s="1" customFormat="1">
      <c r="B190" s="39"/>
      <c r="C190" s="40"/>
      <c r="D190" s="258" t="s">
        <v>164</v>
      </c>
      <c r="E190" s="40"/>
      <c r="F190" s="259" t="s">
        <v>1576</v>
      </c>
      <c r="G190" s="40"/>
      <c r="H190" s="40"/>
      <c r="I190" s="155"/>
      <c r="J190" s="40"/>
      <c r="K190" s="40"/>
      <c r="L190" s="41"/>
      <c r="M190" s="260"/>
      <c r="N190" s="87"/>
      <c r="O190" s="87"/>
      <c r="P190" s="87"/>
      <c r="Q190" s="87"/>
      <c r="R190" s="87"/>
      <c r="S190" s="87"/>
      <c r="T190" s="88"/>
      <c r="AT190" s="16" t="s">
        <v>164</v>
      </c>
      <c r="AU190" s="16" t="s">
        <v>90</v>
      </c>
    </row>
    <row r="191" s="1" customFormat="1" ht="16.5" customHeight="1">
      <c r="B191" s="39"/>
      <c r="C191" s="246" t="s">
        <v>304</v>
      </c>
      <c r="D191" s="246" t="s">
        <v>157</v>
      </c>
      <c r="E191" s="247" t="s">
        <v>1577</v>
      </c>
      <c r="F191" s="248" t="s">
        <v>1578</v>
      </c>
      <c r="G191" s="249" t="s">
        <v>436</v>
      </c>
      <c r="H191" s="250">
        <v>1</v>
      </c>
      <c r="I191" s="251"/>
      <c r="J191" s="252">
        <f>ROUND(I191*H191,2)</f>
        <v>0</v>
      </c>
      <c r="K191" s="248" t="s">
        <v>161</v>
      </c>
      <c r="L191" s="41"/>
      <c r="M191" s="253" t="s">
        <v>1</v>
      </c>
      <c r="N191" s="254" t="s">
        <v>45</v>
      </c>
      <c r="O191" s="87"/>
      <c r="P191" s="255">
        <f>O191*H191</f>
        <v>0</v>
      </c>
      <c r="Q191" s="255">
        <v>0</v>
      </c>
      <c r="R191" s="255">
        <f>Q191*H191</f>
        <v>0</v>
      </c>
      <c r="S191" s="255">
        <v>0</v>
      </c>
      <c r="T191" s="256">
        <f>S191*H191</f>
        <v>0</v>
      </c>
      <c r="AR191" s="257" t="s">
        <v>1477</v>
      </c>
      <c r="AT191" s="257" t="s">
        <v>157</v>
      </c>
      <c r="AU191" s="257" t="s">
        <v>90</v>
      </c>
      <c r="AY191" s="16" t="s">
        <v>154</v>
      </c>
      <c r="BE191" s="139">
        <f>IF(N191="základní",J191,0)</f>
        <v>0</v>
      </c>
      <c r="BF191" s="139">
        <f>IF(N191="snížená",J191,0)</f>
        <v>0</v>
      </c>
      <c r="BG191" s="139">
        <f>IF(N191="zákl. přenesená",J191,0)</f>
        <v>0</v>
      </c>
      <c r="BH191" s="139">
        <f>IF(N191="sníž. přenesená",J191,0)</f>
        <v>0</v>
      </c>
      <c r="BI191" s="139">
        <f>IF(N191="nulová",J191,0)</f>
        <v>0</v>
      </c>
      <c r="BJ191" s="16" t="s">
        <v>88</v>
      </c>
      <c r="BK191" s="139">
        <f>ROUND(I191*H191,2)</f>
        <v>0</v>
      </c>
      <c r="BL191" s="16" t="s">
        <v>1477</v>
      </c>
      <c r="BM191" s="257" t="s">
        <v>1579</v>
      </c>
    </row>
    <row r="192" s="1" customFormat="1">
      <c r="B192" s="39"/>
      <c r="C192" s="40"/>
      <c r="D192" s="258" t="s">
        <v>164</v>
      </c>
      <c r="E192" s="40"/>
      <c r="F192" s="259" t="s">
        <v>1580</v>
      </c>
      <c r="G192" s="40"/>
      <c r="H192" s="40"/>
      <c r="I192" s="155"/>
      <c r="J192" s="40"/>
      <c r="K192" s="40"/>
      <c r="L192" s="41"/>
      <c r="M192" s="260"/>
      <c r="N192" s="87"/>
      <c r="O192" s="87"/>
      <c r="P192" s="87"/>
      <c r="Q192" s="87"/>
      <c r="R192" s="87"/>
      <c r="S192" s="87"/>
      <c r="T192" s="88"/>
      <c r="AT192" s="16" t="s">
        <v>164</v>
      </c>
      <c r="AU192" s="16" t="s">
        <v>90</v>
      </c>
    </row>
    <row r="193" s="1" customFormat="1" ht="16.5" customHeight="1">
      <c r="B193" s="39"/>
      <c r="C193" s="246" t="s">
        <v>309</v>
      </c>
      <c r="D193" s="246" t="s">
        <v>157</v>
      </c>
      <c r="E193" s="247" t="s">
        <v>1581</v>
      </c>
      <c r="F193" s="248" t="s">
        <v>1582</v>
      </c>
      <c r="G193" s="249" t="s">
        <v>615</v>
      </c>
      <c r="H193" s="250">
        <v>29</v>
      </c>
      <c r="I193" s="251"/>
      <c r="J193" s="252">
        <f>ROUND(I193*H193,2)</f>
        <v>0</v>
      </c>
      <c r="K193" s="248" t="s">
        <v>1</v>
      </c>
      <c r="L193" s="41"/>
      <c r="M193" s="253" t="s">
        <v>1</v>
      </c>
      <c r="N193" s="254" t="s">
        <v>45</v>
      </c>
      <c r="O193" s="87"/>
      <c r="P193" s="255">
        <f>O193*H193</f>
        <v>0</v>
      </c>
      <c r="Q193" s="255">
        <v>0</v>
      </c>
      <c r="R193" s="255">
        <f>Q193*H193</f>
        <v>0</v>
      </c>
      <c r="S193" s="255">
        <v>0</v>
      </c>
      <c r="T193" s="256">
        <f>S193*H193</f>
        <v>0</v>
      </c>
      <c r="AR193" s="257" t="s">
        <v>1477</v>
      </c>
      <c r="AT193" s="257" t="s">
        <v>157</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1477</v>
      </c>
      <c r="BM193" s="257" t="s">
        <v>1583</v>
      </c>
    </row>
    <row r="194" s="1" customFormat="1">
      <c r="B194" s="39"/>
      <c r="C194" s="40"/>
      <c r="D194" s="258" t="s">
        <v>164</v>
      </c>
      <c r="E194" s="40"/>
      <c r="F194" s="259" t="s">
        <v>1582</v>
      </c>
      <c r="G194" s="40"/>
      <c r="H194" s="40"/>
      <c r="I194" s="155"/>
      <c r="J194" s="40"/>
      <c r="K194" s="40"/>
      <c r="L194" s="41"/>
      <c r="M194" s="260"/>
      <c r="N194" s="87"/>
      <c r="O194" s="87"/>
      <c r="P194" s="87"/>
      <c r="Q194" s="87"/>
      <c r="R194" s="87"/>
      <c r="S194" s="87"/>
      <c r="T194" s="88"/>
      <c r="AT194" s="16" t="s">
        <v>164</v>
      </c>
      <c r="AU194" s="16" t="s">
        <v>90</v>
      </c>
    </row>
    <row r="195" s="1" customFormat="1" ht="16.5" customHeight="1">
      <c r="B195" s="39"/>
      <c r="C195" s="246" t="s">
        <v>313</v>
      </c>
      <c r="D195" s="246" t="s">
        <v>157</v>
      </c>
      <c r="E195" s="247" t="s">
        <v>1584</v>
      </c>
      <c r="F195" s="248" t="s">
        <v>1585</v>
      </c>
      <c r="G195" s="249" t="s">
        <v>436</v>
      </c>
      <c r="H195" s="250">
        <v>1</v>
      </c>
      <c r="I195" s="251"/>
      <c r="J195" s="252">
        <f>ROUND(I195*H195,2)</f>
        <v>0</v>
      </c>
      <c r="K195" s="248" t="s">
        <v>1</v>
      </c>
      <c r="L195" s="41"/>
      <c r="M195" s="253" t="s">
        <v>1</v>
      </c>
      <c r="N195" s="254" t="s">
        <v>45</v>
      </c>
      <c r="O195" s="87"/>
      <c r="P195" s="255">
        <f>O195*H195</f>
        <v>0</v>
      </c>
      <c r="Q195" s="255">
        <v>0</v>
      </c>
      <c r="R195" s="255">
        <f>Q195*H195</f>
        <v>0</v>
      </c>
      <c r="S195" s="255">
        <v>0</v>
      </c>
      <c r="T195" s="256">
        <f>S195*H195</f>
        <v>0</v>
      </c>
      <c r="AR195" s="257" t="s">
        <v>1477</v>
      </c>
      <c r="AT195" s="257" t="s">
        <v>157</v>
      </c>
      <c r="AU195" s="257" t="s">
        <v>90</v>
      </c>
      <c r="AY195" s="16" t="s">
        <v>154</v>
      </c>
      <c r="BE195" s="139">
        <f>IF(N195="základní",J195,0)</f>
        <v>0</v>
      </c>
      <c r="BF195" s="139">
        <f>IF(N195="snížená",J195,0)</f>
        <v>0</v>
      </c>
      <c r="BG195" s="139">
        <f>IF(N195="zákl. přenesená",J195,0)</f>
        <v>0</v>
      </c>
      <c r="BH195" s="139">
        <f>IF(N195="sníž. přenesená",J195,0)</f>
        <v>0</v>
      </c>
      <c r="BI195" s="139">
        <f>IF(N195="nulová",J195,0)</f>
        <v>0</v>
      </c>
      <c r="BJ195" s="16" t="s">
        <v>88</v>
      </c>
      <c r="BK195" s="139">
        <f>ROUND(I195*H195,2)</f>
        <v>0</v>
      </c>
      <c r="BL195" s="16" t="s">
        <v>1477</v>
      </c>
      <c r="BM195" s="257" t="s">
        <v>1586</v>
      </c>
    </row>
    <row r="196" s="1" customFormat="1">
      <c r="B196" s="39"/>
      <c r="C196" s="40"/>
      <c r="D196" s="258" t="s">
        <v>164</v>
      </c>
      <c r="E196" s="40"/>
      <c r="F196" s="259" t="s">
        <v>1585</v>
      </c>
      <c r="G196" s="40"/>
      <c r="H196" s="40"/>
      <c r="I196" s="155"/>
      <c r="J196" s="40"/>
      <c r="K196" s="40"/>
      <c r="L196" s="41"/>
      <c r="M196" s="260"/>
      <c r="N196" s="87"/>
      <c r="O196" s="87"/>
      <c r="P196" s="87"/>
      <c r="Q196" s="87"/>
      <c r="R196" s="87"/>
      <c r="S196" s="87"/>
      <c r="T196" s="88"/>
      <c r="AT196" s="16" t="s">
        <v>164</v>
      </c>
      <c r="AU196" s="16" t="s">
        <v>90</v>
      </c>
    </row>
    <row r="197" s="1" customFormat="1" ht="16.5" customHeight="1">
      <c r="B197" s="39"/>
      <c r="C197" s="246" t="s">
        <v>318</v>
      </c>
      <c r="D197" s="246" t="s">
        <v>157</v>
      </c>
      <c r="E197" s="247" t="s">
        <v>1587</v>
      </c>
      <c r="F197" s="248" t="s">
        <v>1588</v>
      </c>
      <c r="G197" s="249" t="s">
        <v>436</v>
      </c>
      <c r="H197" s="250">
        <v>1</v>
      </c>
      <c r="I197" s="251"/>
      <c r="J197" s="252">
        <f>ROUND(I197*H197,2)</f>
        <v>0</v>
      </c>
      <c r="K197" s="248" t="s">
        <v>1</v>
      </c>
      <c r="L197" s="41"/>
      <c r="M197" s="253" t="s">
        <v>1</v>
      </c>
      <c r="N197" s="254" t="s">
        <v>45</v>
      </c>
      <c r="O197" s="87"/>
      <c r="P197" s="255">
        <f>O197*H197</f>
        <v>0</v>
      </c>
      <c r="Q197" s="255">
        <v>0</v>
      </c>
      <c r="R197" s="255">
        <f>Q197*H197</f>
        <v>0</v>
      </c>
      <c r="S197" s="255">
        <v>0</v>
      </c>
      <c r="T197" s="256">
        <f>S197*H197</f>
        <v>0</v>
      </c>
      <c r="AR197" s="257" t="s">
        <v>1477</v>
      </c>
      <c r="AT197" s="257" t="s">
        <v>157</v>
      </c>
      <c r="AU197" s="257" t="s">
        <v>90</v>
      </c>
      <c r="AY197" s="16" t="s">
        <v>154</v>
      </c>
      <c r="BE197" s="139">
        <f>IF(N197="základní",J197,0)</f>
        <v>0</v>
      </c>
      <c r="BF197" s="139">
        <f>IF(N197="snížená",J197,0)</f>
        <v>0</v>
      </c>
      <c r="BG197" s="139">
        <f>IF(N197="zákl. přenesená",J197,0)</f>
        <v>0</v>
      </c>
      <c r="BH197" s="139">
        <f>IF(N197="sníž. přenesená",J197,0)</f>
        <v>0</v>
      </c>
      <c r="BI197" s="139">
        <f>IF(N197="nulová",J197,0)</f>
        <v>0</v>
      </c>
      <c r="BJ197" s="16" t="s">
        <v>88</v>
      </c>
      <c r="BK197" s="139">
        <f>ROUND(I197*H197,2)</f>
        <v>0</v>
      </c>
      <c r="BL197" s="16" t="s">
        <v>1477</v>
      </c>
      <c r="BM197" s="257" t="s">
        <v>1589</v>
      </c>
    </row>
    <row r="198" s="1" customFormat="1">
      <c r="B198" s="39"/>
      <c r="C198" s="40"/>
      <c r="D198" s="258" t="s">
        <v>164</v>
      </c>
      <c r="E198" s="40"/>
      <c r="F198" s="259" t="s">
        <v>1588</v>
      </c>
      <c r="G198" s="40"/>
      <c r="H198" s="40"/>
      <c r="I198" s="155"/>
      <c r="J198" s="40"/>
      <c r="K198" s="40"/>
      <c r="L198" s="41"/>
      <c r="M198" s="295"/>
      <c r="N198" s="296"/>
      <c r="O198" s="296"/>
      <c r="P198" s="296"/>
      <c r="Q198" s="296"/>
      <c r="R198" s="296"/>
      <c r="S198" s="296"/>
      <c r="T198" s="297"/>
      <c r="AT198" s="16" t="s">
        <v>164</v>
      </c>
      <c r="AU198" s="16" t="s">
        <v>90</v>
      </c>
    </row>
    <row r="199" s="1" customFormat="1" ht="6.96" customHeight="1">
      <c r="B199" s="62"/>
      <c r="C199" s="63"/>
      <c r="D199" s="63"/>
      <c r="E199" s="63"/>
      <c r="F199" s="63"/>
      <c r="G199" s="63"/>
      <c r="H199" s="63"/>
      <c r="I199" s="191"/>
      <c r="J199" s="63"/>
      <c r="K199" s="63"/>
      <c r="L199" s="41"/>
    </row>
  </sheetData>
  <sheetProtection sheet="1" autoFilter="0" formatColumns="0" formatRows="0" objects="1" scenarios="1" spinCount="100000" saltValue="2wdJTdmd/j3wSVCaDBfHzTjAWQRRNTEMCXp3s+CNH6se1qlhXRFOIfuSApusUVH78Udjsg5qwa5YM4PtVPz8UQ==" hashValue="GyVxVc3IP5Sn+v0RqRX5N2PU/wGgjciRDKS3y05/TXQ7zVeqQ6UM95Ke2PJW561Z4p9J3qSnyH0S3VYTe5zzHA==" algorithmName="SHA-512" password="CC35"/>
  <autoFilter ref="C128:K198"/>
  <mergeCells count="14">
    <mergeCell ref="E7:H7"/>
    <mergeCell ref="E9:H9"/>
    <mergeCell ref="E18:H18"/>
    <mergeCell ref="E27:H27"/>
    <mergeCell ref="E85:H85"/>
    <mergeCell ref="E87:H87"/>
    <mergeCell ref="D103:F103"/>
    <mergeCell ref="D104:F104"/>
    <mergeCell ref="D105:F105"/>
    <mergeCell ref="D106:F106"/>
    <mergeCell ref="D107:F10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Martin Česák</dc:creator>
  <cp:lastModifiedBy>Martin Česák</cp:lastModifiedBy>
  <dcterms:created xsi:type="dcterms:W3CDTF">2019-05-30T10:13:30Z</dcterms:created>
  <dcterms:modified xsi:type="dcterms:W3CDTF">2019-05-30T10:13:35Z</dcterms:modified>
</cp:coreProperties>
</file>