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íList" sheetId="1" r:id="rId1"/>
    <sheet name="Rozpočet" sheetId="2" r:id="rId2"/>
  </sheets>
  <definedNames>
    <definedName name="__MAIN__">'Rozpočet'!$A$2:$AB$93</definedName>
    <definedName name="__MAIN1__">'KrycíList'!$A$1:$O$50</definedName>
    <definedName name="__MvymF__">'Rozpočet'!#REF!</definedName>
    <definedName name="__OobjF__">'Rozpočet'!$A$8:$AB$93</definedName>
    <definedName name="__OoddF__">'Rozpočet'!$A$10:$AB$16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<sst xmlns="http://schemas.openxmlformats.org/spreadsheetml/2006/main" count="152" uniqueCount="112">
  <si>
    <t>.</t>
  </si>
  <si>
    <t>Ř</t>
  </si>
  <si>
    <t>Mj</t>
  </si>
  <si>
    <t>m2</t>
  </si>
  <si>
    <t>m3</t>
  </si>
  <si>
    <t>Dph</t>
  </si>
  <si>
    <t>HSV</t>
  </si>
  <si>
    <t>HZS</t>
  </si>
  <si>
    <t>MON</t>
  </si>
  <si>
    <t>OST</t>
  </si>
  <si>
    <t>PSV</t>
  </si>
  <si>
    <t>VRN</t>
  </si>
  <si>
    <t>.Hdr</t>
  </si>
  <si>
    <t>Dne:</t>
  </si>
  <si>
    <t>Druh</t>
  </si>
  <si>
    <t>% Dph</t>
  </si>
  <si>
    <t>Název</t>
  </si>
  <si>
    <t>Oddíl</t>
  </si>
  <si>
    <t>Sazba</t>
  </si>
  <si>
    <t>Daň</t>
  </si>
  <si>
    <t>Celkem</t>
  </si>
  <si>
    <t>Objekt</t>
  </si>
  <si>
    <t>Základ</t>
  </si>
  <si>
    <t>Datum :</t>
  </si>
  <si>
    <t>Dodávka</t>
  </si>
  <si>
    <t>Nhod/Mj</t>
  </si>
  <si>
    <t>Název MJ</t>
  </si>
  <si>
    <t>Razítko:</t>
  </si>
  <si>
    <t>Sazba[%]</t>
  </si>
  <si>
    <t>Soubor :</t>
  </si>
  <si>
    <t>Základna</t>
  </si>
  <si>
    <t>Faktura :</t>
  </si>
  <si>
    <t>Hm1[t]/Mj</t>
  </si>
  <si>
    <t>Hm2[t]/Mj</t>
  </si>
  <si>
    <t>Sazba DPH</t>
  </si>
  <si>
    <t>Zakázka :</t>
  </si>
  <si>
    <t>Řádek</t>
  </si>
  <si>
    <t>Investor :</t>
  </si>
  <si>
    <t>Náklady/MJ</t>
  </si>
  <si>
    <t>Objednal :</t>
  </si>
  <si>
    <t>Typ oddílu</t>
  </si>
  <si>
    <t>Cena
celkem</t>
  </si>
  <si>
    <t>Cena celkem</t>
  </si>
  <si>
    <t>Normohodiny</t>
  </si>
  <si>
    <t>Vypracoval:</t>
  </si>
  <si>
    <t>Zpracoval :</t>
  </si>
  <si>
    <t>Část :</t>
  </si>
  <si>
    <t>Částka</t>
  </si>
  <si>
    <t>Montáž</t>
  </si>
  <si>
    <t>Odsouhlasil:</t>
  </si>
  <si>
    <t>Projektant :</t>
  </si>
  <si>
    <t>Název nákladu</t>
  </si>
  <si>
    <t>Hmoty1[t] za Mj</t>
  </si>
  <si>
    <t>Hmoty2[t] za Mj</t>
  </si>
  <si>
    <t>Ostatní náklady</t>
  </si>
  <si>
    <t>Přirážky</t>
  </si>
  <si>
    <t>Počet MJ</t>
  </si>
  <si>
    <t>Krycí list zadání</t>
  </si>
  <si>
    <t>Dílčí DPH</t>
  </si>
  <si>
    <t>Číslo(SKP)</t>
  </si>
  <si>
    <t>Sazba [Kč]</t>
  </si>
  <si>
    <t>Umístění :</t>
  </si>
  <si>
    <t>Množství Mj</t>
  </si>
  <si>
    <t>Popis řádku</t>
  </si>
  <si>
    <t>Celkové ostatní náklady</t>
  </si>
  <si>
    <t>Cena vč. DPH</t>
  </si>
  <si>
    <t>Množství [Mj]</t>
  </si>
  <si>
    <t>Dodatek číslo :</t>
  </si>
  <si>
    <t>Zakázka číslo :</t>
  </si>
  <si>
    <t>Archivní číslo :</t>
  </si>
  <si>
    <t>Rozpočet číslo :</t>
  </si>
  <si>
    <t>Položkový rozpočet</t>
  </si>
  <si>
    <t>Rozpočtové náklady [Kč]</t>
  </si>
  <si>
    <t>Stavební objekt číslo :</t>
  </si>
  <si>
    <t>Seznam položek pro oddíl :</t>
  </si>
  <si>
    <t>Základní rozpočtové náklady</t>
  </si>
  <si>
    <t>Účelové měrné jednotky (bez DPH)</t>
  </si>
  <si>
    <t>Celkové rozpočtové náklady (bezDPH)</t>
  </si>
  <si>
    <t>Daň z přidané hodnoty (Rozpočet+Ostatní)</t>
  </si>
  <si>
    <t>Celkové náklady (Rozpočet +Ostatní) vč. DPH</t>
  </si>
  <si>
    <t>Rekonstrukce tělocvičny ZŠ Lánecká</t>
  </si>
  <si>
    <t>zhotovení pružného třívrstvého sportovního roštu</t>
  </si>
  <si>
    <t>dodávka a montáž celoplošného bednění z OSB desek 4 x pero-drážka 22 mm</t>
  </si>
  <si>
    <t>zhotovení vodorovné izolace z těžkých asfaltových pásů s vytažením na obvod</t>
  </si>
  <si>
    <t>úprava podkladu pod vod. izolaci, oškrábáním a vysátím průmyslovým vysavačem</t>
  </si>
  <si>
    <t>montáž nášlapné vrstvy z parket (jasan II+III, 50%) se zalištováním po cel. obvodu</t>
  </si>
  <si>
    <t>broušení podlahy strojní bruskou s vysátím průmyslovým vysavačem</t>
  </si>
  <si>
    <t>mb</t>
  </si>
  <si>
    <t>lepidlo dvojsložkové polyuretanové na lepení parket</t>
  </si>
  <si>
    <t>kg</t>
  </si>
  <si>
    <t xml:space="preserve"> Velká tělocvična</t>
  </si>
  <si>
    <t>Malá tělocvična</t>
  </si>
  <si>
    <t>tmelení celé plochy epoxidovou pryskyřicí s přid. 30% plniče, přebrušení a vysátí</t>
  </si>
  <si>
    <t>tmelení celé plochy epoxidovou pryskyřicí s přid. 30% plniče, přebroušení a vysátí</t>
  </si>
  <si>
    <t>lajnování kurtů epoxidovou barvou mezi vrstvami laku, odstín dle výběru</t>
  </si>
  <si>
    <t>trojnásob. lakování epoxid. protiskluz. atestovaným lakem s přebroušením vrstev</t>
  </si>
  <si>
    <t>troj.lakování epoxid. protiskluz. atestovaným lakem s přebrošením vrstev a leštěním</t>
  </si>
  <si>
    <t>hod.</t>
  </si>
  <si>
    <t>Kryty těles UT</t>
  </si>
  <si>
    <t>zhotovení a montáž ocel. konstrukce s dřev.lakovanou výplní vč. spoj. mat. v V.těl.</t>
  </si>
  <si>
    <t>zhotovení a montáž ocel. konstrukce s dřev.lakovanou výplní vč. spoj. mat. v M.těl.</t>
  </si>
  <si>
    <t>ostatní nespecifikované práce nutné k provedení např. doprava, maipulace atd.</t>
  </si>
  <si>
    <t>ostatní nespecifikované práce nutné k provedení např. doprava, manipulace atd.</t>
  </si>
  <si>
    <t>Cena celkem za stavbu</t>
  </si>
  <si>
    <t>Cena včetně DPH</t>
  </si>
  <si>
    <t>demontáž stávající parketové podlahy včetně roštu a naložení do kontejneru</t>
  </si>
  <si>
    <t>lajnování kurtů epoxidovou barvou v mezi vrstvami laku, odstín dle výběru</t>
  </si>
  <si>
    <t xml:space="preserve">ošetření řeziva chem. přípravkem proti hmyzu, plísním a dřevokazným houbám </t>
  </si>
  <si>
    <t>ostatní nespecifikované práce nutné k provedení např. doprava, manipulace a pod.</t>
  </si>
  <si>
    <t>ZŠ Lánecká - Rekonstrukce podlahy v tělocvičně, Světlá nad Sázavou</t>
  </si>
  <si>
    <t xml:space="preserve"> </t>
  </si>
  <si>
    <t>DPH 21%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</si>
</sst>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5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0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10" fillId="36" borderId="17" xfId="0" applyFont="1" applyFill="1" applyBorder="1" applyAlignment="1">
      <alignment horizontal="right" vertical="top"/>
    </xf>
    <xf numFmtId="0" fontId="10" fillId="36" borderId="17" xfId="0" applyFont="1" applyFill="1" applyBorder="1" applyAlignment="1">
      <alignment vertical="top"/>
    </xf>
    <xf numFmtId="0" fontId="10" fillId="36" borderId="17" xfId="0" applyFont="1" applyFill="1" applyBorder="1" applyAlignment="1">
      <alignment horizontal="center" vertical="top"/>
    </xf>
    <xf numFmtId="0" fontId="10" fillId="36" borderId="17" xfId="0" applyFont="1" applyFill="1" applyBorder="1" applyAlignment="1">
      <alignment vertical="top" wrapText="1"/>
    </xf>
    <xf numFmtId="170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vertical="top"/>
    </xf>
    <xf numFmtId="169" fontId="10" fillId="36" borderId="17" xfId="0" applyNumberFormat="1" applyFont="1" applyFill="1" applyBorder="1" applyAlignment="1">
      <alignment vertical="top"/>
    </xf>
    <xf numFmtId="4" fontId="10" fillId="36" borderId="17" xfId="0" applyNumberFormat="1" applyFont="1" applyFill="1" applyBorder="1" applyAlignment="1">
      <alignment horizontal="right" vertical="top"/>
    </xf>
    <xf numFmtId="0" fontId="27" fillId="33" borderId="0" xfId="0" applyFont="1" applyFill="1" applyBorder="1" applyAlignment="1">
      <alignment vertical="top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0" fillId="33" borderId="0" xfId="0" applyFont="1" applyFill="1" applyBorder="1" applyAlignment="1">
      <alignment vertical="top"/>
    </xf>
    <xf numFmtId="0" fontId="10" fillId="37" borderId="17" xfId="0" applyFont="1" applyFill="1" applyBorder="1" applyAlignment="1">
      <alignment horizontal="right" vertical="top"/>
    </xf>
    <xf numFmtId="0" fontId="10" fillId="37" borderId="17" xfId="0" applyFont="1" applyFill="1" applyBorder="1" applyAlignment="1">
      <alignment horizontal="center" vertical="top"/>
    </xf>
    <xf numFmtId="0" fontId="10" fillId="37" borderId="17" xfId="0" applyFont="1" applyFill="1" applyBorder="1" applyAlignment="1">
      <alignment vertical="top"/>
    </xf>
    <xf numFmtId="0" fontId="10" fillId="37" borderId="17" xfId="0" applyFont="1" applyFill="1" applyBorder="1" applyAlignment="1">
      <alignment vertical="top" wrapText="1"/>
    </xf>
    <xf numFmtId="164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vertical="top"/>
    </xf>
    <xf numFmtId="169" fontId="10" fillId="37" borderId="17" xfId="0" applyNumberFormat="1" applyFont="1" applyFill="1" applyBorder="1" applyAlignment="1">
      <alignment vertical="top"/>
    </xf>
    <xf numFmtId="4" fontId="10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69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29" fillId="33" borderId="15" xfId="0" applyFont="1" applyFill="1" applyBorder="1" applyAlignment="1">
      <alignment horizontal="center" vertical="top"/>
    </xf>
    <xf numFmtId="0" fontId="30" fillId="33" borderId="15" xfId="0" applyFont="1" applyFill="1" applyBorder="1" applyAlignment="1">
      <alignment horizontal="center" vertical="top"/>
    </xf>
    <xf numFmtId="0" fontId="30" fillId="33" borderId="15" xfId="0" applyFont="1" applyFill="1" applyBorder="1" applyAlignment="1">
      <alignment vertical="top"/>
    </xf>
    <xf numFmtId="0" fontId="27" fillId="33" borderId="15" xfId="0" applyFont="1" applyFill="1" applyBorder="1" applyAlignment="1">
      <alignment vertical="top" wrapText="1"/>
    </xf>
    <xf numFmtId="169" fontId="27" fillId="33" borderId="15" xfId="0" applyNumberFormat="1" applyFont="1" applyFill="1" applyBorder="1" applyAlignment="1">
      <alignment vertical="top"/>
    </xf>
    <xf numFmtId="0" fontId="27" fillId="33" borderId="15" xfId="0" applyFont="1" applyFill="1" applyBorder="1" applyAlignment="1">
      <alignment horizontal="center" vertical="top"/>
    </xf>
    <xf numFmtId="4" fontId="27" fillId="33" borderId="15" xfId="0" applyNumberFormat="1" applyFont="1" applyFill="1" applyBorder="1" applyAlignment="1">
      <alignment vertical="top"/>
    </xf>
    <xf numFmtId="167" fontId="30" fillId="33" borderId="15" xfId="0" applyNumberFormat="1" applyFont="1" applyFill="1" applyBorder="1" applyAlignment="1">
      <alignment vertical="top"/>
    </xf>
    <xf numFmtId="171" fontId="29" fillId="33" borderId="15" xfId="0" applyNumberFormat="1" applyFont="1" applyFill="1" applyBorder="1" applyAlignment="1">
      <alignment vertical="top"/>
    </xf>
    <xf numFmtId="171" fontId="27" fillId="33" borderId="15" xfId="0" applyNumberFormat="1" applyFont="1" applyFill="1" applyBorder="1" applyAlignment="1">
      <alignment vertical="top"/>
    </xf>
    <xf numFmtId="172" fontId="27" fillId="33" borderId="15" xfId="0" applyNumberFormat="1" applyFont="1" applyFill="1" applyBorder="1" applyAlignment="1">
      <alignment vertical="top"/>
    </xf>
    <xf numFmtId="166" fontId="29" fillId="33" borderId="15" xfId="0" applyNumberFormat="1" applyFont="1" applyFill="1" applyBorder="1" applyAlignment="1">
      <alignment horizontal="right" vertical="top"/>
    </xf>
    <xf numFmtId="171" fontId="29" fillId="33" borderId="15" xfId="0" applyNumberFormat="1" applyFont="1" applyFill="1" applyBorder="1" applyAlignment="1">
      <alignment horizontal="right" vertical="top"/>
    </xf>
    <xf numFmtId="173" fontId="27" fillId="33" borderId="0" xfId="0" applyNumberFormat="1" applyFont="1" applyFill="1" applyBorder="1" applyAlignment="1">
      <alignment horizontal="right" vertical="top"/>
    </xf>
    <xf numFmtId="0" fontId="30" fillId="33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30" fillId="38" borderId="15" xfId="0" applyFont="1" applyFill="1" applyBorder="1" applyAlignment="1">
      <alignment vertical="top" wrapText="1"/>
    </xf>
    <xf numFmtId="167" fontId="30" fillId="39" borderId="15" xfId="0" applyNumberFormat="1" applyFont="1" applyFill="1" applyBorder="1" applyAlignment="1">
      <alignment vertical="top"/>
    </xf>
    <xf numFmtId="0" fontId="29" fillId="40" borderId="15" xfId="0" applyFont="1" applyFill="1" applyBorder="1" applyAlignment="1">
      <alignment horizontal="center" vertical="top"/>
    </xf>
    <xf numFmtId="0" fontId="30" fillId="40" borderId="15" xfId="0" applyFont="1" applyFill="1" applyBorder="1" applyAlignment="1">
      <alignment horizontal="center" vertical="top"/>
    </xf>
    <xf numFmtId="0" fontId="30" fillId="40" borderId="15" xfId="0" applyFont="1" applyFill="1" applyBorder="1" applyAlignment="1">
      <alignment vertical="top"/>
    </xf>
    <xf numFmtId="0" fontId="30" fillId="41" borderId="15" xfId="0" applyFont="1" applyFill="1" applyBorder="1" applyAlignment="1">
      <alignment vertical="top" wrapText="1"/>
    </xf>
    <xf numFmtId="169" fontId="27" fillId="40" borderId="15" xfId="0" applyNumberFormat="1" applyFont="1" applyFill="1" applyBorder="1" applyAlignment="1">
      <alignment vertical="top"/>
    </xf>
    <xf numFmtId="0" fontId="27" fillId="40" borderId="15" xfId="0" applyFont="1" applyFill="1" applyBorder="1" applyAlignment="1">
      <alignment horizontal="center" vertical="top"/>
    </xf>
    <xf numFmtId="4" fontId="27" fillId="40" borderId="15" xfId="0" applyNumberFormat="1" applyFont="1" applyFill="1" applyBorder="1" applyAlignment="1">
      <alignment vertical="top"/>
    </xf>
    <xf numFmtId="167" fontId="30" fillId="40" borderId="15" xfId="0" applyNumberFormat="1" applyFont="1" applyFill="1" applyBorder="1" applyAlignment="1">
      <alignment vertical="top"/>
    </xf>
    <xf numFmtId="171" fontId="29" fillId="40" borderId="15" xfId="0" applyNumberFormat="1" applyFont="1" applyFill="1" applyBorder="1" applyAlignment="1">
      <alignment vertical="top"/>
    </xf>
    <xf numFmtId="171" fontId="27" fillId="40" borderId="15" xfId="0" applyNumberFormat="1" applyFont="1" applyFill="1" applyBorder="1" applyAlignment="1">
      <alignment vertical="top"/>
    </xf>
    <xf numFmtId="0" fontId="30" fillId="4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/>
    </xf>
    <xf numFmtId="169" fontId="30" fillId="38" borderId="15" xfId="0" applyNumberFormat="1" applyFont="1" applyFill="1" applyBorder="1" applyAlignment="1">
      <alignment vertical="top"/>
    </xf>
    <xf numFmtId="167" fontId="30" fillId="0" borderId="15" xfId="0" applyNumberFormat="1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  <xf numFmtId="14" fontId="0" fillId="33" borderId="15" xfId="0" applyNumberFormat="1" applyFont="1" applyFill="1" applyBorder="1" applyAlignment="1">
      <alignment/>
    </xf>
    <xf numFmtId="4" fontId="27" fillId="42" borderId="15" xfId="0" applyNumberFormat="1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27" sqref="E27:F27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46" t="s">
        <v>57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7"/>
    </row>
    <row r="3" spans="1:15" ht="27" customHeight="1">
      <c r="A3" s="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7"/>
    </row>
    <row r="4" spans="1:15" ht="24" customHeight="1">
      <c r="A4" s="6"/>
      <c r="B4" s="8" t="s">
        <v>35</v>
      </c>
      <c r="C4" s="147" t="s">
        <v>109</v>
      </c>
      <c r="D4" s="147"/>
      <c r="E4" s="147"/>
      <c r="F4" s="147"/>
      <c r="G4" s="147"/>
      <c r="H4" s="147"/>
      <c r="I4" s="9" t="s">
        <v>46</v>
      </c>
      <c r="J4" s="148"/>
      <c r="K4" s="148"/>
      <c r="L4" s="148"/>
      <c r="M4" s="148"/>
      <c r="N4" s="148"/>
      <c r="O4" s="10"/>
    </row>
    <row r="5" spans="1:15" ht="23.25" customHeight="1">
      <c r="A5" s="6"/>
      <c r="B5" s="11" t="s">
        <v>31</v>
      </c>
      <c r="C5" s="12"/>
      <c r="D5" s="149"/>
      <c r="E5" s="149"/>
      <c r="F5" s="13"/>
      <c r="G5" s="150"/>
      <c r="H5" s="150"/>
      <c r="I5" s="150"/>
      <c r="J5" s="150"/>
      <c r="K5" s="150"/>
      <c r="L5" s="150"/>
      <c r="M5" s="150"/>
      <c r="N5" s="150"/>
      <c r="O5" s="14"/>
    </row>
    <row r="6" spans="1:15" ht="15" customHeight="1">
      <c r="A6" s="6"/>
      <c r="B6" s="151" t="s">
        <v>68</v>
      </c>
      <c r="C6" s="151"/>
      <c r="D6" s="152" t="s">
        <v>110</v>
      </c>
      <c r="E6" s="152"/>
      <c r="F6" s="15" t="s">
        <v>61</v>
      </c>
      <c r="G6" s="151"/>
      <c r="H6" s="151"/>
      <c r="I6" s="151"/>
      <c r="J6" s="151"/>
      <c r="K6" s="151"/>
      <c r="L6" s="151"/>
      <c r="M6" s="151"/>
      <c r="N6" s="151"/>
      <c r="O6" s="14"/>
    </row>
    <row r="7" spans="1:15" ht="15" customHeight="1">
      <c r="A7" s="6"/>
      <c r="B7" s="151" t="s">
        <v>73</v>
      </c>
      <c r="C7" s="151"/>
      <c r="D7" s="152"/>
      <c r="E7" s="152"/>
      <c r="F7" s="15" t="s">
        <v>37</v>
      </c>
      <c r="G7" s="151"/>
      <c r="H7" s="151"/>
      <c r="I7" s="151"/>
      <c r="J7" s="151"/>
      <c r="K7" s="151"/>
      <c r="L7" s="151"/>
      <c r="M7" s="151"/>
      <c r="N7" s="151"/>
      <c r="O7" s="14"/>
    </row>
    <row r="8" spans="1:15" ht="15" customHeight="1">
      <c r="A8" s="6"/>
      <c r="B8" s="151" t="s">
        <v>70</v>
      </c>
      <c r="C8" s="151"/>
      <c r="D8" s="152" t="s">
        <v>110</v>
      </c>
      <c r="E8" s="152"/>
      <c r="F8" s="15" t="s">
        <v>39</v>
      </c>
      <c r="G8" s="153"/>
      <c r="H8" s="153"/>
      <c r="I8" s="153"/>
      <c r="J8" s="153"/>
      <c r="K8" s="153"/>
      <c r="L8" s="153"/>
      <c r="M8" s="153"/>
      <c r="N8" s="153"/>
      <c r="O8" s="14"/>
    </row>
    <row r="9" spans="1:15" ht="15" customHeight="1">
      <c r="A9" s="6"/>
      <c r="B9" s="151" t="s">
        <v>67</v>
      </c>
      <c r="C9" s="151"/>
      <c r="D9" s="152"/>
      <c r="E9" s="152"/>
      <c r="F9" s="15" t="s">
        <v>50</v>
      </c>
      <c r="G9" s="153"/>
      <c r="H9" s="153"/>
      <c r="I9" s="153"/>
      <c r="J9" s="153"/>
      <c r="K9" s="153"/>
      <c r="L9" s="153"/>
      <c r="M9" s="153"/>
      <c r="N9" s="153"/>
      <c r="O9" s="14"/>
    </row>
    <row r="10" spans="1:15" ht="15" customHeight="1">
      <c r="A10" s="6"/>
      <c r="B10" s="151" t="s">
        <v>69</v>
      </c>
      <c r="C10" s="151"/>
      <c r="D10" s="151"/>
      <c r="E10" s="151"/>
      <c r="F10" s="15" t="s">
        <v>45</v>
      </c>
      <c r="G10" s="153"/>
      <c r="H10" s="153"/>
      <c r="I10" s="153"/>
      <c r="J10" s="153"/>
      <c r="K10" s="153"/>
      <c r="L10" s="153"/>
      <c r="M10" s="153"/>
      <c r="N10" s="153"/>
      <c r="O10" s="14"/>
    </row>
    <row r="11" spans="1:15" ht="15" customHeight="1">
      <c r="A11" s="6"/>
      <c r="B11" s="151" t="s">
        <v>23</v>
      </c>
      <c r="C11" s="151"/>
      <c r="D11" s="191">
        <v>42817</v>
      </c>
      <c r="E11" s="154"/>
      <c r="F11" s="15"/>
      <c r="G11" s="151"/>
      <c r="H11" s="151"/>
      <c r="I11" s="151"/>
      <c r="J11" s="151"/>
      <c r="K11" s="151"/>
      <c r="L11" s="151"/>
      <c r="M11" s="151"/>
      <c r="N11" s="151"/>
      <c r="O11" s="14"/>
    </row>
    <row r="12" spans="1:15" ht="15" customHeight="1">
      <c r="A12" s="6"/>
      <c r="B12" s="155"/>
      <c r="C12" s="155"/>
      <c r="D12" s="155"/>
      <c r="E12" s="155"/>
      <c r="F12" s="15" t="s">
        <v>29</v>
      </c>
      <c r="G12" s="151" t="s">
        <v>110</v>
      </c>
      <c r="H12" s="151"/>
      <c r="I12" s="151"/>
      <c r="J12" s="151"/>
      <c r="K12" s="151"/>
      <c r="L12" s="151"/>
      <c r="M12" s="151"/>
      <c r="N12" s="151"/>
      <c r="O12" s="14"/>
    </row>
    <row r="13" spans="1:15" ht="15" customHeight="1">
      <c r="A13" s="6"/>
      <c r="B13" s="156" t="s">
        <v>72</v>
      </c>
      <c r="C13" s="156"/>
      <c r="D13" s="156"/>
      <c r="E13" s="156"/>
      <c r="F13" s="156"/>
      <c r="G13" s="157" t="s">
        <v>54</v>
      </c>
      <c r="H13" s="157"/>
      <c r="I13" s="157"/>
      <c r="J13" s="157"/>
      <c r="K13" s="157"/>
      <c r="L13" s="158" t="s">
        <v>44</v>
      </c>
      <c r="M13" s="158"/>
      <c r="N13" s="158"/>
      <c r="O13" s="14"/>
    </row>
    <row r="14" spans="1:15" ht="15" customHeight="1">
      <c r="A14" s="6"/>
      <c r="B14" s="16" t="s">
        <v>40</v>
      </c>
      <c r="C14" s="17" t="s">
        <v>24</v>
      </c>
      <c r="D14" s="17" t="s">
        <v>48</v>
      </c>
      <c r="E14" s="18" t="s">
        <v>7</v>
      </c>
      <c r="F14" s="19" t="s">
        <v>55</v>
      </c>
      <c r="G14" s="159" t="s">
        <v>51</v>
      </c>
      <c r="H14" s="159"/>
      <c r="I14" s="159"/>
      <c r="J14" s="21" t="s">
        <v>47</v>
      </c>
      <c r="K14" s="22" t="s">
        <v>34</v>
      </c>
      <c r="L14" s="14"/>
      <c r="M14" s="3"/>
      <c r="N14" s="3"/>
      <c r="O14" s="14"/>
    </row>
    <row r="15" spans="1:15" ht="15" customHeight="1">
      <c r="A15" s="6"/>
      <c r="B15" s="23" t="s">
        <v>6</v>
      </c>
      <c r="C15" s="24">
        <f>SUMIF(Rozpočet!F9:F94,B15,Rozpočet!L9:L94)</f>
        <v>0</v>
      </c>
      <c r="D15" s="24">
        <f>SUMIF(Rozpočet!F9:F94,B15,Rozpočet!M9:M94)</f>
        <v>0</v>
      </c>
      <c r="E15" s="25">
        <f>SUMIF(Rozpočet!F9:F94,B15,Rozpočet!N9:N94)</f>
        <v>0</v>
      </c>
      <c r="F15" s="26">
        <f>SUMIF(Rozpočet!F9:F94,B15,Rozpočet!O9:O94)</f>
        <v>0</v>
      </c>
      <c r="G15" s="160"/>
      <c r="H15" s="160"/>
      <c r="I15" s="160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10</v>
      </c>
      <c r="C16" s="24">
        <f>SUMIF(Rozpočet!F9:F94,B16,Rozpočet!L9:L94)</f>
        <v>0</v>
      </c>
      <c r="D16" s="24">
        <f>SUMIF(Rozpočet!F9:F94,B16,Rozpočet!M9:M94)</f>
        <v>0</v>
      </c>
      <c r="E16" s="25">
        <f>SUMIF(Rozpočet!F9:F94,B16,Rozpočet!N9:N94)</f>
        <v>0</v>
      </c>
      <c r="F16" s="26">
        <f>SUMIF(Rozpočet!F9:F94,B16,Rozpočet!O9:O94)</f>
        <v>0</v>
      </c>
      <c r="G16" s="160"/>
      <c r="H16" s="160"/>
      <c r="I16" s="160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8</v>
      </c>
      <c r="C17" s="24">
        <f>SUMIF(Rozpočet!F9:F94,B17,Rozpočet!L9:L94)</f>
        <v>0</v>
      </c>
      <c r="D17" s="24">
        <f>SUMIF(Rozpočet!F9:F94,B17,Rozpočet!M9:M94)</f>
        <v>0</v>
      </c>
      <c r="E17" s="25">
        <f>SUMIF(Rozpočet!F9:F94,B17,Rozpočet!N9:N94)</f>
        <v>0</v>
      </c>
      <c r="F17" s="26">
        <f>SUMIF(Rozpočet!F9:F94,B17,Rozpočet!O9:O94)</f>
        <v>0</v>
      </c>
      <c r="G17" s="160"/>
      <c r="H17" s="160"/>
      <c r="I17" s="160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11</v>
      </c>
      <c r="C18" s="24">
        <f>SUMIF(Rozpočet!F9:F94,B18,Rozpočet!L9:L94)</f>
        <v>0</v>
      </c>
      <c r="D18" s="24">
        <f>SUMIF(Rozpočet!F9:F94,B18,Rozpočet!M9:M94)</f>
        <v>0</v>
      </c>
      <c r="E18" s="25">
        <f>SUMIF(Rozpočet!F9:F94,B18,Rozpočet!N9:N94)</f>
        <v>0</v>
      </c>
      <c r="F18" s="26">
        <f>SUMIF(Rozpočet!F9:F94,B18,Rozpočet!O9:O94)</f>
        <v>0</v>
      </c>
      <c r="G18" s="160"/>
      <c r="H18" s="160"/>
      <c r="I18" s="160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9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60"/>
      <c r="H19" s="160"/>
      <c r="I19" s="160"/>
      <c r="J19" s="27"/>
      <c r="K19" s="28"/>
      <c r="L19" s="29" t="s">
        <v>13</v>
      </c>
      <c r="M19" s="3"/>
      <c r="N19" s="3"/>
      <c r="O19" s="14"/>
    </row>
    <row r="20" spans="1:15" ht="15" customHeight="1">
      <c r="A20" s="6"/>
      <c r="B20" s="30" t="s">
        <v>20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60"/>
      <c r="H20" s="160"/>
      <c r="I20" s="160"/>
      <c r="J20" s="27"/>
      <c r="K20" s="28"/>
      <c r="L20" s="14"/>
      <c r="M20" s="34"/>
      <c r="N20" s="34"/>
      <c r="O20" s="14"/>
    </row>
    <row r="21" spans="1:15" ht="15" customHeight="1">
      <c r="A21" s="6"/>
      <c r="B21" s="161" t="s">
        <v>75</v>
      </c>
      <c r="C21" s="161"/>
      <c r="D21" s="161"/>
      <c r="E21" s="162">
        <f>Rozpočet!K43</f>
        <v>0</v>
      </c>
      <c r="F21" s="162"/>
      <c r="G21" s="160"/>
      <c r="H21" s="160"/>
      <c r="I21" s="160"/>
      <c r="J21" s="27"/>
      <c r="K21" s="28"/>
      <c r="L21" s="158" t="s">
        <v>49</v>
      </c>
      <c r="M21" s="158"/>
      <c r="N21" s="158"/>
      <c r="O21" s="14"/>
    </row>
    <row r="22" spans="1:15" ht="15" customHeight="1">
      <c r="A22" s="6"/>
      <c r="B22" s="163" t="s">
        <v>55</v>
      </c>
      <c r="C22" s="163"/>
      <c r="D22" s="163"/>
      <c r="E22" s="164">
        <f>F20</f>
        <v>0</v>
      </c>
      <c r="F22" s="164"/>
      <c r="G22" s="160"/>
      <c r="H22" s="160"/>
      <c r="I22" s="160"/>
      <c r="J22" s="27"/>
      <c r="K22" s="28"/>
      <c r="L22" s="35"/>
      <c r="M22" s="3"/>
      <c r="N22" s="3"/>
      <c r="O22" s="14"/>
    </row>
    <row r="23" spans="1:15" ht="15" customHeight="1">
      <c r="A23" s="6"/>
      <c r="B23" s="165" t="s">
        <v>77</v>
      </c>
      <c r="C23" s="165"/>
      <c r="D23" s="165"/>
      <c r="E23" s="166">
        <f>E21+E22</f>
        <v>0</v>
      </c>
      <c r="F23" s="166"/>
      <c r="G23" s="167" t="s">
        <v>64</v>
      </c>
      <c r="H23" s="167"/>
      <c r="I23" s="167"/>
      <c r="J23" s="168">
        <f>SUM(J15:J22)</f>
        <v>0</v>
      </c>
      <c r="K23" s="168"/>
      <c r="L23" s="14"/>
      <c r="M23" s="3"/>
      <c r="N23" s="3"/>
      <c r="O23" s="14"/>
    </row>
    <row r="24" spans="1:15" ht="15" customHeight="1">
      <c r="A24" s="6"/>
      <c r="B24" s="165"/>
      <c r="C24" s="165"/>
      <c r="D24" s="165"/>
      <c r="E24" s="166"/>
      <c r="F24" s="166"/>
      <c r="G24" s="167"/>
      <c r="H24" s="167"/>
      <c r="I24" s="167"/>
      <c r="J24" s="168"/>
      <c r="K24" s="168"/>
      <c r="L24" s="14"/>
      <c r="M24" s="3"/>
      <c r="N24" s="3"/>
      <c r="O24" s="14"/>
    </row>
    <row r="25" spans="1:15" ht="15" customHeight="1">
      <c r="A25" s="6"/>
      <c r="B25" s="158" t="s">
        <v>78</v>
      </c>
      <c r="C25" s="158"/>
      <c r="D25" s="158"/>
      <c r="E25" s="158"/>
      <c r="F25" s="158"/>
      <c r="G25" s="169" t="s">
        <v>58</v>
      </c>
      <c r="H25" s="169"/>
      <c r="I25" s="169"/>
      <c r="J25" s="169"/>
      <c r="K25" s="169"/>
      <c r="L25" s="14"/>
      <c r="M25" s="3"/>
      <c r="N25" s="3"/>
      <c r="O25" s="14"/>
    </row>
    <row r="26" spans="1:15" ht="15" customHeight="1">
      <c r="A26" s="6"/>
      <c r="B26" s="30" t="s">
        <v>28</v>
      </c>
      <c r="C26" s="170" t="s">
        <v>22</v>
      </c>
      <c r="D26" s="170"/>
      <c r="E26" s="171" t="s">
        <v>19</v>
      </c>
      <c r="F26" s="171"/>
      <c r="G26" s="20"/>
      <c r="H26" s="159" t="s">
        <v>30</v>
      </c>
      <c r="I26" s="159"/>
      <c r="J26" s="172" t="s">
        <v>19</v>
      </c>
      <c r="K26" s="172"/>
      <c r="L26" s="14"/>
      <c r="M26" s="3"/>
      <c r="N26" s="3"/>
      <c r="O26" s="14"/>
    </row>
    <row r="27" spans="1:15" ht="15" customHeight="1">
      <c r="A27" s="6"/>
      <c r="B27" s="36">
        <v>21</v>
      </c>
      <c r="C27" s="173">
        <f>Rozpočet!K43</f>
        <v>0</v>
      </c>
      <c r="D27" s="173"/>
      <c r="E27" s="174">
        <f>C27/100*B27</f>
        <v>0</v>
      </c>
      <c r="F27" s="174"/>
      <c r="G27" s="37"/>
      <c r="H27" s="175">
        <f>SUMIF(K15:K22,B27,J15:J22)</f>
        <v>0</v>
      </c>
      <c r="I27" s="175"/>
      <c r="J27" s="176">
        <f>H27*B27/100</f>
        <v>0</v>
      </c>
      <c r="K27" s="176"/>
      <c r="L27" s="29" t="s">
        <v>13</v>
      </c>
      <c r="M27" s="3"/>
      <c r="N27" s="3"/>
      <c r="O27" s="14"/>
    </row>
    <row r="28" spans="1:15" ht="15" customHeight="1">
      <c r="A28" s="6"/>
      <c r="B28" s="36">
        <v>15</v>
      </c>
      <c r="C28" s="173">
        <f>SUMIF(Rozpočet!S9:S94,B28,Rozpočet!K9:K94)+H28</f>
        <v>0</v>
      </c>
      <c r="D28" s="173"/>
      <c r="E28" s="174">
        <f>C28/100*B28</f>
        <v>0</v>
      </c>
      <c r="F28" s="174"/>
      <c r="G28" s="37"/>
      <c r="H28" s="176">
        <f>SUMIF(K15:K22,B28,J15:J22)</f>
        <v>0</v>
      </c>
      <c r="I28" s="176"/>
      <c r="J28" s="176">
        <f>H28*B28/100</f>
        <v>0</v>
      </c>
      <c r="K28" s="176"/>
      <c r="L28" s="14"/>
      <c r="M28" s="3"/>
      <c r="N28" s="3"/>
      <c r="O28" s="14"/>
    </row>
    <row r="29" spans="1:15" ht="15" customHeight="1">
      <c r="A29" s="6"/>
      <c r="B29" s="36">
        <v>0</v>
      </c>
      <c r="C29" s="173">
        <f>(E23+J23)-(C27+C28)</f>
        <v>0</v>
      </c>
      <c r="D29" s="173"/>
      <c r="E29" s="174">
        <f>C29/100*B29</f>
        <v>0</v>
      </c>
      <c r="F29" s="174"/>
      <c r="G29" s="37"/>
      <c r="H29" s="176">
        <f>J23-(H27+H28)</f>
        <v>0</v>
      </c>
      <c r="I29" s="176"/>
      <c r="J29" s="176">
        <f>H29*B29/100</f>
        <v>0</v>
      </c>
      <c r="K29" s="176"/>
      <c r="L29" s="158" t="s">
        <v>27</v>
      </c>
      <c r="M29" s="158"/>
      <c r="N29" s="158"/>
      <c r="O29" s="14"/>
    </row>
    <row r="30" spans="1:15" ht="15" customHeight="1">
      <c r="A30" s="6"/>
      <c r="B30" s="177"/>
      <c r="C30" s="178">
        <f>ROUNDUP(C27+C28+C29,1)</f>
        <v>0</v>
      </c>
      <c r="D30" s="178"/>
      <c r="E30" s="179">
        <f>ROUNDUP(E27+E28+E29,1)</f>
        <v>0</v>
      </c>
      <c r="F30" s="179"/>
      <c r="G30" s="180"/>
      <c r="H30" s="180"/>
      <c r="I30" s="180"/>
      <c r="J30" s="181">
        <f>J27+J28+J29</f>
        <v>0</v>
      </c>
      <c r="K30" s="181"/>
      <c r="L30" s="14"/>
      <c r="M30" s="3"/>
      <c r="N30" s="3"/>
      <c r="O30" s="14"/>
    </row>
    <row r="31" spans="1:15" ht="15" customHeight="1">
      <c r="A31" s="6"/>
      <c r="B31" s="177"/>
      <c r="C31" s="178"/>
      <c r="D31" s="178"/>
      <c r="E31" s="179"/>
      <c r="F31" s="179"/>
      <c r="G31" s="180"/>
      <c r="H31" s="180"/>
      <c r="I31" s="180"/>
      <c r="J31" s="181"/>
      <c r="K31" s="181"/>
      <c r="L31" s="14"/>
      <c r="M31" s="3"/>
      <c r="N31" s="3"/>
      <c r="O31" s="14"/>
    </row>
    <row r="32" spans="1:15" ht="15" customHeight="1">
      <c r="A32" s="6"/>
      <c r="B32" s="182" t="s">
        <v>79</v>
      </c>
      <c r="C32" s="182"/>
      <c r="D32" s="182"/>
      <c r="E32" s="182"/>
      <c r="F32" s="182"/>
      <c r="G32" s="183" t="s">
        <v>76</v>
      </c>
      <c r="H32" s="183"/>
      <c r="I32" s="183"/>
      <c r="J32" s="183"/>
      <c r="K32" s="183"/>
      <c r="L32" s="3"/>
      <c r="M32" s="3"/>
      <c r="N32" s="3"/>
      <c r="O32" s="14"/>
    </row>
    <row r="33" spans="1:15" ht="15" customHeight="1">
      <c r="A33" s="6"/>
      <c r="B33" s="184">
        <f>C30+E30</f>
        <v>0</v>
      </c>
      <c r="C33" s="184"/>
      <c r="D33" s="184"/>
      <c r="E33" s="184"/>
      <c r="F33" s="184"/>
      <c r="G33" s="185" t="s">
        <v>26</v>
      </c>
      <c r="H33" s="185"/>
      <c r="I33" s="185"/>
      <c r="J33" s="17" t="s">
        <v>56</v>
      </c>
      <c r="K33" s="38" t="s">
        <v>38</v>
      </c>
      <c r="L33" s="3"/>
      <c r="M33" s="3"/>
      <c r="N33" s="3"/>
      <c r="O33" s="14"/>
    </row>
    <row r="34" spans="1:15" ht="15" customHeight="1">
      <c r="A34" s="6"/>
      <c r="B34" s="184"/>
      <c r="C34" s="184"/>
      <c r="D34" s="184"/>
      <c r="E34" s="184"/>
      <c r="F34" s="184"/>
      <c r="G34" s="154"/>
      <c r="H34" s="154"/>
      <c r="I34" s="154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84"/>
      <c r="C35" s="184"/>
      <c r="D35" s="184"/>
      <c r="E35" s="184"/>
      <c r="F35" s="184"/>
      <c r="G35" s="154"/>
      <c r="H35" s="154"/>
      <c r="I35" s="154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84"/>
      <c r="C36" s="184"/>
      <c r="D36" s="184"/>
      <c r="E36" s="184"/>
      <c r="F36" s="184"/>
      <c r="G36" s="154"/>
      <c r="H36" s="154"/>
      <c r="I36" s="154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</sheetData>
  <sheetProtection/>
  <mergeCells count="78"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pane xSplit="6" ySplit="8" topLeftCell="G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48" sqref="J48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5.00390625" style="2" customWidth="1"/>
    <col min="6" max="6" width="8.421875" style="2" customWidth="1"/>
    <col min="7" max="7" width="82.421875" style="2" customWidth="1"/>
    <col min="8" max="8" width="15.140625" style="2" customWidth="1"/>
    <col min="9" max="9" width="8.140625" style="42" customWidth="1"/>
    <col min="10" max="10" width="16.00390625" style="2" customWidth="1"/>
    <col min="11" max="11" width="19.7109375" style="2" customWidth="1"/>
    <col min="12" max="12" width="16.00390625" style="43" customWidth="1"/>
    <col min="13" max="13" width="18.7109375" style="43" customWidth="1"/>
    <col min="14" max="15" width="11.57421875" style="43" hidden="1" customWidth="1"/>
    <col min="16" max="16" width="11.140625" style="44" hidden="1" customWidth="1"/>
    <col min="17" max="18" width="0" style="2" hidden="1" customWidth="1"/>
    <col min="19" max="19" width="11.7109375" style="45" hidden="1" customWidth="1"/>
    <col min="20" max="20" width="0.2890625" style="45" customWidth="1"/>
    <col min="21" max="21" width="1.7109375" style="2" hidden="1" customWidth="1"/>
    <col min="22" max="242" width="11.57421875" style="2" customWidth="1"/>
  </cols>
  <sheetData>
    <row r="1" spans="1:256" s="50" customFormat="1" ht="12.75" customHeight="1" hidden="1">
      <c r="A1" s="46" t="s">
        <v>12</v>
      </c>
      <c r="B1" s="47" t="s">
        <v>21</v>
      </c>
      <c r="C1" s="47" t="s">
        <v>17</v>
      </c>
      <c r="D1" s="47" t="s">
        <v>14</v>
      </c>
      <c r="E1" s="47" t="s">
        <v>36</v>
      </c>
      <c r="F1" s="47" t="s">
        <v>59</v>
      </c>
      <c r="G1" s="47" t="s">
        <v>16</v>
      </c>
      <c r="H1" s="47" t="s">
        <v>66</v>
      </c>
      <c r="I1" s="47" t="s">
        <v>2</v>
      </c>
      <c r="J1" s="47" t="s">
        <v>60</v>
      </c>
      <c r="K1" s="47" t="s">
        <v>42</v>
      </c>
      <c r="L1" s="48" t="s">
        <v>24</v>
      </c>
      <c r="M1" s="48" t="s">
        <v>48</v>
      </c>
      <c r="N1" s="48" t="s">
        <v>7</v>
      </c>
      <c r="O1" s="48" t="s">
        <v>55</v>
      </c>
      <c r="P1" s="49" t="s">
        <v>52</v>
      </c>
      <c r="Q1" s="47" t="s">
        <v>53</v>
      </c>
      <c r="R1" s="47" t="s">
        <v>43</v>
      </c>
      <c r="S1" s="47" t="s">
        <v>5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86" t="s">
        <v>71</v>
      </c>
      <c r="H2" s="186"/>
      <c r="I2" s="186"/>
      <c r="J2" s="186"/>
      <c r="K2" s="186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35</v>
      </c>
      <c r="C3" s="55"/>
      <c r="D3" s="187" t="str">
        <f>KrycíList!D6</f>
        <v> </v>
      </c>
      <c r="E3" s="187"/>
      <c r="F3" s="187"/>
      <c r="G3" s="56" t="s">
        <v>80</v>
      </c>
      <c r="H3" s="188">
        <f>KrycíList!J4</f>
        <v>0</v>
      </c>
      <c r="I3" s="188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89">
        <f>KrycíList!C5</f>
        <v>0</v>
      </c>
      <c r="E4" s="189"/>
      <c r="F4" s="189"/>
      <c r="G4" s="59">
        <f>KrycíList!G5</f>
        <v>0</v>
      </c>
      <c r="H4" s="190">
        <f>KrycíList!D5</f>
        <v>0</v>
      </c>
      <c r="I4" s="190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/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0</v>
      </c>
    </row>
    <row r="6" spans="1:256" s="74" customFormat="1" ht="21.75" customHeight="1">
      <c r="A6" s="69"/>
      <c r="B6" s="70" t="s">
        <v>21</v>
      </c>
      <c r="C6" s="70" t="s">
        <v>17</v>
      </c>
      <c r="D6" s="71" t="s">
        <v>14</v>
      </c>
      <c r="E6" s="70" t="s">
        <v>1</v>
      </c>
      <c r="F6" s="70" t="s">
        <v>59</v>
      </c>
      <c r="G6" s="70" t="s">
        <v>63</v>
      </c>
      <c r="H6" s="70" t="s">
        <v>62</v>
      </c>
      <c r="I6" s="70" t="s">
        <v>2</v>
      </c>
      <c r="J6" s="70" t="s">
        <v>18</v>
      </c>
      <c r="K6" s="72" t="s">
        <v>41</v>
      </c>
      <c r="L6" s="73" t="s">
        <v>24</v>
      </c>
      <c r="M6" s="73" t="s">
        <v>48</v>
      </c>
      <c r="N6" s="73" t="s">
        <v>7</v>
      </c>
      <c r="O6" s="73" t="s">
        <v>55</v>
      </c>
      <c r="P6" s="73" t="s">
        <v>32</v>
      </c>
      <c r="Q6" s="73" t="s">
        <v>33</v>
      </c>
      <c r="R6" s="73" t="s">
        <v>25</v>
      </c>
      <c r="S6" s="73" t="s">
        <v>15</v>
      </c>
      <c r="T6" s="73" t="s">
        <v>65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/>
      <c r="L7" s="80"/>
      <c r="M7" s="80"/>
      <c r="N7" s="80">
        <f>SUMIF($D9:$D95,"B",N9:N95)</f>
        <v>0</v>
      </c>
      <c r="O7" s="80">
        <f>SUMIF($D9:$D95,"B",O9:O95)</f>
        <v>0</v>
      </c>
      <c r="P7" s="80">
        <f>SUMIF($D9:$D95,"B",P9:P95)</f>
        <v>0</v>
      </c>
      <c r="Q7" s="80">
        <f>SUMIF($D9:$D95,"B",Q9:Q95)</f>
        <v>0</v>
      </c>
      <c r="R7" s="80">
        <f>SUMIF($D9:$D95,"B",R9:R95)</f>
        <v>0</v>
      </c>
      <c r="S7" s="81">
        <f>ROUNDUP(SUMIF($D9:$D95,"B",S9:S95),1)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42" s="94" customFormat="1" ht="21.75" customHeight="1">
      <c r="A9" s="83"/>
      <c r="B9" s="84"/>
      <c r="C9" s="85"/>
      <c r="D9" s="86"/>
      <c r="E9" s="85"/>
      <c r="F9" s="85"/>
      <c r="G9" s="87" t="s">
        <v>80</v>
      </c>
      <c r="H9" s="85"/>
      <c r="I9" s="86"/>
      <c r="J9" s="85"/>
      <c r="K9" s="88"/>
      <c r="L9" s="89"/>
      <c r="M9" s="89"/>
      <c r="N9" s="89">
        <f aca="true" t="shared" si="0" ref="N9:S9">SUMIF($D10:$D93,"O",N10:N93)</f>
        <v>0</v>
      </c>
      <c r="O9" s="89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1">
        <f t="shared" si="0"/>
        <v>0</v>
      </c>
      <c r="T9" s="91">
        <f>K9+S9</f>
        <v>0</v>
      </c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</row>
    <row r="10" spans="1:242" s="94" customFormat="1" ht="21.75" customHeight="1" outlineLevel="1">
      <c r="A10" s="83"/>
      <c r="B10" s="95"/>
      <c r="C10" s="96"/>
      <c r="D10" s="97"/>
      <c r="E10" s="98"/>
      <c r="F10" s="98"/>
      <c r="G10" s="99" t="s">
        <v>90</v>
      </c>
      <c r="H10" s="98"/>
      <c r="I10" s="97"/>
      <c r="J10" s="98"/>
      <c r="K10" s="100"/>
      <c r="L10" s="101"/>
      <c r="M10" s="101"/>
      <c r="N10" s="101">
        <f>SUBTOTAL(9,N11:N16)</f>
        <v>0</v>
      </c>
      <c r="O10" s="101">
        <f>SUBTOTAL(9,O11:O16)</f>
        <v>0</v>
      </c>
      <c r="P10" s="102">
        <f>SUMPRODUCT(P11:P16,H11:H16)</f>
        <v>0</v>
      </c>
      <c r="Q10" s="102">
        <f>SUMPRODUCT(Q11:Q16,H11:H16)</f>
        <v>73.185</v>
      </c>
      <c r="R10" s="102">
        <f>SUMPRODUCT(R11:R16,H11:H16)</f>
        <v>0</v>
      </c>
      <c r="S10" s="103">
        <f>SUMPRODUCT(S11:S16,K11:K16)/100</f>
        <v>0</v>
      </c>
      <c r="T10" s="103">
        <f>K10+S10</f>
        <v>0</v>
      </c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</row>
    <row r="11" spans="1:242" s="94" customFormat="1" ht="21.75" customHeight="1" outlineLevel="2">
      <c r="A11" s="83"/>
      <c r="B11" s="104"/>
      <c r="C11" s="105"/>
      <c r="D11" s="106"/>
      <c r="E11" s="107" t="s">
        <v>74</v>
      </c>
      <c r="F11" s="108"/>
      <c r="G11" s="109"/>
      <c r="H11" s="108"/>
      <c r="I11" s="106"/>
      <c r="J11" s="108"/>
      <c r="K11" s="110"/>
      <c r="L11" s="111"/>
      <c r="M11" s="111"/>
      <c r="N11" s="111"/>
      <c r="O11" s="111"/>
      <c r="P11" s="112"/>
      <c r="Q11" s="112"/>
      <c r="R11" s="112"/>
      <c r="S11" s="113"/>
      <c r="T11" s="113"/>
      <c r="U11" s="92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</row>
    <row r="12" spans="1:242" s="94" customFormat="1" ht="21.75" customHeight="1" outlineLevel="2">
      <c r="A12" s="83"/>
      <c r="B12" s="92"/>
      <c r="C12" s="92"/>
      <c r="D12" s="114"/>
      <c r="E12" s="115">
        <v>1</v>
      </c>
      <c r="F12" s="116"/>
      <c r="G12" s="117" t="s">
        <v>105</v>
      </c>
      <c r="H12" s="118">
        <v>287</v>
      </c>
      <c r="I12" s="119" t="s">
        <v>3</v>
      </c>
      <c r="J12" s="192">
        <v>0</v>
      </c>
      <c r="K12" s="121">
        <f>PRODUCT(H12,J12)</f>
        <v>0</v>
      </c>
      <c r="L12" s="122">
        <f aca="true" t="shared" si="1" ref="L12:L19">IF(D12="S",K12,"")</f>
      </c>
      <c r="M12" s="123"/>
      <c r="N12" s="123">
        <f aca="true" t="shared" si="2" ref="N12:N23">IF(D12="H",K12,"")</f>
      </c>
      <c r="O12" s="123">
        <f aca="true" t="shared" si="3" ref="O12:O23">IF(D12="V",K12,"")</f>
      </c>
      <c r="P12" s="124">
        <v>0</v>
      </c>
      <c r="Q12" s="124">
        <v>0.255</v>
      </c>
      <c r="R12" s="124">
        <v>0</v>
      </c>
      <c r="S12" s="125">
        <v>20</v>
      </c>
      <c r="T12" s="126">
        <f aca="true" t="shared" si="4" ref="T12:T23">K12*(S12+100)/100</f>
        <v>0</v>
      </c>
      <c r="U12" s="127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</row>
    <row r="13" spans="1:242" s="94" customFormat="1" ht="21.75" customHeight="1" outlineLevel="2">
      <c r="A13" s="83"/>
      <c r="B13" s="92"/>
      <c r="C13" s="92"/>
      <c r="D13" s="114"/>
      <c r="E13" s="115">
        <v>2</v>
      </c>
      <c r="F13" s="116"/>
      <c r="G13" s="117" t="s">
        <v>84</v>
      </c>
      <c r="H13" s="118">
        <v>287</v>
      </c>
      <c r="I13" s="119" t="s">
        <v>3</v>
      </c>
      <c r="J13" s="192">
        <v>0</v>
      </c>
      <c r="K13" s="121">
        <f aca="true" t="shared" si="5" ref="K13:K24">PRODUCT(H13,J13)</f>
        <v>0</v>
      </c>
      <c r="L13" s="122">
        <f t="shared" si="1"/>
      </c>
      <c r="M13" s="123">
        <f>IF(OR(D13="P",D13="U"),K13,"")</f>
      </c>
      <c r="N13" s="123">
        <f t="shared" si="2"/>
      </c>
      <c r="O13" s="123">
        <f t="shared" si="3"/>
      </c>
      <c r="P13" s="124">
        <v>0</v>
      </c>
      <c r="Q13" s="124">
        <v>0</v>
      </c>
      <c r="R13" s="124">
        <v>0</v>
      </c>
      <c r="S13" s="125">
        <v>20</v>
      </c>
      <c r="T13" s="126">
        <f t="shared" si="4"/>
        <v>0</v>
      </c>
      <c r="U13" s="127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</row>
    <row r="14" spans="1:242" s="94" customFormat="1" ht="21.75" customHeight="1" outlineLevel="2">
      <c r="A14" s="83"/>
      <c r="B14" s="92"/>
      <c r="C14" s="92"/>
      <c r="D14" s="114"/>
      <c r="E14" s="115">
        <v>3</v>
      </c>
      <c r="F14" s="116"/>
      <c r="G14" s="117" t="s">
        <v>83</v>
      </c>
      <c r="H14" s="118">
        <v>303</v>
      </c>
      <c r="I14" s="119" t="s">
        <v>3</v>
      </c>
      <c r="J14" s="192">
        <v>0</v>
      </c>
      <c r="K14" s="121">
        <f t="shared" si="5"/>
        <v>0</v>
      </c>
      <c r="L14" s="122">
        <f t="shared" si="1"/>
      </c>
      <c r="M14" s="123">
        <f>IF(OR(D14="P",D14="U"),K14,"")</f>
      </c>
      <c r="N14" s="123">
        <f t="shared" si="2"/>
      </c>
      <c r="O14" s="123">
        <f t="shared" si="3"/>
      </c>
      <c r="P14" s="124">
        <v>0</v>
      </c>
      <c r="Q14" s="124">
        <v>0</v>
      </c>
      <c r="R14" s="124">
        <v>0</v>
      </c>
      <c r="S14" s="125">
        <v>20</v>
      </c>
      <c r="T14" s="126">
        <f t="shared" si="4"/>
        <v>0</v>
      </c>
      <c r="U14" s="127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</row>
    <row r="15" spans="1:242" s="94" customFormat="1" ht="21.75" customHeight="1" outlineLevel="2">
      <c r="A15" s="83"/>
      <c r="B15" s="92"/>
      <c r="C15" s="92"/>
      <c r="D15" s="114"/>
      <c r="E15" s="115">
        <v>4</v>
      </c>
      <c r="F15" s="116"/>
      <c r="G15" s="117" t="s">
        <v>107</v>
      </c>
      <c r="H15" s="118">
        <v>6</v>
      </c>
      <c r="I15" s="119" t="s">
        <v>4</v>
      </c>
      <c r="J15" s="192">
        <v>0</v>
      </c>
      <c r="K15" s="121">
        <f t="shared" si="5"/>
        <v>0</v>
      </c>
      <c r="L15" s="122">
        <f t="shared" si="1"/>
      </c>
      <c r="M15" s="123"/>
      <c r="N15" s="123">
        <f t="shared" si="2"/>
      </c>
      <c r="O15" s="123">
        <f t="shared" si="3"/>
      </c>
      <c r="P15" s="124">
        <v>0</v>
      </c>
      <c r="Q15" s="124">
        <v>0</v>
      </c>
      <c r="R15" s="124">
        <v>0</v>
      </c>
      <c r="S15" s="125">
        <v>20</v>
      </c>
      <c r="T15" s="126">
        <f t="shared" si="4"/>
        <v>0</v>
      </c>
      <c r="U15" s="127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</row>
    <row r="16" spans="1:242" s="94" customFormat="1" ht="21.75" customHeight="1" outlineLevel="2">
      <c r="A16" s="83"/>
      <c r="B16" s="92"/>
      <c r="C16" s="92"/>
      <c r="D16" s="114"/>
      <c r="E16" s="115">
        <v>5</v>
      </c>
      <c r="F16" s="116"/>
      <c r="G16" s="117" t="s">
        <v>81</v>
      </c>
      <c r="H16" s="118">
        <v>6</v>
      </c>
      <c r="I16" s="119" t="s">
        <v>4</v>
      </c>
      <c r="J16" s="192">
        <v>0</v>
      </c>
      <c r="K16" s="121">
        <f t="shared" si="5"/>
        <v>0</v>
      </c>
      <c r="L16" s="122">
        <f t="shared" si="1"/>
      </c>
      <c r="M16" s="123">
        <f>IF(OR(D16="P",D16="U"),K16,"")</f>
      </c>
      <c r="N16" s="123">
        <f t="shared" si="2"/>
      </c>
      <c r="O16" s="123">
        <f t="shared" si="3"/>
      </c>
      <c r="P16" s="124">
        <v>0</v>
      </c>
      <c r="Q16" s="124">
        <v>0</v>
      </c>
      <c r="R16" s="124">
        <v>0</v>
      </c>
      <c r="S16" s="125">
        <v>20</v>
      </c>
      <c r="T16" s="126">
        <f t="shared" si="4"/>
        <v>0</v>
      </c>
      <c r="U16" s="127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</row>
    <row r="17" spans="1:242" s="94" customFormat="1" ht="21.75" customHeight="1" outlineLevel="2">
      <c r="A17" s="83"/>
      <c r="B17" s="92"/>
      <c r="C17" s="92"/>
      <c r="D17" s="114"/>
      <c r="E17" s="115">
        <v>6</v>
      </c>
      <c r="F17" s="116"/>
      <c r="G17" s="117" t="s">
        <v>82</v>
      </c>
      <c r="H17" s="118">
        <v>287</v>
      </c>
      <c r="I17" s="119" t="s">
        <v>3</v>
      </c>
      <c r="J17" s="192">
        <v>0</v>
      </c>
      <c r="K17" s="121">
        <f t="shared" si="5"/>
        <v>0</v>
      </c>
      <c r="L17" s="122">
        <f t="shared" si="1"/>
      </c>
      <c r="M17" s="123"/>
      <c r="N17" s="123">
        <f t="shared" si="2"/>
      </c>
      <c r="O17" s="123">
        <f t="shared" si="3"/>
      </c>
      <c r="P17" s="124">
        <v>0.00027000000000000006</v>
      </c>
      <c r="Q17" s="124">
        <v>0</v>
      </c>
      <c r="R17" s="124">
        <v>0</v>
      </c>
      <c r="S17" s="125">
        <v>20</v>
      </c>
      <c r="T17" s="126">
        <f t="shared" si="4"/>
        <v>0</v>
      </c>
      <c r="U17" s="127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</row>
    <row r="18" spans="1:242" s="94" customFormat="1" ht="21.75" customHeight="1" outlineLevel="2">
      <c r="A18" s="83"/>
      <c r="B18" s="92"/>
      <c r="C18" s="92"/>
      <c r="D18" s="114"/>
      <c r="E18" s="115">
        <v>7</v>
      </c>
      <c r="F18" s="116"/>
      <c r="G18" s="117" t="s">
        <v>85</v>
      </c>
      <c r="H18" s="118">
        <v>287</v>
      </c>
      <c r="I18" s="119" t="s">
        <v>3</v>
      </c>
      <c r="J18" s="192">
        <v>0</v>
      </c>
      <c r="K18" s="121">
        <f t="shared" si="5"/>
        <v>0</v>
      </c>
      <c r="L18" s="122">
        <f t="shared" si="1"/>
      </c>
      <c r="M18" s="123">
        <f>IF(OR(D18="P",D18="U"),K18,"")</f>
      </c>
      <c r="N18" s="123">
        <f t="shared" si="2"/>
      </c>
      <c r="O18" s="123">
        <f t="shared" si="3"/>
      </c>
      <c r="P18" s="124">
        <v>0</v>
      </c>
      <c r="Q18" s="124">
        <v>0</v>
      </c>
      <c r="R18" s="124">
        <v>0</v>
      </c>
      <c r="S18" s="125">
        <v>20</v>
      </c>
      <c r="T18" s="126">
        <f t="shared" si="4"/>
        <v>0</v>
      </c>
      <c r="U18" s="127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</row>
    <row r="19" spans="1:242" s="94" customFormat="1" ht="21.75" customHeight="1" outlineLevel="2">
      <c r="A19" s="83"/>
      <c r="B19" s="92"/>
      <c r="C19" s="92"/>
      <c r="D19" s="114"/>
      <c r="E19" s="115">
        <v>8</v>
      </c>
      <c r="F19" s="116"/>
      <c r="G19" s="117" t="s">
        <v>86</v>
      </c>
      <c r="H19" s="118">
        <v>287</v>
      </c>
      <c r="I19" s="119" t="s">
        <v>3</v>
      </c>
      <c r="J19" s="192">
        <v>0</v>
      </c>
      <c r="K19" s="121">
        <f t="shared" si="5"/>
        <v>0</v>
      </c>
      <c r="L19" s="122">
        <f t="shared" si="1"/>
      </c>
      <c r="M19" s="123"/>
      <c r="N19" s="123">
        <f t="shared" si="2"/>
      </c>
      <c r="O19" s="123">
        <f t="shared" si="3"/>
      </c>
      <c r="P19" s="124">
        <v>0</v>
      </c>
      <c r="Q19" s="124">
        <v>0</v>
      </c>
      <c r="R19" s="124">
        <v>0</v>
      </c>
      <c r="S19" s="125">
        <v>20</v>
      </c>
      <c r="T19" s="126">
        <f t="shared" si="4"/>
        <v>0</v>
      </c>
      <c r="U19" s="127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</row>
    <row r="20" spans="1:242" s="94" customFormat="1" ht="21.75" customHeight="1" outlineLevel="2">
      <c r="A20" s="83"/>
      <c r="B20" s="92"/>
      <c r="C20" s="92"/>
      <c r="D20" s="114"/>
      <c r="E20" s="115">
        <v>9</v>
      </c>
      <c r="F20" s="116"/>
      <c r="G20" s="117" t="s">
        <v>92</v>
      </c>
      <c r="H20" s="118">
        <v>287</v>
      </c>
      <c r="I20" s="119" t="s">
        <v>3</v>
      </c>
      <c r="J20" s="192">
        <v>0</v>
      </c>
      <c r="K20" s="121">
        <f t="shared" si="5"/>
        <v>0</v>
      </c>
      <c r="L20" s="122"/>
      <c r="M20" s="123"/>
      <c r="N20" s="123">
        <f t="shared" si="2"/>
      </c>
      <c r="O20" s="123">
        <f t="shared" si="3"/>
      </c>
      <c r="P20" s="124">
        <v>0</v>
      </c>
      <c r="Q20" s="124">
        <v>0</v>
      </c>
      <c r="R20" s="124">
        <v>0</v>
      </c>
      <c r="S20" s="125">
        <v>20</v>
      </c>
      <c r="T20" s="126">
        <f t="shared" si="4"/>
        <v>0</v>
      </c>
      <c r="U20" s="127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</row>
    <row r="21" spans="1:242" s="94" customFormat="1" ht="21.75" customHeight="1" outlineLevel="2">
      <c r="A21" s="83"/>
      <c r="B21" s="92"/>
      <c r="C21" s="92"/>
      <c r="D21" s="114"/>
      <c r="E21" s="115">
        <v>10</v>
      </c>
      <c r="F21" s="116"/>
      <c r="G21" s="117" t="s">
        <v>106</v>
      </c>
      <c r="H21" s="118">
        <v>280</v>
      </c>
      <c r="I21" s="119" t="s">
        <v>87</v>
      </c>
      <c r="J21" s="192">
        <v>0</v>
      </c>
      <c r="K21" s="121">
        <f t="shared" si="5"/>
        <v>0</v>
      </c>
      <c r="L21" s="122">
        <f>IF(D21="S",K21,"")</f>
      </c>
      <c r="M21" s="123"/>
      <c r="N21" s="123">
        <f t="shared" si="2"/>
      </c>
      <c r="O21" s="123">
        <f t="shared" si="3"/>
      </c>
      <c r="P21" s="124">
        <v>0</v>
      </c>
      <c r="Q21" s="124">
        <v>0</v>
      </c>
      <c r="R21" s="124">
        <v>0</v>
      </c>
      <c r="S21" s="125">
        <v>20</v>
      </c>
      <c r="T21" s="126">
        <f t="shared" si="4"/>
        <v>0</v>
      </c>
      <c r="U21" s="127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</row>
    <row r="22" spans="1:242" s="94" customFormat="1" ht="21.75" customHeight="1" outlineLevel="2">
      <c r="A22" s="83"/>
      <c r="B22" s="92"/>
      <c r="C22" s="92"/>
      <c r="D22" s="114"/>
      <c r="E22" s="115">
        <v>11</v>
      </c>
      <c r="F22" s="116"/>
      <c r="G22" s="117" t="s">
        <v>88</v>
      </c>
      <c r="H22" s="118">
        <v>280</v>
      </c>
      <c r="I22" s="119" t="s">
        <v>89</v>
      </c>
      <c r="J22" s="192">
        <v>0</v>
      </c>
      <c r="K22" s="121">
        <f t="shared" si="5"/>
        <v>0</v>
      </c>
      <c r="L22" s="122">
        <f>IF(D22="S",K22,"")</f>
      </c>
      <c r="M22" s="123"/>
      <c r="N22" s="123">
        <f t="shared" si="2"/>
      </c>
      <c r="O22" s="123">
        <f t="shared" si="3"/>
      </c>
      <c r="P22" s="124">
        <v>0.13193</v>
      </c>
      <c r="Q22" s="124">
        <v>0</v>
      </c>
      <c r="R22" s="124">
        <v>0</v>
      </c>
      <c r="S22" s="125">
        <v>20</v>
      </c>
      <c r="T22" s="126">
        <f t="shared" si="4"/>
        <v>0</v>
      </c>
      <c r="U22" s="127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</row>
    <row r="23" spans="1:242" s="94" customFormat="1" ht="21.75" customHeight="1" outlineLevel="2">
      <c r="A23" s="83"/>
      <c r="B23" s="92"/>
      <c r="C23" s="92"/>
      <c r="D23" s="114"/>
      <c r="E23" s="115">
        <v>12</v>
      </c>
      <c r="F23" s="116"/>
      <c r="G23" s="117" t="s">
        <v>95</v>
      </c>
      <c r="H23" s="118">
        <v>287</v>
      </c>
      <c r="I23" s="119" t="s">
        <v>3</v>
      </c>
      <c r="J23" s="192">
        <v>0</v>
      </c>
      <c r="K23" s="121">
        <f t="shared" si="5"/>
        <v>0</v>
      </c>
      <c r="L23" s="122"/>
      <c r="M23" s="123">
        <f>IF(OR(D23="P",D23="U"),K23,"")</f>
      </c>
      <c r="N23" s="123">
        <f t="shared" si="2"/>
      </c>
      <c r="O23" s="123">
        <f t="shared" si="3"/>
      </c>
      <c r="P23" s="124">
        <v>0</v>
      </c>
      <c r="Q23" s="124">
        <v>0</v>
      </c>
      <c r="R23" s="124">
        <v>0</v>
      </c>
      <c r="S23" s="125">
        <v>20</v>
      </c>
      <c r="T23" s="126">
        <f t="shared" si="4"/>
        <v>0</v>
      </c>
      <c r="U23" s="127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</row>
    <row r="24" spans="1:242" s="94" customFormat="1" ht="21.75" customHeight="1" outlineLevel="2">
      <c r="A24" s="83"/>
      <c r="B24" s="92"/>
      <c r="C24" s="92"/>
      <c r="D24" s="114"/>
      <c r="E24" s="115">
        <v>13</v>
      </c>
      <c r="F24" s="116"/>
      <c r="G24" s="117" t="s">
        <v>108</v>
      </c>
      <c r="H24" s="118"/>
      <c r="I24" s="119" t="s">
        <v>97</v>
      </c>
      <c r="J24" s="192">
        <v>0</v>
      </c>
      <c r="K24" s="121">
        <f t="shared" si="5"/>
        <v>0</v>
      </c>
      <c r="L24" s="122"/>
      <c r="M24" s="123"/>
      <c r="N24" s="123"/>
      <c r="O24" s="123"/>
      <c r="P24" s="124"/>
      <c r="Q24" s="124"/>
      <c r="R24" s="124"/>
      <c r="S24" s="125"/>
      <c r="T24" s="126"/>
      <c r="U24" s="127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</row>
    <row r="25" spans="1:242" s="94" customFormat="1" ht="21.75" customHeight="1" outlineLevel="2">
      <c r="A25" s="83"/>
      <c r="B25" s="92"/>
      <c r="C25" s="92"/>
      <c r="D25" s="114"/>
      <c r="E25" s="115"/>
      <c r="F25" s="116"/>
      <c r="G25" s="128" t="s">
        <v>20</v>
      </c>
      <c r="H25" s="118"/>
      <c r="I25" s="119"/>
      <c r="J25" s="120"/>
      <c r="K25" s="121">
        <f>H25*J25+SUM(K12:K24)</f>
        <v>0</v>
      </c>
      <c r="L25" s="122">
        <f aca="true" t="shared" si="6" ref="L25:L50">IF(D25="S",K25,"")</f>
      </c>
      <c r="M25" s="123">
        <f>IF(OR(D25="P",D25="U"),K25,"")</f>
      </c>
      <c r="N25" s="123">
        <f aca="true" t="shared" si="7" ref="N25:N68">IF(D25="H",K25,"")</f>
      </c>
      <c r="O25" s="123">
        <f aca="true" t="shared" si="8" ref="O25:O68">IF(D25="V",K25,"")</f>
      </c>
      <c r="P25" s="124">
        <v>0.02214</v>
      </c>
      <c r="Q25" s="124">
        <v>0</v>
      </c>
      <c r="R25" s="124">
        <v>0</v>
      </c>
      <c r="S25" s="125">
        <v>20</v>
      </c>
      <c r="T25" s="126">
        <f aca="true" t="shared" si="9" ref="T25:T68">K25*(S25+100)/100</f>
        <v>0</v>
      </c>
      <c r="U25" s="127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</row>
    <row r="26" spans="1:242" s="94" customFormat="1" ht="21.75" customHeight="1" outlineLevel="2">
      <c r="A26" s="83"/>
      <c r="B26" s="92"/>
      <c r="C26" s="92"/>
      <c r="D26" s="114"/>
      <c r="E26" s="115"/>
      <c r="F26" s="116"/>
      <c r="G26" s="117"/>
      <c r="H26" s="118"/>
      <c r="I26" s="119"/>
      <c r="J26" s="120"/>
      <c r="K26" s="121"/>
      <c r="L26" s="122">
        <f t="shared" si="6"/>
      </c>
      <c r="M26" s="123"/>
      <c r="N26" s="123">
        <f t="shared" si="7"/>
      </c>
      <c r="O26" s="123">
        <f t="shared" si="8"/>
      </c>
      <c r="P26" s="124">
        <v>0.00242</v>
      </c>
      <c r="Q26" s="124">
        <v>0</v>
      </c>
      <c r="R26" s="124">
        <v>0</v>
      </c>
      <c r="S26" s="125">
        <v>20</v>
      </c>
      <c r="T26" s="126">
        <f t="shared" si="9"/>
        <v>0</v>
      </c>
      <c r="U26" s="127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</row>
    <row r="27" spans="1:242" s="94" customFormat="1" ht="21.75" customHeight="1" outlineLevel="2">
      <c r="A27" s="83"/>
      <c r="B27" s="92"/>
      <c r="C27" s="92"/>
      <c r="D27" s="132"/>
      <c r="E27" s="133"/>
      <c r="F27" s="134"/>
      <c r="G27" s="135" t="s">
        <v>91</v>
      </c>
      <c r="H27" s="136"/>
      <c r="I27" s="137"/>
      <c r="J27" s="138"/>
      <c r="K27" s="139">
        <f>H27*J27</f>
        <v>0</v>
      </c>
      <c r="L27" s="140">
        <f t="shared" si="6"/>
      </c>
      <c r="M27" s="141">
        <f>IF(OR(D27="P",D27="U"),K27,"")</f>
      </c>
      <c r="N27" s="123">
        <f t="shared" si="7"/>
      </c>
      <c r="O27" s="123">
        <f t="shared" si="8"/>
      </c>
      <c r="P27" s="124">
        <v>0</v>
      </c>
      <c r="Q27" s="124">
        <v>0</v>
      </c>
      <c r="R27" s="124">
        <v>0</v>
      </c>
      <c r="S27" s="125">
        <v>20</v>
      </c>
      <c r="T27" s="126">
        <f t="shared" si="9"/>
        <v>0</v>
      </c>
      <c r="U27" s="127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</row>
    <row r="28" spans="1:242" s="94" customFormat="1" ht="21.75" customHeight="1" outlineLevel="2">
      <c r="A28" s="83"/>
      <c r="B28" s="92"/>
      <c r="C28" s="92"/>
      <c r="D28" s="114"/>
      <c r="E28" s="115">
        <v>1</v>
      </c>
      <c r="F28" s="116"/>
      <c r="G28" s="117" t="s">
        <v>86</v>
      </c>
      <c r="H28" s="118">
        <v>161</v>
      </c>
      <c r="I28" s="119" t="s">
        <v>3</v>
      </c>
      <c r="J28" s="192">
        <v>0</v>
      </c>
      <c r="K28" s="121">
        <f>PRODUCT(H28,J28)</f>
        <v>0</v>
      </c>
      <c r="L28" s="122">
        <f t="shared" si="6"/>
      </c>
      <c r="M28" s="123"/>
      <c r="N28" s="123">
        <f t="shared" si="7"/>
      </c>
      <c r="O28" s="123">
        <f t="shared" si="8"/>
      </c>
      <c r="P28" s="124">
        <v>0.002</v>
      </c>
      <c r="Q28" s="124">
        <v>0</v>
      </c>
      <c r="R28" s="124">
        <v>0</v>
      </c>
      <c r="S28" s="125">
        <v>20</v>
      </c>
      <c r="T28" s="126">
        <f t="shared" si="9"/>
        <v>0</v>
      </c>
      <c r="U28" s="127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</row>
    <row r="29" spans="1:242" s="94" customFormat="1" ht="21.75" customHeight="1" outlineLevel="2">
      <c r="A29" s="83"/>
      <c r="B29" s="92"/>
      <c r="C29" s="92"/>
      <c r="D29" s="114"/>
      <c r="E29" s="115">
        <v>2</v>
      </c>
      <c r="F29" s="116"/>
      <c r="G29" s="129" t="s">
        <v>93</v>
      </c>
      <c r="H29" s="118">
        <v>161</v>
      </c>
      <c r="I29" s="119" t="s">
        <v>3</v>
      </c>
      <c r="J29" s="192">
        <v>0</v>
      </c>
      <c r="K29" s="121">
        <f>PRODUCT(H29,J29)</f>
        <v>0</v>
      </c>
      <c r="L29" s="122">
        <f t="shared" si="6"/>
      </c>
      <c r="M29" s="123"/>
      <c r="N29" s="123">
        <f t="shared" si="7"/>
      </c>
      <c r="O29" s="123">
        <f t="shared" si="8"/>
      </c>
      <c r="P29" s="124">
        <v>0</v>
      </c>
      <c r="Q29" s="124">
        <v>0</v>
      </c>
      <c r="R29" s="124">
        <v>0</v>
      </c>
      <c r="S29" s="125">
        <v>20</v>
      </c>
      <c r="T29" s="126">
        <f t="shared" si="9"/>
        <v>0</v>
      </c>
      <c r="U29" s="127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</row>
    <row r="30" spans="1:242" s="94" customFormat="1" ht="21.75" customHeight="1" outlineLevel="2">
      <c r="A30" s="83"/>
      <c r="B30" s="92"/>
      <c r="C30" s="92"/>
      <c r="D30" s="114"/>
      <c r="E30" s="115">
        <v>3</v>
      </c>
      <c r="F30" s="116"/>
      <c r="G30" s="117" t="s">
        <v>94</v>
      </c>
      <c r="H30" s="118">
        <v>60</v>
      </c>
      <c r="I30" s="119" t="s">
        <v>87</v>
      </c>
      <c r="J30" s="192">
        <v>0</v>
      </c>
      <c r="K30" s="121">
        <f>PRODUCT(H30,J30)</f>
        <v>0</v>
      </c>
      <c r="L30" s="122">
        <f t="shared" si="6"/>
      </c>
      <c r="M30" s="123"/>
      <c r="N30" s="123">
        <f t="shared" si="7"/>
      </c>
      <c r="O30" s="123">
        <f t="shared" si="8"/>
      </c>
      <c r="P30" s="124">
        <v>0</v>
      </c>
      <c r="Q30" s="124">
        <v>0</v>
      </c>
      <c r="R30" s="124">
        <v>0</v>
      </c>
      <c r="S30" s="125">
        <v>20</v>
      </c>
      <c r="T30" s="126">
        <f t="shared" si="9"/>
        <v>0</v>
      </c>
      <c r="U30" s="127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</row>
    <row r="31" spans="1:242" s="94" customFormat="1" ht="21.75" customHeight="1" outlineLevel="2">
      <c r="A31" s="83"/>
      <c r="B31" s="92"/>
      <c r="C31" s="92"/>
      <c r="D31" s="114"/>
      <c r="E31" s="115">
        <v>4</v>
      </c>
      <c r="F31" s="116"/>
      <c r="G31" s="117" t="s">
        <v>96</v>
      </c>
      <c r="H31" s="118">
        <v>161</v>
      </c>
      <c r="I31" s="119" t="s">
        <v>3</v>
      </c>
      <c r="J31" s="192">
        <v>0</v>
      </c>
      <c r="K31" s="121">
        <f>PRODUCT(H31,J31)</f>
        <v>0</v>
      </c>
      <c r="L31" s="122">
        <f t="shared" si="6"/>
      </c>
      <c r="M31" s="123"/>
      <c r="N31" s="123">
        <f t="shared" si="7"/>
      </c>
      <c r="O31" s="123">
        <f t="shared" si="8"/>
      </c>
      <c r="P31" s="124">
        <v>0.00147</v>
      </c>
      <c r="Q31" s="124">
        <v>0</v>
      </c>
      <c r="R31" s="124">
        <v>0</v>
      </c>
      <c r="S31" s="125">
        <v>20</v>
      </c>
      <c r="T31" s="126">
        <f t="shared" si="9"/>
        <v>0</v>
      </c>
      <c r="U31" s="127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</row>
    <row r="32" spans="1:242" s="94" customFormat="1" ht="21.75" customHeight="1" outlineLevel="2">
      <c r="A32" s="83"/>
      <c r="B32" s="92"/>
      <c r="C32" s="92"/>
      <c r="D32" s="114"/>
      <c r="E32" s="115">
        <v>5</v>
      </c>
      <c r="F32" s="116"/>
      <c r="G32" s="117" t="s">
        <v>102</v>
      </c>
      <c r="H32" s="118"/>
      <c r="I32" s="119" t="s">
        <v>97</v>
      </c>
      <c r="J32" s="192">
        <v>0</v>
      </c>
      <c r="K32" s="121">
        <f>PRODUCT(H32,J32)</f>
        <v>0</v>
      </c>
      <c r="L32" s="122">
        <f t="shared" si="6"/>
      </c>
      <c r="M32" s="123"/>
      <c r="N32" s="123">
        <f t="shared" si="7"/>
      </c>
      <c r="O32" s="123">
        <f t="shared" si="8"/>
      </c>
      <c r="P32" s="124">
        <v>0.006180000000000001</v>
      </c>
      <c r="Q32" s="124">
        <v>0</v>
      </c>
      <c r="R32" s="124">
        <v>0</v>
      </c>
      <c r="S32" s="125">
        <v>20</v>
      </c>
      <c r="T32" s="126">
        <f t="shared" si="9"/>
        <v>0</v>
      </c>
      <c r="U32" s="127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</row>
    <row r="33" spans="1:242" s="94" customFormat="1" ht="21.75" customHeight="1" outlineLevel="2">
      <c r="A33" s="83"/>
      <c r="B33" s="92"/>
      <c r="C33" s="92"/>
      <c r="D33" s="114"/>
      <c r="E33" s="115"/>
      <c r="F33" s="116"/>
      <c r="G33" s="128" t="s">
        <v>20</v>
      </c>
      <c r="H33" s="118"/>
      <c r="I33" s="119"/>
      <c r="J33" s="120"/>
      <c r="K33" s="121">
        <f>SUM(K28:K32)</f>
        <v>0</v>
      </c>
      <c r="L33" s="122">
        <f t="shared" si="6"/>
      </c>
      <c r="M33" s="123"/>
      <c r="N33" s="123">
        <f t="shared" si="7"/>
      </c>
      <c r="O33" s="123">
        <f t="shared" si="8"/>
      </c>
      <c r="P33" s="124">
        <v>0</v>
      </c>
      <c r="Q33" s="124">
        <v>0</v>
      </c>
      <c r="R33" s="124">
        <v>0</v>
      </c>
      <c r="S33" s="125">
        <v>20</v>
      </c>
      <c r="T33" s="126">
        <f t="shared" si="9"/>
        <v>0</v>
      </c>
      <c r="U33" s="127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</row>
    <row r="34" spans="1:242" s="94" customFormat="1" ht="21.75" customHeight="1" outlineLevel="2">
      <c r="A34" s="83"/>
      <c r="B34" s="92"/>
      <c r="C34" s="92"/>
      <c r="D34" s="114"/>
      <c r="E34" s="115"/>
      <c r="F34" s="116"/>
      <c r="G34" s="117"/>
      <c r="H34" s="118"/>
      <c r="I34" s="119"/>
      <c r="J34" s="120"/>
      <c r="K34" s="121"/>
      <c r="L34" s="122">
        <f t="shared" si="6"/>
      </c>
      <c r="M34" s="123"/>
      <c r="N34" s="123">
        <f t="shared" si="7"/>
      </c>
      <c r="O34" s="123">
        <f t="shared" si="8"/>
      </c>
      <c r="P34" s="124">
        <v>0</v>
      </c>
      <c r="Q34" s="124">
        <v>0</v>
      </c>
      <c r="R34" s="124">
        <v>0</v>
      </c>
      <c r="S34" s="125">
        <v>20</v>
      </c>
      <c r="T34" s="126">
        <f t="shared" si="9"/>
        <v>0</v>
      </c>
      <c r="U34" s="127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</row>
    <row r="35" spans="1:242" s="94" customFormat="1" ht="21.75" customHeight="1" outlineLevel="2">
      <c r="A35" s="83"/>
      <c r="B35" s="92"/>
      <c r="C35" s="92"/>
      <c r="D35" s="114"/>
      <c r="E35" s="115"/>
      <c r="F35" s="116"/>
      <c r="G35" s="117"/>
      <c r="H35" s="118"/>
      <c r="I35" s="119"/>
      <c r="J35" s="120"/>
      <c r="K35" s="121"/>
      <c r="L35" s="122">
        <f t="shared" si="6"/>
      </c>
      <c r="M35" s="123"/>
      <c r="N35" s="123">
        <f t="shared" si="7"/>
      </c>
      <c r="O35" s="123">
        <f t="shared" si="8"/>
      </c>
      <c r="P35" s="124">
        <v>0.00225</v>
      </c>
      <c r="Q35" s="124">
        <v>0.07499999999999998</v>
      </c>
      <c r="R35" s="124">
        <v>0</v>
      </c>
      <c r="S35" s="125">
        <v>20</v>
      </c>
      <c r="T35" s="126">
        <f t="shared" si="9"/>
        <v>0</v>
      </c>
      <c r="U35" s="127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</row>
    <row r="36" spans="1:242" s="94" customFormat="1" ht="21.75" customHeight="1" outlineLevel="2">
      <c r="A36" s="83"/>
      <c r="B36" s="92"/>
      <c r="C36" s="92"/>
      <c r="D36" s="132"/>
      <c r="E36" s="133"/>
      <c r="F36" s="134"/>
      <c r="G36" s="142" t="s">
        <v>98</v>
      </c>
      <c r="H36" s="136"/>
      <c r="I36" s="137"/>
      <c r="J36" s="138"/>
      <c r="K36" s="139"/>
      <c r="L36" s="140">
        <f t="shared" si="6"/>
      </c>
      <c r="M36" s="141"/>
      <c r="N36" s="123">
        <f t="shared" si="7"/>
      </c>
      <c r="O36" s="123">
        <f t="shared" si="8"/>
      </c>
      <c r="P36" s="124">
        <v>0.00103</v>
      </c>
      <c r="Q36" s="124">
        <v>0.067</v>
      </c>
      <c r="R36" s="124">
        <v>0</v>
      </c>
      <c r="S36" s="125">
        <v>20</v>
      </c>
      <c r="T36" s="126">
        <f t="shared" si="9"/>
        <v>0</v>
      </c>
      <c r="U36" s="127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</row>
    <row r="37" spans="1:242" s="94" customFormat="1" ht="21.75" customHeight="1" outlineLevel="2">
      <c r="A37" s="83"/>
      <c r="B37" s="92"/>
      <c r="C37" s="92"/>
      <c r="D37" s="114"/>
      <c r="E37" s="115">
        <v>1</v>
      </c>
      <c r="F37" s="116"/>
      <c r="G37" s="117" t="s">
        <v>99</v>
      </c>
      <c r="H37" s="118">
        <v>37</v>
      </c>
      <c r="I37" s="119" t="s">
        <v>87</v>
      </c>
      <c r="J37" s="192">
        <v>0</v>
      </c>
      <c r="K37" s="121">
        <f>PRODUCT(H37,J37)</f>
        <v>0</v>
      </c>
      <c r="L37" s="122">
        <f t="shared" si="6"/>
      </c>
      <c r="M37" s="123"/>
      <c r="N37" s="123">
        <f t="shared" si="7"/>
      </c>
      <c r="O37" s="123">
        <f t="shared" si="8"/>
      </c>
      <c r="P37" s="124">
        <v>0</v>
      </c>
      <c r="Q37" s="124">
        <v>0</v>
      </c>
      <c r="R37" s="124">
        <v>0</v>
      </c>
      <c r="S37" s="125">
        <v>20</v>
      </c>
      <c r="T37" s="126">
        <f t="shared" si="9"/>
        <v>0</v>
      </c>
      <c r="U37" s="127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</row>
    <row r="38" spans="1:242" s="94" customFormat="1" ht="21.75" customHeight="1" outlineLevel="2">
      <c r="A38" s="83"/>
      <c r="B38" s="92"/>
      <c r="C38" s="92"/>
      <c r="D38" s="114"/>
      <c r="E38" s="115">
        <v>2</v>
      </c>
      <c r="F38" s="116"/>
      <c r="G38" s="117" t="s">
        <v>100</v>
      </c>
      <c r="H38" s="118">
        <v>19</v>
      </c>
      <c r="I38" s="119" t="s">
        <v>87</v>
      </c>
      <c r="J38" s="192">
        <v>0</v>
      </c>
      <c r="K38" s="121">
        <f>PRODUCT(H38,J38)</f>
        <v>0</v>
      </c>
      <c r="L38" s="122">
        <f t="shared" si="6"/>
      </c>
      <c r="M38" s="123"/>
      <c r="N38" s="123">
        <f t="shared" si="7"/>
      </c>
      <c r="O38" s="123">
        <f t="shared" si="8"/>
      </c>
      <c r="P38" s="124">
        <v>0</v>
      </c>
      <c r="Q38" s="124">
        <v>0</v>
      </c>
      <c r="R38" s="124">
        <v>0</v>
      </c>
      <c r="S38" s="125">
        <v>20</v>
      </c>
      <c r="T38" s="126">
        <f t="shared" si="9"/>
        <v>0</v>
      </c>
      <c r="U38" s="127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</row>
    <row r="39" spans="1:242" s="94" customFormat="1" ht="21.75" customHeight="1" outlineLevel="2">
      <c r="A39" s="83"/>
      <c r="B39" s="92"/>
      <c r="C39" s="92"/>
      <c r="D39" s="114"/>
      <c r="E39" s="115">
        <v>3</v>
      </c>
      <c r="F39" s="116"/>
      <c r="G39" s="117" t="s">
        <v>101</v>
      </c>
      <c r="H39" s="118"/>
      <c r="I39" s="119" t="s">
        <v>97</v>
      </c>
      <c r="J39" s="192">
        <v>0</v>
      </c>
      <c r="K39" s="121">
        <f>PRODUCT(H39,J39)</f>
        <v>0</v>
      </c>
      <c r="L39" s="122">
        <f t="shared" si="6"/>
      </c>
      <c r="M39" s="123"/>
      <c r="N39" s="123">
        <f t="shared" si="7"/>
      </c>
      <c r="O39" s="123">
        <f t="shared" si="8"/>
      </c>
      <c r="P39" s="124">
        <v>0</v>
      </c>
      <c r="Q39" s="124">
        <v>0</v>
      </c>
      <c r="R39" s="124">
        <v>0</v>
      </c>
      <c r="S39" s="125">
        <v>20</v>
      </c>
      <c r="T39" s="126">
        <f t="shared" si="9"/>
        <v>0</v>
      </c>
      <c r="U39" s="127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</row>
    <row r="40" spans="1:242" s="94" customFormat="1" ht="21.75" customHeight="1" outlineLevel="2">
      <c r="A40" s="83"/>
      <c r="B40" s="92"/>
      <c r="C40" s="92"/>
      <c r="D40" s="114"/>
      <c r="E40" s="115"/>
      <c r="F40" s="116"/>
      <c r="G40" s="128" t="s">
        <v>20</v>
      </c>
      <c r="H40" s="118"/>
      <c r="I40" s="119"/>
      <c r="J40" s="120"/>
      <c r="K40" s="121">
        <f>SUM(K37:K39)</f>
        <v>0</v>
      </c>
      <c r="L40" s="122">
        <f t="shared" si="6"/>
      </c>
      <c r="M40" s="123"/>
      <c r="N40" s="123">
        <f t="shared" si="7"/>
      </c>
      <c r="O40" s="123">
        <f t="shared" si="8"/>
      </c>
      <c r="P40" s="124">
        <v>0</v>
      </c>
      <c r="Q40" s="124">
        <v>0</v>
      </c>
      <c r="R40" s="124">
        <v>0</v>
      </c>
      <c r="S40" s="125">
        <v>20</v>
      </c>
      <c r="T40" s="126">
        <f t="shared" si="9"/>
        <v>0</v>
      </c>
      <c r="U40" s="127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</row>
    <row r="41" spans="1:242" s="94" customFormat="1" ht="21.75" customHeight="1" outlineLevel="2">
      <c r="A41" s="83"/>
      <c r="B41" s="92"/>
      <c r="C41" s="92"/>
      <c r="D41" s="114"/>
      <c r="E41" s="115"/>
      <c r="F41" s="116"/>
      <c r="G41" s="117"/>
      <c r="H41" s="118"/>
      <c r="I41" s="119"/>
      <c r="J41" s="120"/>
      <c r="K41" s="121"/>
      <c r="L41" s="122">
        <f t="shared" si="6"/>
      </c>
      <c r="M41" s="123"/>
      <c r="N41" s="123">
        <f t="shared" si="7"/>
      </c>
      <c r="O41" s="123">
        <f t="shared" si="8"/>
      </c>
      <c r="P41" s="124">
        <v>0</v>
      </c>
      <c r="Q41" s="124">
        <v>0</v>
      </c>
      <c r="R41" s="124">
        <v>0</v>
      </c>
      <c r="S41" s="125">
        <v>20</v>
      </c>
      <c r="T41" s="126">
        <f t="shared" si="9"/>
        <v>0</v>
      </c>
      <c r="U41" s="127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</row>
    <row r="42" spans="1:242" s="94" customFormat="1" ht="21.75" customHeight="1" outlineLevel="2">
      <c r="A42" s="83"/>
      <c r="B42" s="92"/>
      <c r="C42" s="92"/>
      <c r="D42" s="114"/>
      <c r="E42" s="115"/>
      <c r="F42" s="116"/>
      <c r="G42" s="117"/>
      <c r="H42" s="118"/>
      <c r="I42" s="119"/>
      <c r="J42" s="120"/>
      <c r="K42" s="121"/>
      <c r="L42" s="122">
        <f t="shared" si="6"/>
      </c>
      <c r="M42" s="123"/>
      <c r="N42" s="123">
        <f t="shared" si="7"/>
      </c>
      <c r="O42" s="123">
        <f t="shared" si="8"/>
      </c>
      <c r="P42" s="124">
        <v>0</v>
      </c>
      <c r="Q42" s="124">
        <v>0</v>
      </c>
      <c r="R42" s="124">
        <v>0</v>
      </c>
      <c r="S42" s="125">
        <v>20</v>
      </c>
      <c r="T42" s="126">
        <f t="shared" si="9"/>
        <v>0</v>
      </c>
      <c r="U42" s="127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</row>
    <row r="43" spans="1:242" s="94" customFormat="1" ht="21.75" customHeight="1" outlineLevel="2">
      <c r="A43" s="83"/>
      <c r="B43" s="92"/>
      <c r="C43" s="92"/>
      <c r="D43" s="114"/>
      <c r="E43" s="115"/>
      <c r="F43" s="129"/>
      <c r="G43" s="144" t="s">
        <v>103</v>
      </c>
      <c r="I43" s="119"/>
      <c r="J43" s="120"/>
      <c r="K43" s="131">
        <f>SUM(K25,K33,K40)</f>
        <v>0</v>
      </c>
      <c r="L43" s="122">
        <f t="shared" si="6"/>
      </c>
      <c r="M43" s="123"/>
      <c r="N43" s="123">
        <f t="shared" si="7"/>
      </c>
      <c r="O43" s="123">
        <f t="shared" si="8"/>
      </c>
      <c r="P43" s="124">
        <v>0</v>
      </c>
      <c r="Q43" s="124">
        <v>0</v>
      </c>
      <c r="R43" s="124">
        <v>0</v>
      </c>
      <c r="S43" s="125">
        <v>20</v>
      </c>
      <c r="T43" s="126">
        <f t="shared" si="9"/>
        <v>0</v>
      </c>
      <c r="U43" s="127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</row>
    <row r="44" spans="1:242" s="94" customFormat="1" ht="21.75" customHeight="1" outlineLevel="2">
      <c r="A44" s="83"/>
      <c r="B44" s="92"/>
      <c r="C44" s="92"/>
      <c r="D44" s="114"/>
      <c r="E44" s="115"/>
      <c r="F44" s="143"/>
      <c r="G44" s="130" t="s">
        <v>111</v>
      </c>
      <c r="H44" s="118"/>
      <c r="I44" s="119"/>
      <c r="J44" s="120"/>
      <c r="K44" s="131">
        <f>PRODUCT(K43,0.21)</f>
        <v>0</v>
      </c>
      <c r="L44" s="122">
        <f t="shared" si="6"/>
      </c>
      <c r="M44" s="123"/>
      <c r="N44" s="123">
        <f t="shared" si="7"/>
      </c>
      <c r="O44" s="123">
        <f t="shared" si="8"/>
      </c>
      <c r="P44" s="124">
        <v>0</v>
      </c>
      <c r="Q44" s="124">
        <v>0</v>
      </c>
      <c r="R44" s="124">
        <v>0</v>
      </c>
      <c r="S44" s="125">
        <v>20</v>
      </c>
      <c r="T44" s="126">
        <f t="shared" si="9"/>
        <v>0</v>
      </c>
      <c r="U44" s="127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</row>
    <row r="45" spans="1:242" s="94" customFormat="1" ht="21.75" customHeight="1" outlineLevel="2">
      <c r="A45" s="83"/>
      <c r="B45" s="92"/>
      <c r="C45" s="92"/>
      <c r="D45" s="114"/>
      <c r="E45" s="115"/>
      <c r="F45" s="143"/>
      <c r="G45" s="130" t="s">
        <v>104</v>
      </c>
      <c r="H45" s="118"/>
      <c r="I45" s="119"/>
      <c r="J45" s="120"/>
      <c r="K45" s="131">
        <f>SUM(K43:K44)</f>
        <v>0</v>
      </c>
      <c r="L45" s="122">
        <f t="shared" si="6"/>
      </c>
      <c r="M45" s="123"/>
      <c r="N45" s="123">
        <f t="shared" si="7"/>
      </c>
      <c r="O45" s="123">
        <f t="shared" si="8"/>
      </c>
      <c r="P45" s="124">
        <v>0</v>
      </c>
      <c r="Q45" s="124">
        <v>0</v>
      </c>
      <c r="R45" s="124">
        <v>0</v>
      </c>
      <c r="S45" s="125">
        <v>20</v>
      </c>
      <c r="T45" s="126">
        <f t="shared" si="9"/>
        <v>0</v>
      </c>
      <c r="U45" s="12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</row>
    <row r="46" spans="1:242" s="94" customFormat="1" ht="21.75" customHeight="1" outlineLevel="2">
      <c r="A46" s="83"/>
      <c r="B46" s="92"/>
      <c r="C46" s="92"/>
      <c r="D46" s="114"/>
      <c r="E46" s="115"/>
      <c r="F46" s="143"/>
      <c r="G46" s="129"/>
      <c r="H46" s="118"/>
      <c r="I46" s="119"/>
      <c r="J46" s="120"/>
      <c r="K46" s="145"/>
      <c r="L46" s="122">
        <f t="shared" si="6"/>
      </c>
      <c r="M46" s="123"/>
      <c r="N46" s="123">
        <f t="shared" si="7"/>
      </c>
      <c r="O46" s="123">
        <f t="shared" si="8"/>
      </c>
      <c r="P46" s="124">
        <v>0</v>
      </c>
      <c r="Q46" s="124">
        <v>0</v>
      </c>
      <c r="R46" s="124">
        <v>0</v>
      </c>
      <c r="S46" s="125">
        <v>20</v>
      </c>
      <c r="T46" s="126">
        <f t="shared" si="9"/>
        <v>0</v>
      </c>
      <c r="U46" s="12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</row>
    <row r="47" spans="1:242" s="94" customFormat="1" ht="21.75" customHeight="1" outlineLevel="2">
      <c r="A47" s="83"/>
      <c r="B47" s="92"/>
      <c r="C47" s="92"/>
      <c r="D47" s="114"/>
      <c r="E47" s="115"/>
      <c r="F47" s="116"/>
      <c r="G47" s="117"/>
      <c r="H47" s="118"/>
      <c r="I47" s="119"/>
      <c r="J47" s="120"/>
      <c r="K47" s="121"/>
      <c r="L47" s="122">
        <f t="shared" si="6"/>
      </c>
      <c r="M47" s="123"/>
      <c r="N47" s="123">
        <f t="shared" si="7"/>
      </c>
      <c r="O47" s="123">
        <f t="shared" si="8"/>
      </c>
      <c r="P47" s="124">
        <v>0</v>
      </c>
      <c r="Q47" s="124">
        <v>0</v>
      </c>
      <c r="R47" s="124">
        <v>0</v>
      </c>
      <c r="S47" s="125">
        <v>20</v>
      </c>
      <c r="T47" s="126">
        <f t="shared" si="9"/>
        <v>0</v>
      </c>
      <c r="U47" s="12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</row>
    <row r="48" spans="1:242" s="94" customFormat="1" ht="21.75" customHeight="1" outlineLevel="2">
      <c r="A48" s="83"/>
      <c r="B48" s="92"/>
      <c r="C48" s="92"/>
      <c r="D48" s="114"/>
      <c r="E48" s="115"/>
      <c r="F48" s="116"/>
      <c r="G48" s="117"/>
      <c r="H48" s="118"/>
      <c r="I48" s="119"/>
      <c r="J48" s="120"/>
      <c r="K48" s="121"/>
      <c r="L48" s="122">
        <f t="shared" si="6"/>
      </c>
      <c r="M48" s="123"/>
      <c r="N48" s="123">
        <f t="shared" si="7"/>
      </c>
      <c r="O48" s="123">
        <f t="shared" si="8"/>
      </c>
      <c r="P48" s="124">
        <v>0</v>
      </c>
      <c r="Q48" s="124">
        <v>0</v>
      </c>
      <c r="R48" s="124">
        <v>0</v>
      </c>
      <c r="S48" s="125">
        <v>20</v>
      </c>
      <c r="T48" s="126">
        <f t="shared" si="9"/>
        <v>0</v>
      </c>
      <c r="U48" s="127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</row>
    <row r="49" spans="1:242" s="94" customFormat="1" ht="21.75" customHeight="1" outlineLevel="2">
      <c r="A49" s="83"/>
      <c r="B49" s="92"/>
      <c r="C49" s="92"/>
      <c r="D49" s="114"/>
      <c r="E49" s="115"/>
      <c r="F49" s="116"/>
      <c r="G49" s="117"/>
      <c r="H49" s="118"/>
      <c r="I49" s="119"/>
      <c r="J49" s="120"/>
      <c r="K49" s="121"/>
      <c r="L49" s="122">
        <f t="shared" si="6"/>
      </c>
      <c r="M49" s="123"/>
      <c r="N49" s="123">
        <f t="shared" si="7"/>
      </c>
      <c r="O49" s="123">
        <f t="shared" si="8"/>
      </c>
      <c r="P49" s="124">
        <v>0.00017</v>
      </c>
      <c r="Q49" s="124">
        <v>0.014</v>
      </c>
      <c r="R49" s="124">
        <v>0</v>
      </c>
      <c r="S49" s="125">
        <v>20</v>
      </c>
      <c r="T49" s="126">
        <f t="shared" si="9"/>
        <v>0</v>
      </c>
      <c r="U49" s="127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</row>
    <row r="50" spans="1:242" s="94" customFormat="1" ht="21.75" customHeight="1" outlineLevel="2">
      <c r="A50" s="83"/>
      <c r="B50" s="92"/>
      <c r="C50" s="92"/>
      <c r="D50" s="114"/>
      <c r="E50" s="115"/>
      <c r="F50" s="116"/>
      <c r="G50" s="117"/>
      <c r="H50" s="118"/>
      <c r="I50" s="119"/>
      <c r="J50" s="120"/>
      <c r="K50" s="121"/>
      <c r="L50" s="122">
        <f t="shared" si="6"/>
      </c>
      <c r="M50" s="123"/>
      <c r="N50" s="123">
        <f t="shared" si="7"/>
      </c>
      <c r="O50" s="123">
        <f t="shared" si="8"/>
      </c>
      <c r="P50" s="124">
        <v>0</v>
      </c>
      <c r="Q50" s="124">
        <v>0</v>
      </c>
      <c r="R50" s="124">
        <v>0</v>
      </c>
      <c r="S50" s="125">
        <v>20</v>
      </c>
      <c r="T50" s="126">
        <f t="shared" si="9"/>
        <v>0</v>
      </c>
      <c r="U50" s="127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</row>
    <row r="51" spans="1:242" s="94" customFormat="1" ht="21.75" customHeight="1" outlineLevel="2">
      <c r="A51" s="83"/>
      <c r="B51" s="92"/>
      <c r="C51" s="92"/>
      <c r="D51" s="114"/>
      <c r="E51" s="115"/>
      <c r="F51" s="116"/>
      <c r="G51" s="117"/>
      <c r="H51" s="118"/>
      <c r="I51" s="119"/>
      <c r="J51" s="120"/>
      <c r="K51" s="121"/>
      <c r="L51" s="122"/>
      <c r="M51" s="123">
        <f>IF(OR(D51="P",D51="U"),K51,"")</f>
      </c>
      <c r="N51" s="123">
        <f t="shared" si="7"/>
      </c>
      <c r="O51" s="123">
        <f t="shared" si="8"/>
      </c>
      <c r="P51" s="124">
        <v>0</v>
      </c>
      <c r="Q51" s="124">
        <v>0</v>
      </c>
      <c r="R51" s="124">
        <v>0</v>
      </c>
      <c r="S51" s="125">
        <v>20</v>
      </c>
      <c r="T51" s="126">
        <f t="shared" si="9"/>
        <v>0</v>
      </c>
      <c r="U51" s="127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</row>
    <row r="52" spans="1:242" s="94" customFormat="1" ht="21.75" customHeight="1" outlineLevel="2">
      <c r="A52" s="83"/>
      <c r="B52" s="92"/>
      <c r="C52" s="92"/>
      <c r="D52" s="114"/>
      <c r="E52" s="115"/>
      <c r="F52" s="116"/>
      <c r="G52" s="117"/>
      <c r="H52" s="118"/>
      <c r="I52" s="119"/>
      <c r="J52" s="120"/>
      <c r="K52" s="121"/>
      <c r="L52" s="122">
        <f>IF(D52="S",K52,"")</f>
      </c>
      <c r="M52" s="123"/>
      <c r="N52" s="123">
        <f t="shared" si="7"/>
      </c>
      <c r="O52" s="123">
        <f t="shared" si="8"/>
      </c>
      <c r="P52" s="124">
        <v>0</v>
      </c>
      <c r="Q52" s="124">
        <v>0</v>
      </c>
      <c r="R52" s="124">
        <v>0</v>
      </c>
      <c r="S52" s="125">
        <v>20</v>
      </c>
      <c r="T52" s="126">
        <f t="shared" si="9"/>
        <v>0</v>
      </c>
      <c r="U52" s="127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</row>
    <row r="53" spans="1:242" s="94" customFormat="1" ht="21.75" customHeight="1" outlineLevel="2">
      <c r="A53" s="83"/>
      <c r="B53" s="92"/>
      <c r="C53" s="92"/>
      <c r="D53" s="114"/>
      <c r="E53" s="115"/>
      <c r="F53" s="116"/>
      <c r="G53" s="117"/>
      <c r="H53" s="118"/>
      <c r="I53" s="119"/>
      <c r="J53" s="120"/>
      <c r="K53" s="121"/>
      <c r="L53" s="122"/>
      <c r="M53" s="123">
        <f>IF(OR(D53="P",D53="U"),K53,"")</f>
      </c>
      <c r="N53" s="123">
        <f t="shared" si="7"/>
      </c>
      <c r="O53" s="123">
        <f t="shared" si="8"/>
      </c>
      <c r="P53" s="124">
        <v>0</v>
      </c>
      <c r="Q53" s="124">
        <v>0</v>
      </c>
      <c r="R53" s="124">
        <v>0</v>
      </c>
      <c r="S53" s="125">
        <v>20</v>
      </c>
      <c r="T53" s="126">
        <f t="shared" si="9"/>
        <v>0</v>
      </c>
      <c r="U53" s="127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</row>
    <row r="54" spans="1:242" s="94" customFormat="1" ht="21.75" customHeight="1" outlineLevel="2">
      <c r="A54" s="83"/>
      <c r="B54" s="92"/>
      <c r="C54" s="92"/>
      <c r="D54" s="114"/>
      <c r="E54" s="115"/>
      <c r="F54" s="116"/>
      <c r="G54" s="117"/>
      <c r="H54" s="118"/>
      <c r="I54" s="119"/>
      <c r="J54" s="120"/>
      <c r="K54" s="121"/>
      <c r="L54" s="122">
        <f aca="true" t="shared" si="10" ref="L54:L59">IF(D54="S",K54,"")</f>
      </c>
      <c r="M54" s="123"/>
      <c r="N54" s="123">
        <f t="shared" si="7"/>
      </c>
      <c r="O54" s="123">
        <f t="shared" si="8"/>
      </c>
      <c r="P54" s="124">
        <v>0</v>
      </c>
      <c r="Q54" s="124">
        <v>0</v>
      </c>
      <c r="R54" s="124">
        <v>0</v>
      </c>
      <c r="S54" s="125">
        <v>20</v>
      </c>
      <c r="T54" s="126">
        <f t="shared" si="9"/>
        <v>0</v>
      </c>
      <c r="U54" s="127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</row>
    <row r="55" spans="1:242" s="94" customFormat="1" ht="21.75" customHeight="1" outlineLevel="2">
      <c r="A55" s="83"/>
      <c r="B55" s="92"/>
      <c r="C55" s="92"/>
      <c r="D55" s="114"/>
      <c r="E55" s="115"/>
      <c r="F55" s="116"/>
      <c r="G55" s="117"/>
      <c r="H55" s="118"/>
      <c r="I55" s="119"/>
      <c r="J55" s="120"/>
      <c r="K55" s="121"/>
      <c r="L55" s="122">
        <f t="shared" si="10"/>
      </c>
      <c r="M55" s="123"/>
      <c r="N55" s="123">
        <f t="shared" si="7"/>
      </c>
      <c r="O55" s="123">
        <f t="shared" si="8"/>
      </c>
      <c r="P55" s="124">
        <v>0.00348</v>
      </c>
      <c r="Q55" s="124">
        <v>0</v>
      </c>
      <c r="R55" s="124">
        <v>0</v>
      </c>
      <c r="S55" s="125">
        <v>20</v>
      </c>
      <c r="T55" s="126">
        <f t="shared" si="9"/>
        <v>0</v>
      </c>
      <c r="U55" s="127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</row>
    <row r="56" spans="1:242" s="94" customFormat="1" ht="21.75" customHeight="1" outlineLevel="2">
      <c r="A56" s="83"/>
      <c r="B56" s="92"/>
      <c r="C56" s="92"/>
      <c r="D56" s="114"/>
      <c r="E56" s="115"/>
      <c r="F56" s="116"/>
      <c r="G56" s="117"/>
      <c r="H56" s="118"/>
      <c r="I56" s="119"/>
      <c r="J56" s="120"/>
      <c r="K56" s="121"/>
      <c r="L56" s="122">
        <f t="shared" si="10"/>
      </c>
      <c r="M56" s="123"/>
      <c r="N56" s="123">
        <f t="shared" si="7"/>
      </c>
      <c r="O56" s="123">
        <f t="shared" si="8"/>
      </c>
      <c r="P56" s="124">
        <v>0.00307</v>
      </c>
      <c r="Q56" s="124">
        <v>0</v>
      </c>
      <c r="R56" s="124">
        <v>0</v>
      </c>
      <c r="S56" s="125">
        <v>20</v>
      </c>
      <c r="T56" s="126">
        <f t="shared" si="9"/>
        <v>0</v>
      </c>
      <c r="U56" s="127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</row>
    <row r="57" spans="1:242" s="94" customFormat="1" ht="21.75" customHeight="1" outlineLevel="2">
      <c r="A57" s="83"/>
      <c r="B57" s="92"/>
      <c r="C57" s="92"/>
      <c r="D57" s="114"/>
      <c r="E57" s="115"/>
      <c r="F57" s="116"/>
      <c r="G57" s="117"/>
      <c r="H57" s="118"/>
      <c r="I57" s="119"/>
      <c r="J57" s="120"/>
      <c r="K57" s="121"/>
      <c r="L57" s="122">
        <f t="shared" si="10"/>
      </c>
      <c r="M57" s="123"/>
      <c r="N57" s="123">
        <f t="shared" si="7"/>
      </c>
      <c r="O57" s="123">
        <f t="shared" si="8"/>
      </c>
      <c r="P57" s="124">
        <v>0.0020200000000000005</v>
      </c>
      <c r="Q57" s="124">
        <v>0</v>
      </c>
      <c r="R57" s="124">
        <v>0</v>
      </c>
      <c r="S57" s="125">
        <v>20</v>
      </c>
      <c r="T57" s="126">
        <f t="shared" si="9"/>
        <v>0</v>
      </c>
      <c r="U57" s="127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</row>
    <row r="58" spans="1:242" s="94" customFormat="1" ht="21.75" customHeight="1" outlineLevel="2">
      <c r="A58" s="83"/>
      <c r="B58" s="92"/>
      <c r="C58" s="92"/>
      <c r="D58" s="114"/>
      <c r="E58" s="115"/>
      <c r="F58" s="116"/>
      <c r="G58" s="117"/>
      <c r="H58" s="118"/>
      <c r="I58" s="119"/>
      <c r="J58" s="120"/>
      <c r="K58" s="121">
        <f>H58*J58</f>
        <v>0</v>
      </c>
      <c r="L58" s="122">
        <f t="shared" si="10"/>
      </c>
      <c r="M58" s="123">
        <f>IF(OR(D58="P",D58="U"),K58,"")</f>
      </c>
      <c r="N58" s="123">
        <f t="shared" si="7"/>
      </c>
      <c r="O58" s="123">
        <f t="shared" si="8"/>
      </c>
      <c r="P58" s="124">
        <v>0</v>
      </c>
      <c r="Q58" s="124">
        <v>0.0032599999999999994</v>
      </c>
      <c r="R58" s="124">
        <v>0</v>
      </c>
      <c r="S58" s="125">
        <v>20</v>
      </c>
      <c r="T58" s="126">
        <f t="shared" si="9"/>
        <v>0</v>
      </c>
      <c r="U58" s="127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</row>
    <row r="59" spans="1:242" s="94" customFormat="1" ht="21.75" customHeight="1" outlineLevel="2">
      <c r="A59" s="83"/>
      <c r="B59" s="92"/>
      <c r="C59" s="92"/>
      <c r="D59" s="114"/>
      <c r="E59" s="115"/>
      <c r="F59" s="116"/>
      <c r="G59" s="117"/>
      <c r="H59" s="118"/>
      <c r="I59" s="119"/>
      <c r="J59" s="120"/>
      <c r="K59" s="121"/>
      <c r="L59" s="122">
        <f t="shared" si="10"/>
      </c>
      <c r="M59" s="123"/>
      <c r="N59" s="123">
        <f t="shared" si="7"/>
      </c>
      <c r="O59" s="123">
        <f t="shared" si="8"/>
      </c>
      <c r="P59" s="124">
        <v>0</v>
      </c>
      <c r="Q59" s="124">
        <v>0.0006899999999999999</v>
      </c>
      <c r="R59" s="124">
        <v>0</v>
      </c>
      <c r="S59" s="125">
        <v>20</v>
      </c>
      <c r="T59" s="126">
        <f t="shared" si="9"/>
        <v>0</v>
      </c>
      <c r="U59" s="127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</row>
    <row r="60" spans="1:242" s="94" customFormat="1" ht="21.75" customHeight="1" outlineLevel="2">
      <c r="A60" s="83"/>
      <c r="B60" s="92"/>
      <c r="C60" s="92"/>
      <c r="D60"/>
      <c r="E60"/>
      <c r="F60"/>
      <c r="G60"/>
      <c r="H60"/>
      <c r="I60"/>
      <c r="J60"/>
      <c r="K60"/>
      <c r="L60"/>
      <c r="M60"/>
      <c r="N60" s="123">
        <f t="shared" si="7"/>
      </c>
      <c r="O60" s="123">
        <f t="shared" si="8"/>
      </c>
      <c r="P60" s="124">
        <v>0</v>
      </c>
      <c r="Q60" s="124">
        <v>0.00286</v>
      </c>
      <c r="R60" s="124">
        <v>0</v>
      </c>
      <c r="S60" s="125">
        <v>20</v>
      </c>
      <c r="T60" s="126">
        <f t="shared" si="9"/>
        <v>0</v>
      </c>
      <c r="U60" s="127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</row>
    <row r="61" spans="1:242" s="94" customFormat="1" ht="21.75" customHeight="1" outlineLevel="2">
      <c r="A61" s="83"/>
      <c r="B61" s="92"/>
      <c r="C61" s="92"/>
      <c r="D61"/>
      <c r="E61"/>
      <c r="F61"/>
      <c r="G61"/>
      <c r="H61"/>
      <c r="I61"/>
      <c r="J61"/>
      <c r="K61"/>
      <c r="L61"/>
      <c r="M61"/>
      <c r="N61" s="123">
        <f t="shared" si="7"/>
      </c>
      <c r="O61" s="123">
        <f t="shared" si="8"/>
      </c>
      <c r="P61" s="124">
        <v>0</v>
      </c>
      <c r="Q61" s="124">
        <v>0.0019200000000000003</v>
      </c>
      <c r="R61" s="124">
        <v>0</v>
      </c>
      <c r="S61" s="125">
        <v>20</v>
      </c>
      <c r="T61" s="126">
        <f t="shared" si="9"/>
        <v>0</v>
      </c>
      <c r="U61" s="127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</row>
    <row r="62" spans="1:242" s="94" customFormat="1" ht="21.75" customHeight="1" outlineLevel="2">
      <c r="A62" s="83"/>
      <c r="B62" s="92"/>
      <c r="C62" s="92"/>
      <c r="D62"/>
      <c r="E62"/>
      <c r="F62"/>
      <c r="G62"/>
      <c r="H62"/>
      <c r="I62"/>
      <c r="J62"/>
      <c r="K62"/>
      <c r="L62"/>
      <c r="M62"/>
      <c r="N62" s="123">
        <f t="shared" si="7"/>
      </c>
      <c r="O62" s="123">
        <f t="shared" si="8"/>
      </c>
      <c r="P62" s="124">
        <v>0</v>
      </c>
      <c r="Q62" s="124">
        <v>0.0023</v>
      </c>
      <c r="R62" s="124">
        <v>0</v>
      </c>
      <c r="S62" s="125">
        <v>20</v>
      </c>
      <c r="T62" s="126">
        <f t="shared" si="9"/>
        <v>0</v>
      </c>
      <c r="U62" s="127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</row>
    <row r="63" spans="1:242" s="94" customFormat="1" ht="21.75" customHeight="1" outlineLevel="2">
      <c r="A63" s="83"/>
      <c r="B63" s="92"/>
      <c r="C63" s="92"/>
      <c r="D63"/>
      <c r="E63"/>
      <c r="F63"/>
      <c r="G63"/>
      <c r="H63"/>
      <c r="I63"/>
      <c r="J63"/>
      <c r="K63"/>
      <c r="L63"/>
      <c r="M63"/>
      <c r="N63" s="123">
        <f t="shared" si="7"/>
      </c>
      <c r="O63" s="123">
        <f t="shared" si="8"/>
      </c>
      <c r="P63" s="124">
        <v>0</v>
      </c>
      <c r="Q63" s="124">
        <v>0.00135</v>
      </c>
      <c r="R63" s="124">
        <v>0</v>
      </c>
      <c r="S63" s="125">
        <v>20</v>
      </c>
      <c r="T63" s="126">
        <f t="shared" si="9"/>
        <v>0</v>
      </c>
      <c r="U63" s="127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</row>
    <row r="64" spans="1:242" s="94" customFormat="1" ht="21.75" customHeight="1" outlineLevel="2">
      <c r="A64" s="83"/>
      <c r="B64" s="92"/>
      <c r="C64" s="92"/>
      <c r="D64"/>
      <c r="E64"/>
      <c r="F64"/>
      <c r="G64"/>
      <c r="H64"/>
      <c r="I64"/>
      <c r="J64"/>
      <c r="K64"/>
      <c r="L64"/>
      <c r="M64"/>
      <c r="N64" s="123">
        <f t="shared" si="7"/>
      </c>
      <c r="O64" s="123">
        <f t="shared" si="8"/>
      </c>
      <c r="P64" s="124">
        <v>0</v>
      </c>
      <c r="Q64" s="124">
        <v>0.00226</v>
      </c>
      <c r="R64" s="124">
        <v>0</v>
      </c>
      <c r="S64" s="125">
        <v>20</v>
      </c>
      <c r="T64" s="126">
        <f t="shared" si="9"/>
        <v>0</v>
      </c>
      <c r="U64" s="127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</row>
    <row r="65" spans="1:242" s="94" customFormat="1" ht="21.75" customHeight="1" outlineLevel="2">
      <c r="A65" s="83"/>
      <c r="B65" s="92"/>
      <c r="C65" s="92"/>
      <c r="D65"/>
      <c r="E65"/>
      <c r="F65"/>
      <c r="G65"/>
      <c r="H65"/>
      <c r="I65"/>
      <c r="J65"/>
      <c r="K65"/>
      <c r="L65"/>
      <c r="M65"/>
      <c r="N65" s="123">
        <f t="shared" si="7"/>
      </c>
      <c r="O65" s="123">
        <f t="shared" si="8"/>
      </c>
      <c r="P65" s="124">
        <v>0</v>
      </c>
      <c r="Q65" s="124">
        <v>0</v>
      </c>
      <c r="R65" s="124">
        <v>0</v>
      </c>
      <c r="S65" s="125">
        <v>20</v>
      </c>
      <c r="T65" s="126">
        <f t="shared" si="9"/>
        <v>0</v>
      </c>
      <c r="U65" s="127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</row>
    <row r="66" spans="1:242" s="94" customFormat="1" ht="21.75" customHeight="1" outlineLevel="2">
      <c r="A66" s="83"/>
      <c r="B66" s="92"/>
      <c r="C66" s="92"/>
      <c r="D66"/>
      <c r="E66"/>
      <c r="F66"/>
      <c r="G66"/>
      <c r="H66"/>
      <c r="I66"/>
      <c r="J66"/>
      <c r="K66"/>
      <c r="L66"/>
      <c r="M66"/>
      <c r="N66" s="123">
        <f t="shared" si="7"/>
      </c>
      <c r="O66" s="123">
        <f t="shared" si="8"/>
      </c>
      <c r="P66" s="124">
        <v>0</v>
      </c>
      <c r="Q66" s="124">
        <v>0</v>
      </c>
      <c r="R66" s="124">
        <v>0</v>
      </c>
      <c r="S66" s="125">
        <v>20</v>
      </c>
      <c r="T66" s="126">
        <f t="shared" si="9"/>
        <v>0</v>
      </c>
      <c r="U66" s="127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</row>
    <row r="67" spans="1:242" s="94" customFormat="1" ht="21.75" customHeight="1" outlineLevel="2">
      <c r="A67" s="83"/>
      <c r="B67" s="92"/>
      <c r="C67" s="92"/>
      <c r="D67"/>
      <c r="E67"/>
      <c r="F67"/>
      <c r="G67"/>
      <c r="H67"/>
      <c r="I67"/>
      <c r="J67"/>
      <c r="K67"/>
      <c r="L67"/>
      <c r="M67"/>
      <c r="N67" s="123">
        <f t="shared" si="7"/>
      </c>
      <c r="O67" s="123">
        <f t="shared" si="8"/>
      </c>
      <c r="P67" s="124">
        <v>0</v>
      </c>
      <c r="Q67" s="124">
        <v>0</v>
      </c>
      <c r="R67" s="124">
        <v>0</v>
      </c>
      <c r="S67" s="125">
        <v>20</v>
      </c>
      <c r="T67" s="126">
        <f t="shared" si="9"/>
        <v>0</v>
      </c>
      <c r="U67" s="127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</row>
    <row r="68" spans="1:242" s="94" customFormat="1" ht="21.75" customHeight="1" outlineLevel="2">
      <c r="A68" s="83"/>
      <c r="B68" s="92"/>
      <c r="C68" s="92"/>
      <c r="D68"/>
      <c r="E68"/>
      <c r="F68"/>
      <c r="G68"/>
      <c r="H68"/>
      <c r="I68"/>
      <c r="J68"/>
      <c r="K68"/>
      <c r="L68"/>
      <c r="M68"/>
      <c r="N68" s="123">
        <f t="shared" si="7"/>
      </c>
      <c r="O68" s="123">
        <f t="shared" si="8"/>
      </c>
      <c r="P68" s="124">
        <v>0</v>
      </c>
      <c r="Q68" s="124">
        <v>0</v>
      </c>
      <c r="R68" s="124">
        <v>0</v>
      </c>
      <c r="S68" s="125">
        <v>20</v>
      </c>
      <c r="T68" s="126">
        <f t="shared" si="9"/>
        <v>0</v>
      </c>
      <c r="U68" s="127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</row>
    <row r="69" spans="1:242" s="94" customFormat="1" ht="21.75" customHeight="1" outlineLevel="1">
      <c r="A69" s="83"/>
      <c r="B69" s="95"/>
      <c r="C69"/>
      <c r="D69"/>
      <c r="E69"/>
      <c r="F69"/>
      <c r="G69"/>
      <c r="H69"/>
      <c r="I69"/>
      <c r="J69"/>
      <c r="K69"/>
      <c r="L69"/>
      <c r="M69"/>
      <c r="N69" s="101">
        <f>SUBTOTAL(9,N70:N74)</f>
        <v>0</v>
      </c>
      <c r="O69" s="101">
        <f>SUBTOTAL(9,O70:O74)</f>
        <v>0</v>
      </c>
      <c r="P69" s="102">
        <f>SUMPRODUCT(P70:P74,H70:H74)</f>
        <v>0</v>
      </c>
      <c r="Q69" s="102">
        <f>SUMPRODUCT(Q70:Q74,H70:H74)</f>
        <v>0</v>
      </c>
      <c r="R69" s="102">
        <f>SUMPRODUCT(R70:R74,H70:H74)</f>
        <v>0</v>
      </c>
      <c r="S69" s="103">
        <f>SUMPRODUCT(S70:S74,K70:K74)/100</f>
        <v>0</v>
      </c>
      <c r="T69" s="103">
        <f>K69+S69</f>
        <v>0</v>
      </c>
      <c r="U69" s="92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</row>
    <row r="70" spans="1:242" s="94" customFormat="1" ht="21.75" customHeight="1" outlineLevel="2">
      <c r="A70" s="83"/>
      <c r="B70" s="104"/>
      <c r="C70"/>
      <c r="D70"/>
      <c r="E70"/>
      <c r="F70"/>
      <c r="G70"/>
      <c r="H70"/>
      <c r="I70"/>
      <c r="J70"/>
      <c r="K70"/>
      <c r="L70"/>
      <c r="M70"/>
      <c r="N70" s="111"/>
      <c r="O70" s="111"/>
      <c r="P70" s="112"/>
      <c r="Q70" s="112"/>
      <c r="R70" s="112"/>
      <c r="S70" s="113"/>
      <c r="T70" s="113"/>
      <c r="U70" s="92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</row>
    <row r="71" spans="1:242" s="94" customFormat="1" ht="21.75" customHeight="1" outlineLevel="2">
      <c r="A71" s="83"/>
      <c r="B71" s="92"/>
      <c r="C71"/>
      <c r="D71"/>
      <c r="E71"/>
      <c r="F71"/>
      <c r="G71"/>
      <c r="H71"/>
      <c r="I71"/>
      <c r="J71"/>
      <c r="K71"/>
      <c r="L71"/>
      <c r="M71"/>
      <c r="N71" s="123">
        <f>IF(D71="H",K71,"")</f>
      </c>
      <c r="O71" s="123">
        <f>IF(D71="V",K71,"")</f>
      </c>
      <c r="P71" s="124">
        <v>0</v>
      </c>
      <c r="Q71" s="124">
        <v>0</v>
      </c>
      <c r="R71" s="124">
        <v>0</v>
      </c>
      <c r="S71" s="125">
        <v>20</v>
      </c>
      <c r="T71" s="126">
        <f>K71*(S71+100)/100</f>
        <v>0</v>
      </c>
      <c r="U71" s="127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</row>
    <row r="72" spans="1:242" s="94" customFormat="1" ht="21.75" customHeight="1" outlineLevel="2">
      <c r="A72" s="83"/>
      <c r="B72" s="92"/>
      <c r="C72"/>
      <c r="D72"/>
      <c r="E72"/>
      <c r="F72"/>
      <c r="G72"/>
      <c r="H72"/>
      <c r="I72"/>
      <c r="J72"/>
      <c r="K72"/>
      <c r="L72"/>
      <c r="M72"/>
      <c r="N72" s="123">
        <f>IF(D72="H",K72,"")</f>
      </c>
      <c r="O72" s="123">
        <f>IF(D72="V",K72,"")</f>
      </c>
      <c r="P72" s="124">
        <v>0</v>
      </c>
      <c r="Q72" s="124">
        <v>0</v>
      </c>
      <c r="R72" s="124">
        <v>0</v>
      </c>
      <c r="S72" s="125">
        <v>20</v>
      </c>
      <c r="T72" s="126">
        <f>K72*(S72+100)/100</f>
        <v>0</v>
      </c>
      <c r="U72" s="127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</row>
    <row r="73" spans="1:242" s="94" customFormat="1" ht="21.75" customHeight="1" outlineLevel="2">
      <c r="A73" s="83"/>
      <c r="B73" s="92"/>
      <c r="C73"/>
      <c r="D73"/>
      <c r="E73"/>
      <c r="F73"/>
      <c r="G73"/>
      <c r="H73"/>
      <c r="I73"/>
      <c r="J73"/>
      <c r="K73"/>
      <c r="L73"/>
      <c r="M73"/>
      <c r="N73" s="123">
        <f>IF(D73="H",K73,"")</f>
      </c>
      <c r="O73" s="123">
        <f>IF(D73="V",K73,"")</f>
      </c>
      <c r="P73" s="124">
        <v>0</v>
      </c>
      <c r="Q73" s="124">
        <v>0</v>
      </c>
      <c r="R73" s="124">
        <v>0</v>
      </c>
      <c r="S73" s="125">
        <v>20</v>
      </c>
      <c r="T73" s="126">
        <f>K73*(S73+100)/100</f>
        <v>0</v>
      </c>
      <c r="U73" s="127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</row>
    <row r="74" spans="1:242" s="94" customFormat="1" ht="21.75" customHeight="1" outlineLevel="2">
      <c r="A74" s="83"/>
      <c r="B74" s="92"/>
      <c r="C74"/>
      <c r="D74"/>
      <c r="E74"/>
      <c r="F74"/>
      <c r="G74"/>
      <c r="H74"/>
      <c r="I74"/>
      <c r="J74"/>
      <c r="K74"/>
      <c r="L74"/>
      <c r="M74"/>
      <c r="N74" s="123">
        <f>IF(D74="H",K74,"")</f>
      </c>
      <c r="O74" s="123">
        <f>IF(D74="V",K74,"")</f>
      </c>
      <c r="P74" s="124">
        <v>0</v>
      </c>
      <c r="Q74" s="124">
        <v>0</v>
      </c>
      <c r="R74" s="124">
        <v>0</v>
      </c>
      <c r="S74" s="125">
        <v>20</v>
      </c>
      <c r="T74" s="126">
        <f>K74*(S74+100)/100</f>
        <v>0</v>
      </c>
      <c r="U74" s="127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</row>
    <row r="75" spans="1:242" s="94" customFormat="1" ht="21.75" customHeight="1" outlineLevel="1">
      <c r="A75" s="83"/>
      <c r="B75" s="95"/>
      <c r="C75"/>
      <c r="D75"/>
      <c r="E75"/>
      <c r="F75"/>
      <c r="G75"/>
      <c r="H75"/>
      <c r="I75"/>
      <c r="J75"/>
      <c r="K75"/>
      <c r="L75"/>
      <c r="M75"/>
      <c r="N75" s="101">
        <f>SUBTOTAL(9,N76:N80)</f>
        <v>0</v>
      </c>
      <c r="O75" s="101">
        <f>SUBTOTAL(9,O76:O80)</f>
        <v>0</v>
      </c>
      <c r="P75" s="102">
        <f>SUMPRODUCT(P76:P80,H76:H80)</f>
        <v>0</v>
      </c>
      <c r="Q75" s="102">
        <f>SUMPRODUCT(Q76:Q80,H76:H80)</f>
        <v>0</v>
      </c>
      <c r="R75" s="102">
        <f>SUMPRODUCT(R76:R80,H76:H80)</f>
        <v>0</v>
      </c>
      <c r="S75" s="103">
        <f>SUMPRODUCT(S76:S80,K76:K80)/100</f>
        <v>0</v>
      </c>
      <c r="T75" s="103">
        <f>K75+S75</f>
        <v>0</v>
      </c>
      <c r="U75" s="92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</row>
    <row r="76" spans="1:242" s="94" customFormat="1" ht="21.75" customHeight="1" outlineLevel="2">
      <c r="A76" s="83"/>
      <c r="B76" s="104"/>
      <c r="C76"/>
      <c r="D76"/>
      <c r="E76"/>
      <c r="F76"/>
      <c r="G76"/>
      <c r="H76"/>
      <c r="I76"/>
      <c r="J76"/>
      <c r="K76"/>
      <c r="L76"/>
      <c r="M76"/>
      <c r="N76" s="111"/>
      <c r="O76" s="111"/>
      <c r="P76" s="112"/>
      <c r="Q76" s="112"/>
      <c r="R76" s="112"/>
      <c r="S76" s="113"/>
      <c r="T76" s="113"/>
      <c r="U76" s="92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</row>
    <row r="77" spans="1:242" s="94" customFormat="1" ht="21.75" customHeight="1" outlineLevel="2">
      <c r="A77" s="83"/>
      <c r="B77" s="92"/>
      <c r="C77" s="92"/>
      <c r="D77"/>
      <c r="E77"/>
      <c r="F77"/>
      <c r="G77"/>
      <c r="H77"/>
      <c r="I77"/>
      <c r="J77"/>
      <c r="K77"/>
      <c r="L77"/>
      <c r="M77"/>
      <c r="N77" s="123">
        <f>IF(D77="H",K77,"")</f>
      </c>
      <c r="O77" s="123">
        <f>IF(D77="V",K77,"")</f>
      </c>
      <c r="P77" s="124">
        <v>0</v>
      </c>
      <c r="Q77" s="124">
        <v>0</v>
      </c>
      <c r="R77" s="124">
        <v>0</v>
      </c>
      <c r="S77" s="125">
        <v>20</v>
      </c>
      <c r="T77" s="126">
        <f>K77*(S77+100)/100</f>
        <v>0</v>
      </c>
      <c r="U77" s="127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</row>
    <row r="78" spans="1:242" s="94" customFormat="1" ht="21.75" customHeight="1" outlineLevel="2">
      <c r="A78" s="83"/>
      <c r="B78"/>
      <c r="C78"/>
      <c r="D78"/>
      <c r="E78"/>
      <c r="F78"/>
      <c r="G78"/>
      <c r="H78"/>
      <c r="I78"/>
      <c r="J78"/>
      <c r="K78"/>
      <c r="L78"/>
      <c r="M78"/>
      <c r="N78" s="123">
        <f>IF(D78="H",K78,"")</f>
      </c>
      <c r="O78" s="123">
        <f>IF(D78="V",K78,"")</f>
      </c>
      <c r="P78" s="124">
        <v>0</v>
      </c>
      <c r="Q78" s="124">
        <v>0</v>
      </c>
      <c r="R78" s="124">
        <v>0</v>
      </c>
      <c r="S78" s="125">
        <v>20</v>
      </c>
      <c r="T78" s="126">
        <f>K78*(S78+100)/100</f>
        <v>0</v>
      </c>
      <c r="U78" s="127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</row>
    <row r="79" spans="1:242" s="94" customFormat="1" ht="21.75" customHeight="1" outlineLevel="2">
      <c r="A79" s="83"/>
      <c r="B79"/>
      <c r="C79"/>
      <c r="D79"/>
      <c r="E79"/>
      <c r="F79"/>
      <c r="G79"/>
      <c r="H79"/>
      <c r="I79"/>
      <c r="J79"/>
      <c r="K79"/>
      <c r="L79"/>
      <c r="M79"/>
      <c r="N79" s="123">
        <f>IF(D79="H",K79,"")</f>
      </c>
      <c r="O79" s="123">
        <f>IF(D79="V",K79,"")</f>
      </c>
      <c r="P79" s="124">
        <v>0</v>
      </c>
      <c r="Q79" s="124">
        <v>0</v>
      </c>
      <c r="R79" s="124">
        <v>0</v>
      </c>
      <c r="S79" s="125">
        <v>20</v>
      </c>
      <c r="T79" s="126">
        <f>K79*(S79+100)/100</f>
        <v>0</v>
      </c>
      <c r="U79" s="127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</row>
    <row r="80" spans="1:242" s="94" customFormat="1" ht="21.75" customHeight="1" outlineLevel="2">
      <c r="A80" s="83"/>
      <c r="B80"/>
      <c r="C80"/>
      <c r="D80"/>
      <c r="E80"/>
      <c r="F80"/>
      <c r="G80"/>
      <c r="H80"/>
      <c r="I80"/>
      <c r="J80"/>
      <c r="K80"/>
      <c r="L80"/>
      <c r="M80"/>
      <c r="N80" s="123">
        <f>IF(D80="H",K80,"")</f>
      </c>
      <c r="O80" s="123">
        <f>IF(D80="V",K80,"")</f>
      </c>
      <c r="P80" s="124">
        <v>0</v>
      </c>
      <c r="Q80" s="124">
        <v>0</v>
      </c>
      <c r="R80" s="124">
        <v>0</v>
      </c>
      <c r="S80" s="125">
        <v>20</v>
      </c>
      <c r="T80" s="126">
        <f>K80*(S80+100)/100</f>
        <v>0</v>
      </c>
      <c r="U80" s="127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</row>
    <row r="81" spans="1:242" s="94" customFormat="1" ht="21.75" customHeight="1" outlineLevel="1">
      <c r="A81" s="83"/>
      <c r="B81"/>
      <c r="C81"/>
      <c r="D81"/>
      <c r="E81"/>
      <c r="F81"/>
      <c r="G81"/>
      <c r="H81"/>
      <c r="I81"/>
      <c r="J81"/>
      <c r="K81"/>
      <c r="L81"/>
      <c r="M81"/>
      <c r="N81" s="101">
        <f>SUBTOTAL(9,N82:N83)</f>
        <v>0</v>
      </c>
      <c r="O81" s="101">
        <f>SUBTOTAL(9,O82:O83)</f>
        <v>0</v>
      </c>
      <c r="P81" s="102">
        <f>SUMPRODUCT(P82:P83,H82:H83)</f>
        <v>0</v>
      </c>
      <c r="Q81" s="102">
        <f>SUMPRODUCT(Q82:Q83,H82:H83)</f>
        <v>0</v>
      </c>
      <c r="R81" s="102">
        <f>SUMPRODUCT(R82:R83,H82:H83)</f>
        <v>0</v>
      </c>
      <c r="S81" s="103">
        <f>SUMPRODUCT(S82:S83,K82:K83)/100</f>
        <v>0</v>
      </c>
      <c r="T81" s="103">
        <f>K81+S81</f>
        <v>0</v>
      </c>
      <c r="U81" s="92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</row>
    <row r="82" spans="1:242" s="94" customFormat="1" ht="21.75" customHeight="1" outlineLevel="2">
      <c r="A82" s="83"/>
      <c r="B82"/>
      <c r="C82"/>
      <c r="D82"/>
      <c r="E82"/>
      <c r="F82"/>
      <c r="G82"/>
      <c r="H82"/>
      <c r="I82"/>
      <c r="J82"/>
      <c r="K82"/>
      <c r="L82"/>
      <c r="M82"/>
      <c r="N82" s="111"/>
      <c r="O82" s="111"/>
      <c r="P82" s="112"/>
      <c r="Q82" s="112"/>
      <c r="R82" s="112"/>
      <c r="S82" s="113"/>
      <c r="T82" s="113"/>
      <c r="U82" s="92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</row>
    <row r="83" spans="1:242" s="94" customFormat="1" ht="21.75" customHeight="1" outlineLevel="2">
      <c r="A83" s="83"/>
      <c r="B83"/>
      <c r="C83"/>
      <c r="D83"/>
      <c r="E83"/>
      <c r="F83"/>
      <c r="G83"/>
      <c r="H83"/>
      <c r="I83"/>
      <c r="J83"/>
      <c r="K83"/>
      <c r="L83"/>
      <c r="M83"/>
      <c r="N83" s="123">
        <f>IF(D83="H",K83,"")</f>
      </c>
      <c r="O83" s="123">
        <f>IF(D83="V",K83,"")</f>
      </c>
      <c r="P83" s="124">
        <v>0</v>
      </c>
      <c r="Q83" s="124">
        <v>0</v>
      </c>
      <c r="R83" s="124">
        <v>0</v>
      </c>
      <c r="S83" s="125">
        <v>20</v>
      </c>
      <c r="T83" s="126">
        <f>K83*(S83+100)/100</f>
        <v>0</v>
      </c>
      <c r="U83" s="127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</row>
    <row r="84" spans="1:242" s="94" customFormat="1" ht="21.75" customHeight="1" outlineLevel="1">
      <c r="A84" s="83"/>
      <c r="B84"/>
      <c r="C84"/>
      <c r="D84"/>
      <c r="E84"/>
      <c r="F84"/>
      <c r="G84"/>
      <c r="H84"/>
      <c r="I84"/>
      <c r="J84"/>
      <c r="K84"/>
      <c r="L84"/>
      <c r="M84"/>
      <c r="N84" s="101">
        <f>SUBTOTAL(9,N85:N88)</f>
        <v>0</v>
      </c>
      <c r="O84" s="101">
        <f>SUBTOTAL(9,O85:O88)</f>
        <v>0</v>
      </c>
      <c r="P84" s="102">
        <f>SUMPRODUCT(P85:P88,H85:H88)</f>
        <v>0</v>
      </c>
      <c r="Q84" s="102">
        <f>SUMPRODUCT(Q85:Q88,H85:H88)</f>
        <v>0</v>
      </c>
      <c r="R84" s="102">
        <f>SUMPRODUCT(R85:R88,H85:H88)</f>
        <v>0</v>
      </c>
      <c r="S84" s="103">
        <f>SUMPRODUCT(S85:S88,K85:K88)/100</f>
        <v>0</v>
      </c>
      <c r="T84" s="103">
        <f>K84+S84</f>
        <v>0</v>
      </c>
      <c r="U84" s="92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</row>
    <row r="85" spans="1:242" s="94" customFormat="1" ht="21.75" customHeight="1" outlineLevel="2">
      <c r="A85" s="83"/>
      <c r="B85"/>
      <c r="C85"/>
      <c r="D85"/>
      <c r="E85"/>
      <c r="F85"/>
      <c r="G85"/>
      <c r="H85"/>
      <c r="I85"/>
      <c r="J85"/>
      <c r="K85"/>
      <c r="L85"/>
      <c r="M85"/>
      <c r="N85" s="111"/>
      <c r="O85" s="111"/>
      <c r="P85" s="112"/>
      <c r="Q85" s="112"/>
      <c r="R85" s="112"/>
      <c r="S85" s="113"/>
      <c r="T85" s="113"/>
      <c r="U85" s="92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</row>
    <row r="86" spans="1:242" s="94" customFormat="1" ht="21.75" customHeight="1" outlineLevel="2">
      <c r="A86" s="83"/>
      <c r="B86"/>
      <c r="C86"/>
      <c r="D86"/>
      <c r="E86"/>
      <c r="F86"/>
      <c r="G86"/>
      <c r="H86"/>
      <c r="I86"/>
      <c r="J86"/>
      <c r="K86"/>
      <c r="L86"/>
      <c r="M86"/>
      <c r="N86" s="123">
        <f>IF(D86="H",K86,"")</f>
      </c>
      <c r="O86" s="123">
        <f>IF(D86="V",K86,"")</f>
      </c>
      <c r="P86" s="124">
        <v>0.00016</v>
      </c>
      <c r="Q86" s="124">
        <v>0</v>
      </c>
      <c r="R86" s="124">
        <v>0</v>
      </c>
      <c r="S86" s="125">
        <v>20</v>
      </c>
      <c r="T86" s="126">
        <f>K86*(S86+100)/100</f>
        <v>0</v>
      </c>
      <c r="U86" s="127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</row>
    <row r="87" spans="1:242" s="94" customFormat="1" ht="21.75" customHeight="1" outlineLevel="2">
      <c r="A87" s="83"/>
      <c r="B87"/>
      <c r="C87"/>
      <c r="D87"/>
      <c r="E87"/>
      <c r="F87"/>
      <c r="G87"/>
      <c r="H87"/>
      <c r="I87"/>
      <c r="J87"/>
      <c r="K87"/>
      <c r="L87"/>
      <c r="M87"/>
      <c r="N87" s="123">
        <f>IF(D87="H",K87,"")</f>
      </c>
      <c r="O87" s="123">
        <f>IF(D87="V",K87,"")</f>
      </c>
      <c r="P87" s="124">
        <v>0.00036999999999999994</v>
      </c>
      <c r="Q87" s="124">
        <v>0</v>
      </c>
      <c r="R87" s="124">
        <v>0</v>
      </c>
      <c r="S87" s="125">
        <v>20</v>
      </c>
      <c r="T87" s="126">
        <f>K87*(S87+100)/100</f>
        <v>0</v>
      </c>
      <c r="U87" s="127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</row>
    <row r="88" spans="1:242" s="94" customFormat="1" ht="21.75" customHeight="1" outlineLevel="2">
      <c r="A88" s="83"/>
      <c r="B88"/>
      <c r="C88"/>
      <c r="D88"/>
      <c r="E88"/>
      <c r="F88"/>
      <c r="G88"/>
      <c r="H88"/>
      <c r="I88"/>
      <c r="J88"/>
      <c r="K88"/>
      <c r="L88"/>
      <c r="M88"/>
      <c r="N88" s="123">
        <f>IF(D88="H",K88,"")</f>
      </c>
      <c r="O88" s="123">
        <f>IF(D88="V",K88,"")</f>
      </c>
      <c r="P88" s="124">
        <v>0</v>
      </c>
      <c r="Q88" s="124">
        <v>0</v>
      </c>
      <c r="R88" s="124">
        <v>0</v>
      </c>
      <c r="S88" s="125">
        <v>20</v>
      </c>
      <c r="T88" s="126">
        <f>K88*(S88+100)/100</f>
        <v>0</v>
      </c>
      <c r="U88" s="127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</row>
    <row r="89" spans="1:242" s="94" customFormat="1" ht="21.75" customHeight="1" outlineLevel="1">
      <c r="A89" s="83"/>
      <c r="B89"/>
      <c r="C89"/>
      <c r="D89"/>
      <c r="E89"/>
      <c r="F89"/>
      <c r="G89"/>
      <c r="H89"/>
      <c r="I89"/>
      <c r="J89"/>
      <c r="K89"/>
      <c r="L89"/>
      <c r="M89"/>
      <c r="N89" s="101">
        <f>SUBTOTAL(9,N90:N93)</f>
        <v>0</v>
      </c>
      <c r="O89" s="101">
        <f>SUBTOTAL(9,O90:O93)</f>
        <v>0</v>
      </c>
      <c r="P89" s="102">
        <f>SUMPRODUCT(P90:P93,H90:H93)</f>
        <v>0</v>
      </c>
      <c r="Q89" s="102">
        <f>SUMPRODUCT(Q90:Q93,H90:H93)</f>
        <v>0</v>
      </c>
      <c r="R89" s="102">
        <f>SUMPRODUCT(R90:R93,H90:H93)</f>
        <v>0</v>
      </c>
      <c r="S89" s="103">
        <f>SUMPRODUCT(S90:S93,K90:K93)/100</f>
        <v>0</v>
      </c>
      <c r="T89" s="103">
        <f>K89+S89</f>
        <v>0</v>
      </c>
      <c r="U89" s="92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</row>
    <row r="90" spans="1:242" s="94" customFormat="1" ht="21.75" customHeight="1" outlineLevel="2">
      <c r="A90" s="83"/>
      <c r="B90"/>
      <c r="C90"/>
      <c r="D90"/>
      <c r="E90"/>
      <c r="F90"/>
      <c r="G90"/>
      <c r="H90"/>
      <c r="I90"/>
      <c r="J90"/>
      <c r="K90"/>
      <c r="L90"/>
      <c r="M90"/>
      <c r="N90" s="111"/>
      <c r="O90" s="111"/>
      <c r="P90" s="112"/>
      <c r="Q90" s="112"/>
      <c r="R90" s="112"/>
      <c r="S90" s="113"/>
      <c r="T90" s="113"/>
      <c r="U90" s="92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</row>
    <row r="91" spans="1:242" s="94" customFormat="1" ht="21.75" customHeight="1" outlineLevel="2">
      <c r="A91" s="83"/>
      <c r="B91"/>
      <c r="C91"/>
      <c r="D91"/>
      <c r="E91"/>
      <c r="F91"/>
      <c r="G91"/>
      <c r="H91"/>
      <c r="I91"/>
      <c r="J91"/>
      <c r="K91"/>
      <c r="L91"/>
      <c r="M91"/>
      <c r="N91" s="123">
        <f>IF(D91="H",K91,"")</f>
      </c>
      <c r="O91" s="123">
        <f>IF(D91="V",K91,"")</f>
      </c>
      <c r="P91" s="124">
        <v>0</v>
      </c>
      <c r="Q91" s="124">
        <v>0</v>
      </c>
      <c r="R91" s="124">
        <v>0</v>
      </c>
      <c r="S91" s="125">
        <v>20</v>
      </c>
      <c r="T91" s="126">
        <f>K91*(S91+100)/100</f>
        <v>0</v>
      </c>
      <c r="U91" s="127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</row>
    <row r="92" spans="1:242" s="94" customFormat="1" ht="21.75" customHeight="1" outlineLevel="2">
      <c r="A92" s="83"/>
      <c r="B92"/>
      <c r="C92"/>
      <c r="D92"/>
      <c r="E92"/>
      <c r="F92"/>
      <c r="G92"/>
      <c r="H92"/>
      <c r="I92"/>
      <c r="J92"/>
      <c r="K92"/>
      <c r="L92"/>
      <c r="M92"/>
      <c r="N92" s="123">
        <f>IF(D92="H",K92,"")</f>
      </c>
      <c r="O92" s="123">
        <f>IF(D92="V",K92,"")</f>
      </c>
      <c r="P92" s="124">
        <v>0</v>
      </c>
      <c r="Q92" s="124">
        <v>0</v>
      </c>
      <c r="R92" s="124">
        <v>0</v>
      </c>
      <c r="S92" s="125">
        <v>20</v>
      </c>
      <c r="T92" s="126">
        <f>K92*(S92+100)/100</f>
        <v>0</v>
      </c>
      <c r="U92" s="127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</row>
    <row r="93" spans="1:242" s="94" customFormat="1" ht="21.75" customHeight="1" outlineLevel="2">
      <c r="A93" s="83"/>
      <c r="B93"/>
      <c r="C93"/>
      <c r="D93"/>
      <c r="E93"/>
      <c r="F93"/>
      <c r="G93"/>
      <c r="H93"/>
      <c r="I93"/>
      <c r="J93"/>
      <c r="K93"/>
      <c r="L93"/>
      <c r="M93"/>
      <c r="N93" s="123">
        <f>IF(D93="H",K93,"")</f>
      </c>
      <c r="O93" s="123">
        <f>IF(D93="V",K93,"")</f>
      </c>
      <c r="P93" s="124">
        <v>0</v>
      </c>
      <c r="Q93" s="124">
        <v>0</v>
      </c>
      <c r="R93" s="124">
        <v>0</v>
      </c>
      <c r="S93" s="125">
        <v>20</v>
      </c>
      <c r="T93" s="126">
        <f>K93*(S93+100)/100</f>
        <v>0</v>
      </c>
      <c r="U93" s="127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</row>
    <row r="94" spans="2:13" ht="12.75">
      <c r="B94"/>
      <c r="C94"/>
      <c r="D94"/>
      <c r="E94"/>
      <c r="F94"/>
      <c r="G94"/>
      <c r="H94"/>
      <c r="I94"/>
      <c r="J94"/>
      <c r="K94"/>
      <c r="L94"/>
      <c r="M94"/>
    </row>
    <row r="95" spans="2:13" ht="12.75">
      <c r="B95"/>
      <c r="C95"/>
      <c r="D95"/>
      <c r="E95"/>
      <c r="F95"/>
      <c r="G95"/>
      <c r="H95"/>
      <c r="I95"/>
      <c r="J95"/>
      <c r="K95"/>
      <c r="L95"/>
      <c r="M95"/>
    </row>
    <row r="96" spans="2:13" ht="12.75">
      <c r="B96"/>
      <c r="C96"/>
      <c r="D96"/>
      <c r="E96"/>
      <c r="F96"/>
      <c r="G96"/>
      <c r="H96"/>
      <c r="I96"/>
      <c r="J96"/>
      <c r="K96"/>
      <c r="L96"/>
      <c r="M96"/>
    </row>
    <row r="97" spans="2:13" ht="12.75">
      <c r="B97"/>
      <c r="C97"/>
      <c r="D97"/>
      <c r="E97"/>
      <c r="F97"/>
      <c r="G97"/>
      <c r="H97"/>
      <c r="I97"/>
      <c r="J97"/>
      <c r="K97"/>
      <c r="L97"/>
      <c r="M97"/>
    </row>
  </sheetData>
  <sheetProtection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6" footer="0.09861111111111112"/>
  <pageSetup firstPageNumber="1" useFirstPageNumber="1" horizontalDpi="300" verticalDpi="300" orientation="landscape" paperSize="9" scale="60" r:id="rId1"/>
  <headerFooter alignWithMargins="0">
    <oddFooter>&amp;LST Systém - www.softtrio.cz&amp;C&amp;"Times New Roman,obyčejné"&amp;12Stránka 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Krejčí</dc:creator>
  <cp:keywords/>
  <dc:description/>
  <cp:lastModifiedBy>Jana Satrapová</cp:lastModifiedBy>
  <cp:lastPrinted>2011-03-23T06:00:00Z</cp:lastPrinted>
  <dcterms:created xsi:type="dcterms:W3CDTF">2005-02-12T09:43:29Z</dcterms:created>
  <dcterms:modified xsi:type="dcterms:W3CDTF">2017-05-03T08:43:09Z</dcterms:modified>
  <cp:category/>
  <cp:version/>
  <cp:contentType/>
  <cp:contentStatus/>
  <cp:revision>1</cp:revision>
</cp:coreProperties>
</file>