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Jiné\Bohemia\07_Špindlerův Mlýn\01_ZD\"/>
    </mc:Choice>
  </mc:AlternateContent>
  <xr:revisionPtr revIDLastSave="0" documentId="13_ncr:1_{D54C88C0-D1A1-454A-A284-EE3854D16A3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 stavby" sheetId="1" r:id="rId1"/>
    <sheet name="313 - Vyztužení stropní k..." sheetId="2" r:id="rId2"/>
  </sheets>
  <definedNames>
    <definedName name="_xlnm._FilterDatabase" localSheetId="1" hidden="1">'313 - Vyztužení stropní k...'!$C$120:$K$219</definedName>
    <definedName name="_xlnm.Print_Titles" localSheetId="1">'313 - Vyztužení stropní k...'!$120:$120</definedName>
    <definedName name="_xlnm.Print_Titles" localSheetId="0">'Rekapitulace stavby'!$92:$92</definedName>
    <definedName name="_xlnm.Print_Area" localSheetId="1">'313 - Vyztužení stropní k...'!$C$4:$J$76,'313 - Vyztužení stropní k...'!$C$82:$J$104,'313 - Vyztužení stropní k...'!$C$110:$J$219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85" i="2"/>
  <c r="BH185" i="2"/>
  <c r="BG185" i="2"/>
  <c r="BF185" i="2"/>
  <c r="T185" i="2"/>
  <c r="R185" i="2"/>
  <c r="P185" i="2"/>
  <c r="BI179" i="2"/>
  <c r="BH179" i="2"/>
  <c r="BG179" i="2"/>
  <c r="BF179" i="2"/>
  <c r="T179" i="2"/>
  <c r="R179" i="2"/>
  <c r="P179" i="2"/>
  <c r="BI174" i="2"/>
  <c r="BH174" i="2"/>
  <c r="BG174" i="2"/>
  <c r="BF174" i="2"/>
  <c r="T174" i="2"/>
  <c r="R174" i="2"/>
  <c r="P174" i="2"/>
  <c r="BI169" i="2"/>
  <c r="BH169" i="2"/>
  <c r="BG169" i="2"/>
  <c r="BF169" i="2"/>
  <c r="T169" i="2"/>
  <c r="R169" i="2"/>
  <c r="P169" i="2"/>
  <c r="BI164" i="2"/>
  <c r="BH164" i="2"/>
  <c r="BG164" i="2"/>
  <c r="BF164" i="2"/>
  <c r="T164" i="2"/>
  <c r="R164" i="2"/>
  <c r="P164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46" i="2"/>
  <c r="BH146" i="2"/>
  <c r="BG146" i="2"/>
  <c r="BF146" i="2"/>
  <c r="T146" i="2"/>
  <c r="T145" i="2" s="1"/>
  <c r="R146" i="2"/>
  <c r="R145" i="2"/>
  <c r="P146" i="2"/>
  <c r="P145" i="2"/>
  <c r="BI136" i="2"/>
  <c r="BH136" i="2"/>
  <c r="BG136" i="2"/>
  <c r="BF136" i="2"/>
  <c r="T136" i="2"/>
  <c r="R136" i="2"/>
  <c r="R123" i="2"/>
  <c r="P136" i="2"/>
  <c r="BI128" i="2"/>
  <c r="BH128" i="2"/>
  <c r="BG128" i="2"/>
  <c r="BF128" i="2"/>
  <c r="T128" i="2"/>
  <c r="R128" i="2"/>
  <c r="P128" i="2"/>
  <c r="BI124" i="2"/>
  <c r="BH124" i="2"/>
  <c r="BG124" i="2"/>
  <c r="BF124" i="2"/>
  <c r="T124" i="2"/>
  <c r="T123" i="2" s="1"/>
  <c r="R124" i="2"/>
  <c r="P124" i="2"/>
  <c r="P123" i="2" s="1"/>
  <c r="F115" i="2"/>
  <c r="E113" i="2"/>
  <c r="F87" i="2"/>
  <c r="E85" i="2"/>
  <c r="J22" i="2"/>
  <c r="E22" i="2"/>
  <c r="J118" i="2" s="1"/>
  <c r="J21" i="2"/>
  <c r="J19" i="2"/>
  <c r="E19" i="2"/>
  <c r="J89" i="2"/>
  <c r="J18" i="2"/>
  <c r="J16" i="2"/>
  <c r="E16" i="2"/>
  <c r="F90" i="2"/>
  <c r="J15" i="2"/>
  <c r="J13" i="2"/>
  <c r="E13" i="2"/>
  <c r="F117" i="2"/>
  <c r="J12" i="2"/>
  <c r="J10" i="2"/>
  <c r="J115" i="2"/>
  <c r="L90" i="1"/>
  <c r="AM90" i="1"/>
  <c r="AM89" i="1"/>
  <c r="L89" i="1"/>
  <c r="AM87" i="1"/>
  <c r="L87" i="1"/>
  <c r="L85" i="1"/>
  <c r="L84" i="1"/>
  <c r="J194" i="2"/>
  <c r="BK179" i="2"/>
  <c r="BK174" i="2"/>
  <c r="BK154" i="2"/>
  <c r="J146" i="2"/>
  <c r="BK136" i="2"/>
  <c r="BK219" i="2"/>
  <c r="BK218" i="2"/>
  <c r="J215" i="2"/>
  <c r="BK199" i="2"/>
  <c r="BK197" i="2"/>
  <c r="BK192" i="2"/>
  <c r="J174" i="2"/>
  <c r="J169" i="2"/>
  <c r="BK164" i="2"/>
  <c r="J158" i="2"/>
  <c r="J154" i="2"/>
  <c r="J208" i="2"/>
  <c r="BK202" i="2"/>
  <c r="J136" i="2"/>
  <c r="BK128" i="2"/>
  <c r="BK213" i="2"/>
  <c r="J211" i="2"/>
  <c r="J209" i="2"/>
  <c r="AS94" i="1"/>
  <c r="BK206" i="2"/>
  <c r="BK185" i="2"/>
  <c r="BK169" i="2"/>
  <c r="BK158" i="2"/>
  <c r="J128" i="2"/>
  <c r="J219" i="2"/>
  <c r="J218" i="2"/>
  <c r="J213" i="2"/>
  <c r="BK211" i="2"/>
  <c r="J202" i="2"/>
  <c r="J199" i="2"/>
  <c r="J197" i="2"/>
  <c r="BK194" i="2"/>
  <c r="J192" i="2"/>
  <c r="J124" i="2"/>
  <c r="BK124" i="2"/>
  <c r="BK215" i="2"/>
  <c r="BK208" i="2"/>
  <c r="J206" i="2"/>
  <c r="BK209" i="2"/>
  <c r="J185" i="2"/>
  <c r="J179" i="2"/>
  <c r="J164" i="2"/>
  <c r="BK146" i="2"/>
  <c r="BK205" i="2" l="1"/>
  <c r="P205" i="2"/>
  <c r="R205" i="2"/>
  <c r="T205" i="2"/>
  <c r="BK210" i="2"/>
  <c r="J210" i="2" s="1"/>
  <c r="J102" i="2" s="1"/>
  <c r="P210" i="2"/>
  <c r="R210" i="2"/>
  <c r="R153" i="2"/>
  <c r="R122" i="2" s="1"/>
  <c r="P191" i="2"/>
  <c r="BK217" i="2"/>
  <c r="J217" i="2"/>
  <c r="J103" i="2" s="1"/>
  <c r="T210" i="2"/>
  <c r="BK153" i="2"/>
  <c r="J153" i="2" s="1"/>
  <c r="J98" i="2" s="1"/>
  <c r="BK191" i="2"/>
  <c r="J191" i="2" s="1"/>
  <c r="J99" i="2" s="1"/>
  <c r="P217" i="2"/>
  <c r="P153" i="2"/>
  <c r="P122" i="2" s="1"/>
  <c r="R191" i="2"/>
  <c r="R217" i="2"/>
  <c r="T153" i="2"/>
  <c r="T122" i="2" s="1"/>
  <c r="T191" i="2"/>
  <c r="T217" i="2"/>
  <c r="F89" i="2"/>
  <c r="BE169" i="2"/>
  <c r="BE194" i="2"/>
  <c r="BE199" i="2"/>
  <c r="BE202" i="2"/>
  <c r="J90" i="2"/>
  <c r="J117" i="2"/>
  <c r="BE218" i="2"/>
  <c r="BE219" i="2"/>
  <c r="BE192" i="2"/>
  <c r="BE174" i="2"/>
  <c r="BE179" i="2"/>
  <c r="BE211" i="2"/>
  <c r="BK145" i="2"/>
  <c r="J145" i="2"/>
  <c r="J97" i="2"/>
  <c r="J87" i="2"/>
  <c r="BE128" i="2"/>
  <c r="BE154" i="2"/>
  <c r="BE158" i="2"/>
  <c r="BE197" i="2"/>
  <c r="BE213" i="2"/>
  <c r="BK123" i="2"/>
  <c r="J123" i="2" s="1"/>
  <c r="J96" i="2" s="1"/>
  <c r="F118" i="2"/>
  <c r="BE136" i="2"/>
  <c r="BE146" i="2"/>
  <c r="BE185" i="2"/>
  <c r="BE206" i="2"/>
  <c r="BE209" i="2"/>
  <c r="BE124" i="2"/>
  <c r="BE164" i="2"/>
  <c r="BE208" i="2"/>
  <c r="BE215" i="2"/>
  <c r="F35" i="2"/>
  <c r="BD95" i="1" s="1"/>
  <c r="BD94" i="1" s="1"/>
  <c r="W33" i="1" s="1"/>
  <c r="F33" i="2"/>
  <c r="BB95" i="1"/>
  <c r="BB94" i="1" s="1"/>
  <c r="AX94" i="1" s="1"/>
  <c r="F32" i="2"/>
  <c r="BA95" i="1" s="1"/>
  <c r="BA94" i="1" s="1"/>
  <c r="AW94" i="1" s="1"/>
  <c r="AK30" i="1" s="1"/>
  <c r="F34" i="2"/>
  <c r="BC95" i="1" s="1"/>
  <c r="BC94" i="1" s="1"/>
  <c r="W32" i="1" s="1"/>
  <c r="J32" i="2"/>
  <c r="AW95" i="1" s="1"/>
  <c r="P204" i="2" l="1"/>
  <c r="P121" i="2"/>
  <c r="AU95" i="1" s="1"/>
  <c r="AU94" i="1" s="1"/>
  <c r="BK204" i="2"/>
  <c r="J204" i="2" s="1"/>
  <c r="J100" i="2" s="1"/>
  <c r="T204" i="2"/>
  <c r="T121" i="2"/>
  <c r="R204" i="2"/>
  <c r="R121" i="2" s="1"/>
  <c r="J205" i="2"/>
  <c r="J101" i="2" s="1"/>
  <c r="BK122" i="2"/>
  <c r="BK121" i="2" s="1"/>
  <c r="J121" i="2" s="1"/>
  <c r="J94" i="2" s="1"/>
  <c r="W31" i="1"/>
  <c r="W30" i="1"/>
  <c r="J31" i="2"/>
  <c r="AV95" i="1" s="1"/>
  <c r="AT95" i="1" s="1"/>
  <c r="AY94" i="1"/>
  <c r="F31" i="2"/>
  <c r="AZ95" i="1" s="1"/>
  <c r="AZ94" i="1" s="1"/>
  <c r="W29" i="1" s="1"/>
  <c r="J122" i="2" l="1"/>
  <c r="J95" i="2" s="1"/>
  <c r="AV94" i="1"/>
  <c r="AK29" i="1"/>
  <c r="J28" i="2"/>
  <c r="AG95" i="1"/>
  <c r="AN95" i="1"/>
  <c r="J37" i="2" l="1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<sst xmlns="http://schemas.openxmlformats.org/spreadsheetml/2006/main" count="1143" uniqueCount="270">
  <si>
    <t>Export Komplet</t>
  </si>
  <si>
    <t/>
  </si>
  <si>
    <t>2.0</t>
  </si>
  <si>
    <t>False</t>
  </si>
  <si>
    <t>{e1eb5722-025e-46c9-a1b8-27337033c236}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</si>
  <si>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</si>
  <si>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</si>
  <si>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</si>
  <si>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</si>
  <si>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</si>
  <si>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</si>
  <si>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</si>
  <si>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</si>
  <si>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</si>
  <si>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313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</si>
  <si>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</si>
  <si>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</si>
  <si>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Vyztužení stropní konstrukce ČOV Špindlerův Mlýn</t>
  </si>
  <si>
    <t>KSO:</t>
  </si>
  <si>
    <t>CC-CZ:</t>
  </si>
  <si>
    <t>Místo:</t>
  </si>
  <si>
    <t xml:space="preserve"> </t>
  </si>
  <si>
    <t>Datum:</t>
  </si>
  <si>
    <t>28. 5. 2026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</si>
  <si>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</si>
  <si>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</si>
  <si>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</si>
  <si>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</si>
  <si>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</si>
  <si>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</si>
  <si>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</si>
  <si>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</si>
  <si>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</si>
  <si>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 xml:space="preserve">Poznámka ke stavebnímu rozpočtu:_x000D_
_x000D_
Souhrnné ocenění díla v tomto stavebním rozpočtu je provedeno na základě dostupné projektové dokumentace. Je zodpovědností dodavatele, aby se před odevzdáním nabídkové ceny důkladně seznámil s veškerými podklady a případné nejasnosti nebo nesrovnalosti bezodkladně konzultoval s objednatelem či projektantem._x000D_
_x000D_
Veškeré práce a materiály potřebné pro kompletní a dokonalé provedení díla musí být započteny v ceně jednotlivých položek rozpočtu, a to i v případě, že nejsou explicitně vypsány ve výkazu výměr. Dodavatel má za povinnost se obeznámit s aktuálním stavem stavby, okolí a specifiky realizace a příslušně tyto informace zahrnout do kalkulace ceny._x000D_
_x000D_
Všechny výrobky a zařízení uvedené v dokumentaci jsou považovány za referenční a slouží pro určení standardů. Tyto mohou být na základě odsouhlasení s investorem a projektantem nahrazeny za technicky a kvalitativně ekvivalentní produkty._x000D_
_x000D_
Výkaz výměr a specifikace materiálů jsou orientační a v teoretické výměře. Skutečné množství a spotřeba materiálu, včetně prořezu a ztrát, budou reflektovány v jednotkových cenách dodavatelem. Výkaz tedy nenahrazuje projektovou dokumentaci a neslouží pro objednání prvků a zařízení. Počty a rozměry je vždy nutné ověřit na stavbě._x000D_
_x000D_
Veškeré ceny musí odpovídat rozsahu práce a materiálů, jak jsou uvedeny v projektové dokumentaci, přičemž případné odchylky od této dokumentace jsou zaznamenány v rozpočtu a komunikovány s objednatelem._x000D_
_x000D_
Za účelem dosažení co nejpřesnějšího ocenění je použita Cenová soustava ÚRS. Všechny položky a technické podmínky neobsažené v tomto rozpočtu, ale uvedené v ÚRS, jsou dostupné na webových stránkách www.cs-urs.cz._x000D_
_x000D_
Je důležité, aby konečný výběr a specifikace viditelných prvků a zařízení byl schválen investorem a architektem před jejich objednáním, a v případě potřeby budou poskytnuty vzorky._x000D_
_x000D_
Dodavatel potvrzuje, že jeho nabídková cena zahrnuje všechny nutné práce, materiály a služby pro kompletní a funkční dodání díla v souladu s legislativními požadavky a očekáváním investora, a že se smluvní cena nebude po odevzdání nabídky zvyšovat na základě dodatečných požadavků nebo nesrovnalostí, které byly či měly být zhotovitelem identifikovány při přípravě nabídky._x000D_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</si>
  <si>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</si>
  <si>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</si>
  <si>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</si>
  <si>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</si>
  <si>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</si>
  <si>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</si>
  <si>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</si>
  <si>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</si>
  <si>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</si>
  <si>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</si>
  <si>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</si>
  <si>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</si>
  <si>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</si>
  <si>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</si>
  <si>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</si>
  <si>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</si>
  <si>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</si>
  <si>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</si>
  <si>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</si>
  <si>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</si>
  <si>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</si>
  <si>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</si>
  <si>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</si>
  <si>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</si>
  <si>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</si>
  <si>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</si>
  <si>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</si>
  <si>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</si>
  <si>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</si>
  <si>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</si>
  <si>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</si>
  <si>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</si>
  <si>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</si>
  <si>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</si>
  <si>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</si>
  <si>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</si>
  <si>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</si>
  <si>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</si>
  <si>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</si>
  <si>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</si>
  <si>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</si>
  <si>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</si>
  <si>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</si>
  <si>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</si>
  <si>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</si>
  <si>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</si>
  <si>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</si>
  <si>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</si>
  <si>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</si>
  <si>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 xml:space="preserve">Poznámka ke stavebnímu rozpočtu:  Souhrnné ocenění díla v tomto stavebním rozpočtu je provedeno na základě dostupné projektové dokumentace. Je zodpovědností dodavatele, aby se před odevzdáním nabídkové ceny důkladně seznámil s veškerými podklady a případné nejasnosti nebo nesrovnalosti bezodkladně konzultoval s objednatelem či projektantem.  Veškeré práce a materiály potřebné pro kompletní a dokonalé provedení díla musí být započteny v ceně jednotlivých položek rozpočtu, a to i v případě, že nejsou explicitně vypsány ve výkazu výměr. Dodavatel má za povinnost se obeznámit s aktuálním stavem stavby, okolí a specifiky realizace a příslušně tyto informace zahrnout do kalkulace ceny.  Všechny výrobky a zařízení uvedené v dokumentaci jsou považovány za referenční a slouží pro určení standardů. Tyto mohou být na základě odsouhlasení s investorem a projektantem nahrazeny za technicky a kvalitativně ekvivalentní produkty.  Výkaz výměr a specifikace materiálů jsou orientační a v teoretické výměře. Skutečné množství a spotřeba materiálu, včetně prořezu a ztrát, budou reflektovány v jednotkových cenách dodavatelem. Výkaz tedy nenahrazuje projektovou dokumentaci a neslouží pro objednání prvků a zařízení. Počty a rozměry je vždy nutné ověřit na stavbě.  Veškeré ceny musí odpovídat rozsahu práce a materiálů, jak jsou uvedeny v projektové dokumentaci, přičemž případné odchylky od této dokumentace jsou zaznamenány v rozpočtu a komunikovány s objednatelem.  Za účelem dosažení co nejpřesnějšího ocenění je použita Cenová soustava ÚRS. Všechny položky a technické podmínky neobsažené v tomto rozpočtu, ale uvedené v ÚRS, jsou dostupné na webových stránkách www.cs-urs.cz.  Je důležité, aby konečný výběr a specifikace viditelných prvků a zařízení byl schválen investorem a architektem před jejich objednáním, a v případě potřeby budou poskytnuty vzorky.  Dodavatel potvrzuje, že jeho nabídková cena zahrnuje všechny nutné práce, materiály a služby pro kompletní a funkční dodání díla v souladu s legislativními požadavky a očekáváním investora, a že se smluvní cena nebude po odevzdání nabídky zvyšovat na základě dodatečných požadavků nebo nesrovnalostí, které byly či měly být zhotovitelem identifikovány při přípravě nabídky. 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</si>
  <si>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</si>
  <si>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</si>
  <si>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</si>
  <si>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</si>
  <si>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</si>
  <si>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</si>
  <si>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</si>
  <si>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</si>
  <si>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</si>
  <si>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</si>
  <si>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</si>
  <si>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</si>
  <si>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</si>
  <si>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</si>
  <si>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</si>
  <si>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</si>
  <si>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</si>
  <si>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</si>
  <si>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</si>
  <si>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</si>
  <si>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</si>
  <si>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</si>
  <si>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</si>
  <si>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</si>
  <si>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</si>
  <si>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</si>
  <si>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</si>
  <si>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</si>
  <si>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</si>
  <si>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</si>
  <si>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4</t>
  </si>
  <si>
    <t>Vodorovné konstrukce</t>
  </si>
  <si>
    <t>K</t>
  </si>
  <si>
    <t>413000000R.01</t>
  </si>
  <si>
    <t>D+M podlití a vyplnění spáry mezi ocelovým profilem U240 a stávající betonovou konstrukcí rozpínavou / nesmršťovací zálivkovou maltou</t>
  </si>
  <si>
    <t>m</t>
  </si>
  <si>
    <t>-1908722381</t>
  </si>
  <si>
    <t>P</t>
  </si>
  <si>
    <t>Poznámka k položce:_x000D_
D+M rozpínavá nesmršťovací cementová zálivková malta pro podlití a vyplnění spáry mezi ocelovými profily U240 a stávající betonovou konstrukcí, včetně očištění a přípravy podkladu, odstranění nesoudržných částí, vyfoukání/vysátí prachu, navlhčení podkladu dle technologického předpisu výrobce, případného jednoduchého bednění proti vytékání, namíchání, aplikace, hutnění/propracování, doplnění dutin, ošetření po provedení a očištění okolních konstrukcí – podrobně viz statický detail a PD</t>
  </si>
  <si>
    <t>VV</t>
  </si>
  <si>
    <t>120*2</t>
  </si>
  <si>
    <t>Součet</t>
  </si>
  <si>
    <t>413941125</t>
  </si>
  <si>
    <t>Osazování ocelových válcovaných nosníků stropů I, IE, U, UE nebo L výšky přes 220 mm</t>
  </si>
  <si>
    <t>t</t>
  </si>
  <si>
    <t>513610873</t>
  </si>
  <si>
    <t>Online PSC</t>
  </si>
  <si>
    <t>https://podminky.urs.cz/item/CS_URS_2026_01/413941125</t>
  </si>
  <si>
    <t>Válcovaný profil U 240</t>
  </si>
  <si>
    <t xml:space="preserve"> - 33,2kg/m</t>
  </si>
  <si>
    <t xml:space="preserve"> - délka 1 kusu = 120m</t>
  </si>
  <si>
    <t xml:space="preserve"> - celkem 2 kusy</t>
  </si>
  <si>
    <t>2*120*33,2/1000</t>
  </si>
  <si>
    <t>3</t>
  </si>
  <si>
    <t>M</t>
  </si>
  <si>
    <t>13010830</t>
  </si>
  <si>
    <t>ocel profilová jakost S235JR (11 375) průřez U (UPN) 240</t>
  </si>
  <si>
    <t>8</t>
  </si>
  <si>
    <t>2066608050</t>
  </si>
  <si>
    <t xml:space="preserve"> - ztratné/prořez 5%</t>
  </si>
  <si>
    <t>7,968*1,05 'Přepočtené koeficientem množství</t>
  </si>
  <si>
    <t>6</t>
  </si>
  <si>
    <t>Úpravy povrchů, podlahy a osazování výplní</t>
  </si>
  <si>
    <t>628613231R.01</t>
  </si>
  <si>
    <t>Protikorozní ochrana OK mostu I. tř.- základní a podkladní epoxidový, vrchní PU nátěr s metalizací a očištěním</t>
  </si>
  <si>
    <t>m2</t>
  </si>
  <si>
    <t>584970978</t>
  </si>
  <si>
    <t>Poznámka k položce:_x000D_
Ochranný systém Typ I + S, metalizace + I speciál dle TKP 19B, včetně přípravy povrchu, metalizace, nátěrových vrstev, kontrolních měření a oprav po montáži.</t>
  </si>
  <si>
    <t>Ochranný systém:</t>
  </si>
  <si>
    <t>TYP I a s metalizací</t>
  </si>
  <si>
    <t xml:space="preserve"> - plocha povrchu 0,775 m2/m</t>
  </si>
  <si>
    <t>120*2*0,775</t>
  </si>
  <si>
    <t>9</t>
  </si>
  <si>
    <t>Ostatní konstrukce a práce, bourání</t>
  </si>
  <si>
    <t>5</t>
  </si>
  <si>
    <t>949101112</t>
  </si>
  <si>
    <t>Lešení pomocné pro objekty pozemních staveb s lešeňovou podlahou v přes 1,9 do 3,5 m zatížení do 150 kg/m2</t>
  </si>
  <si>
    <t>-2005633691</t>
  </si>
  <si>
    <t>https://podminky.urs.cz/item/CS_URS_2026_01/949101112</t>
  </si>
  <si>
    <t>953961116</t>
  </si>
  <si>
    <t>Kotva chemickým tmelem M 24 hl 210 mm do betonu, ŽB nebo kamene s vyvrtáním otvoru</t>
  </si>
  <si>
    <t>kus</t>
  </si>
  <si>
    <t>-479906581</t>
  </si>
  <si>
    <t>https://podminky.urs.cz/item/CS_URS_2026_01/953961116</t>
  </si>
  <si>
    <t>M24 na chemii po 500mm</t>
  </si>
  <si>
    <t>120/0,5+1</t>
  </si>
  <si>
    <t>7</t>
  </si>
  <si>
    <t>975121121</t>
  </si>
  <si>
    <t>Zřízení jednořadého podchycení konstrukcí systémovými samostatnými stojkami v do 4 m zatížení přes 750 do 1000 kg/m</t>
  </si>
  <si>
    <t>-1634394501</t>
  </si>
  <si>
    <t>https://podminky.urs.cz/item/CS_URS_2026_01/975121121</t>
  </si>
  <si>
    <t>Dočasné podepření / odlehčení stropu a průvlaku</t>
  </si>
  <si>
    <t>975121122</t>
  </si>
  <si>
    <t>Příplatek k jednořadému podchycení konstrukcí systémovými samostatnými stojkami v do 4 m zatížení přes 750 do 1000 kg/m za první a ZKD den použití</t>
  </si>
  <si>
    <t>-356731849</t>
  </si>
  <si>
    <t>https://podminky.urs.cz/item/CS_URS_2026_01/975121122</t>
  </si>
  <si>
    <t>120*2*30</t>
  </si>
  <si>
    <t>975121123</t>
  </si>
  <si>
    <t>Odstranění jednořadého podchycení konstrukcí systémovými samostatnými stojkami v do 4 m zatížení přes 750 do 1000 kg/m</t>
  </si>
  <si>
    <t>-1297765996</t>
  </si>
  <si>
    <t>https://podminky.urs.cz/item/CS_URS_2026_01/975121123</t>
  </si>
  <si>
    <t>10</t>
  </si>
  <si>
    <t>977171242</t>
  </si>
  <si>
    <t>Vrty do profilové oceli průměru přes 20 do 100 mm tloušťky přes 5 do 10 mm</t>
  </si>
  <si>
    <t>1824126688</t>
  </si>
  <si>
    <t>https://podminky.urs.cz/item/CS_URS_2026_01/977171242</t>
  </si>
  <si>
    <t>11</t>
  </si>
  <si>
    <t>978011191</t>
  </si>
  <si>
    <t>Otlučení (osekání) vnitřní vápenné, vápenocementové nebo vápenosádrové omítky stropů tl do 25 mm v rozsahu přes 50 do 100%</t>
  </si>
  <si>
    <t>1827846333</t>
  </si>
  <si>
    <t>https://podminky.urs.cz/item/CS_URS_2026_01/978011191</t>
  </si>
  <si>
    <t>Poznámka k položce:_x000D_
Aby U profil neležel na omítce, ale na nosném podkladu</t>
  </si>
  <si>
    <t>Odstranění omítek / povrchových vrstev v místě U profilů</t>
  </si>
  <si>
    <t>120*2*0,24</t>
  </si>
  <si>
    <t>997</t>
  </si>
  <si>
    <t>Přesun sutě</t>
  </si>
  <si>
    <t>997013211</t>
  </si>
  <si>
    <t>Vnitrostaveništní doprava suti a vybouraných hmot pro budovy v do 6 m ručně</t>
  </si>
  <si>
    <t>-931842659</t>
  </si>
  <si>
    <t>https://podminky.urs.cz/item/CS_URS_2026_01/997013211</t>
  </si>
  <si>
    <t>13</t>
  </si>
  <si>
    <t>997013219</t>
  </si>
  <si>
    <t>Příplatek k vnitrostaveništní dopravě suti a vybouraných hmot za zvětšenou dopravu suti ZKD 10 m</t>
  </si>
  <si>
    <t>1103504337</t>
  </si>
  <si>
    <t>https://podminky.urs.cz/item/CS_URS_2026_01/997013219</t>
  </si>
  <si>
    <t>2,534*10 'Přepočtené koeficientem množství</t>
  </si>
  <si>
    <t>14</t>
  </si>
  <si>
    <t>997013501</t>
  </si>
  <si>
    <t>Odvoz suti a vybouraných hmot na skládku nebo meziskládku do 1 km se složením</t>
  </si>
  <si>
    <t>1771553718</t>
  </si>
  <si>
    <t>https://podminky.urs.cz/item/CS_URS_2023_02/997013501</t>
  </si>
  <si>
    <t>15</t>
  </si>
  <si>
    <t>997013509</t>
  </si>
  <si>
    <t>Příplatek k odvozu suti a vybouraných hmot na skládku ZKD 1 km přes 1 km</t>
  </si>
  <si>
    <t>-2084263249</t>
  </si>
  <si>
    <t>https://podminky.urs.cz/item/CS_URS_2023_02/997013509</t>
  </si>
  <si>
    <t>2,534*19 'Přepočtené koeficientem množství</t>
  </si>
  <si>
    <t>16</t>
  </si>
  <si>
    <t>997013871</t>
  </si>
  <si>
    <t>Poplatek za předání recyklačnímu zařízení stavebního odpadu směsného stavebního a demoličního kód odpadu 17 09 04</t>
  </si>
  <si>
    <t>-1730485954</t>
  </si>
  <si>
    <t>https://podminky.urs.cz/item/CS_URS_2026_01/997013871</t>
  </si>
  <si>
    <t>VRN</t>
  </si>
  <si>
    <t>Vedlejší rozpočtové náklady</t>
  </si>
  <si>
    <t>VRN1</t>
  </si>
  <si>
    <t>Průzkumné, zeměměřičské a projektové práce</t>
  </si>
  <si>
    <t>17</t>
  </si>
  <si>
    <t>013254000</t>
  </si>
  <si>
    <t>Dokumentace skutečného provedení stavby</t>
  </si>
  <si>
    <t>kpl</t>
  </si>
  <si>
    <t>1024</t>
  </si>
  <si>
    <t>677334514</t>
  </si>
  <si>
    <t>https://podminky.urs.cz/item/CS_URS_2026_01/013254000</t>
  </si>
  <si>
    <t>18</t>
  </si>
  <si>
    <t>013254000R.01</t>
  </si>
  <si>
    <t>Dílenské zaměření a výrobní příprava OK</t>
  </si>
  <si>
    <t>-1944691364</t>
  </si>
  <si>
    <t>19</t>
  </si>
  <si>
    <t>013254000R.02</t>
  </si>
  <si>
    <t>Detekce výztuže v ŽB průvlaku před vrtáním</t>
  </si>
  <si>
    <t>1503016490</t>
  </si>
  <si>
    <t>VRN3</t>
  </si>
  <si>
    <t>Zařízení staveniště</t>
  </si>
  <si>
    <t>20</t>
  </si>
  <si>
    <t>030001000</t>
  </si>
  <si>
    <t>Vybudování zařízení staveniště</t>
  </si>
  <si>
    <t>soubor</t>
  </si>
  <si>
    <t>1467960516</t>
  </si>
  <si>
    <t>Poznámka k položce:_x000D_
Pronájem kontejnerů (zázemí stavby, skladovací prostory), WC, doprava</t>
  </si>
  <si>
    <t>039002000</t>
  </si>
  <si>
    <t>Odstranění zařízení staveniště</t>
  </si>
  <si>
    <t>1346007711</t>
  </si>
  <si>
    <t>22</t>
  </si>
  <si>
    <t>039002000R.01</t>
  </si>
  <si>
    <t>Zvedací plošina - manipulace s ocelovým profilem</t>
  </si>
  <si>
    <t>750930391</t>
  </si>
  <si>
    <t>VRN9</t>
  </si>
  <si>
    <t>Ostatní náklady</t>
  </si>
  <si>
    <t>23</t>
  </si>
  <si>
    <t>091002000R.01</t>
  </si>
  <si>
    <t>Závěrečný úklid</t>
  </si>
  <si>
    <t>-819116967</t>
  </si>
  <si>
    <t>24</t>
  </si>
  <si>
    <t>091002000</t>
  </si>
  <si>
    <t xml:space="preserve">Bezpečnostní a hygienická opatření na staveništi </t>
  </si>
  <si>
    <t>-1051649333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</si>
</sst>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42"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</xf>
    <xf numFmtId="0" fontId="0" fillId="0" borderId="0" xfId="0" applyProtection="1"/>
    <xf numFmtId="0" fontId="13" fillId="2" borderId="0" xfId="0" applyFont="1" applyFill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14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3" borderId="0" xfId="0" applyFont="1" applyFill="1" applyAlignment="1" applyProtection="1">
      <alignment horizontal="left" vertical="center"/>
    </xf>
    <xf numFmtId="49" fontId="2" fillId="3" borderId="0" xfId="0" applyNumberFormat="1" applyFont="1" applyFill="1" applyAlignment="1" applyProtection="1">
      <alignment horizontal="left" vertical="center"/>
    </xf>
    <xf numFmtId="49" fontId="2" fillId="3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4" fontId="18" fillId="0" borderId="0" xfId="0" applyNumberFormat="1" applyFont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0" fillId="4" borderId="0" xfId="0" applyFill="1" applyAlignment="1" applyProtection="1">
      <alignment vertical="center"/>
    </xf>
    <xf numFmtId="0" fontId="4" fillId="4" borderId="6" xfId="0" applyFont="1" applyFill="1" applyBorder="1" applyAlignment="1" applyProtection="1">
      <alignment horizontal="left" vertical="center"/>
    </xf>
    <xf numFmtId="0" fontId="0" fillId="4" borderId="7" xfId="0" applyFill="1" applyBorder="1" applyAlignment="1" applyProtection="1">
      <alignment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left" vertical="center"/>
    </xf>
    <xf numFmtId="0" fontId="0" fillId="4" borderId="7" xfId="0" applyFill="1" applyBorder="1" applyAlignment="1" applyProtection="1">
      <alignment vertical="center"/>
    </xf>
    <xf numFmtId="4" fontId="4" fillId="4" borderId="7" xfId="0" applyNumberFormat="1" applyFont="1" applyFill="1" applyBorder="1" applyAlignment="1" applyProtection="1">
      <alignment vertical="center"/>
    </xf>
    <xf numFmtId="0" fontId="0" fillId="4" borderId="8" xfId="0" applyFill="1" applyBorder="1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 applyProtection="1">
      <alignment horizontal="center" vertical="center"/>
    </xf>
    <xf numFmtId="0" fontId="20" fillId="0" borderId="12" xfId="0" applyFont="1" applyBorder="1" applyAlignment="1" applyProtection="1">
      <alignment horizontal="left" vertical="center"/>
    </xf>
    <xf numFmtId="0" fontId="0" fillId="0" borderId="12" xfId="0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Alignment="1" applyProtection="1">
      <alignment horizontal="left" vertical="center"/>
    </xf>
    <xf numFmtId="0" fontId="0" fillId="0" borderId="15" xfId="0" applyBorder="1" applyAlignment="1" applyProtection="1">
      <alignment vertical="center"/>
    </xf>
    <xf numFmtId="0" fontId="22" fillId="5" borderId="6" xfId="0" applyFont="1" applyFill="1" applyBorder="1" applyAlignment="1" applyProtection="1">
      <alignment horizontal="center" vertical="center"/>
    </xf>
    <xf numFmtId="0" fontId="22" fillId="5" borderId="7" xfId="0" applyFont="1" applyFill="1" applyBorder="1" applyAlignment="1" applyProtection="1">
      <alignment horizontal="left" vertical="center"/>
    </xf>
    <xf numFmtId="0" fontId="0" fillId="5" borderId="7" xfId="0" applyFill="1" applyBorder="1" applyAlignment="1" applyProtection="1">
      <alignment vertical="center"/>
    </xf>
    <xf numFmtId="0" fontId="22" fillId="5" borderId="7" xfId="0" applyFont="1" applyFill="1" applyBorder="1" applyAlignment="1" applyProtection="1">
      <alignment horizontal="center" vertical="center"/>
    </xf>
    <xf numFmtId="0" fontId="22" fillId="5" borderId="7" xfId="0" applyFont="1" applyFill="1" applyBorder="1" applyAlignment="1" applyProtection="1">
      <alignment horizontal="right" vertical="center"/>
    </xf>
    <xf numFmtId="0" fontId="22" fillId="5" borderId="8" xfId="0" applyFont="1" applyFill="1" applyBorder="1" applyAlignment="1" applyProtection="1">
      <alignment horizontal="left" vertical="center"/>
    </xf>
    <xf numFmtId="0" fontId="22" fillId="5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Alignment="1" applyProtection="1">
      <alignment vertical="center"/>
    </xf>
    <xf numFmtId="166" fontId="20" fillId="0" borderId="0" xfId="0" applyNumberFormat="1" applyFont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25" fillId="0" borderId="0" xfId="1" applyFont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9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0" xfId="0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0" fontId="17" fillId="0" borderId="0" xfId="0" applyFont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4" fontId="1" fillId="0" borderId="0" xfId="0" applyNumberFormat="1" applyFont="1" applyAlignment="1" applyProtection="1">
      <alignment vertical="center"/>
    </xf>
    <xf numFmtId="0" fontId="0" fillId="5" borderId="0" xfId="0" applyFill="1" applyAlignment="1" applyProtection="1">
      <alignment vertical="center"/>
    </xf>
    <xf numFmtId="0" fontId="4" fillId="5" borderId="6" xfId="0" applyFont="1" applyFill="1" applyBorder="1" applyAlignment="1" applyProtection="1">
      <alignment horizontal="left" vertical="center"/>
    </xf>
    <xf numFmtId="0" fontId="4" fillId="5" borderId="7" xfId="0" applyFont="1" applyFill="1" applyBorder="1" applyAlignment="1" applyProtection="1">
      <alignment horizontal="right" vertical="center"/>
    </xf>
    <xf numFmtId="0" fontId="4" fillId="5" borderId="7" xfId="0" applyFont="1" applyFill="1" applyBorder="1" applyAlignment="1" applyProtection="1">
      <alignment horizontal="center" vertical="center"/>
    </xf>
    <xf numFmtId="4" fontId="4" fillId="5" borderId="7" xfId="0" applyNumberFormat="1" applyFont="1" applyFill="1" applyBorder="1" applyAlignment="1" applyProtection="1">
      <alignment vertical="center"/>
    </xf>
    <xf numFmtId="0" fontId="0" fillId="5" borderId="8" xfId="0" applyFill="1" applyBorder="1" applyAlignment="1" applyProtection="1">
      <alignment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 wrapText="1"/>
    </xf>
    <xf numFmtId="0" fontId="22" fillId="5" borderId="0" xfId="0" applyFont="1" applyFill="1" applyAlignment="1" applyProtection="1">
      <alignment horizontal="left" vertical="center"/>
    </xf>
    <xf numFmtId="0" fontId="22" fillId="5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0" fillId="0" borderId="0" xfId="0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22" fillId="5" borderId="16" xfId="0" applyFont="1" applyFill="1" applyBorder="1" applyAlignment="1" applyProtection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</xf>
    <xf numFmtId="0" fontId="22" fillId="5" borderId="18" xfId="0" applyFont="1" applyFill="1" applyBorder="1" applyAlignment="1" applyProtection="1">
      <alignment horizontal="center" vertical="center" wrapText="1"/>
    </xf>
    <xf numFmtId="0" fontId="22" fillId="5" borderId="0" xfId="0" applyFont="1" applyFill="1" applyAlignment="1" applyProtection="1">
      <alignment horizontal="center" vertical="center" wrapText="1"/>
    </xf>
    <xf numFmtId="4" fontId="24" fillId="0" borderId="0" xfId="0" applyNumberFormat="1" applyFont="1" applyProtection="1"/>
    <xf numFmtId="166" fontId="31" fillId="0" borderId="12" xfId="0" applyNumberFormat="1" applyFont="1" applyBorder="1" applyProtection="1"/>
    <xf numFmtId="166" fontId="31" fillId="0" borderId="13" xfId="0" applyNumberFormat="1" applyFont="1" applyBorder="1" applyProtection="1"/>
    <xf numFmtId="4" fontId="32" fillId="0" borderId="0" xfId="0" applyNumberFormat="1" applyFont="1" applyAlignment="1" applyProtection="1">
      <alignment vertical="center"/>
    </xf>
    <xf numFmtId="0" fontId="8" fillId="0" borderId="0" xfId="0" applyFont="1" applyProtection="1"/>
    <xf numFmtId="0" fontId="8" fillId="0" borderId="3" xfId="0" applyFont="1" applyBorder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Protection="1"/>
    <xf numFmtId="0" fontId="8" fillId="0" borderId="14" xfId="0" applyFont="1" applyBorder="1" applyProtection="1"/>
    <xf numFmtId="166" fontId="8" fillId="0" borderId="0" xfId="0" applyNumberFormat="1" applyFont="1" applyProtection="1"/>
    <xf numFmtId="166" fontId="8" fillId="0" borderId="15" xfId="0" applyNumberFormat="1" applyFont="1" applyBorder="1" applyProtection="1"/>
    <xf numFmtId="0" fontId="8" fillId="0" borderId="0" xfId="0" applyFont="1" applyAlignment="1" applyProtection="1">
      <alignment horizontal="center"/>
    </xf>
    <xf numFmtId="4" fontId="8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Border="1" applyAlignment="1" applyProtection="1">
      <alignment vertical="center"/>
    </xf>
    <xf numFmtId="0" fontId="23" fillId="3" borderId="14" xfId="0" applyFont="1" applyFill="1" applyBorder="1" applyAlignment="1" applyProtection="1">
      <alignment horizontal="left" vertical="center"/>
    </xf>
    <xf numFmtId="0" fontId="23" fillId="0" borderId="0" xfId="0" applyFont="1" applyAlignment="1" applyProtection="1">
      <alignment horizontal="center" vertical="center"/>
    </xf>
    <xf numFmtId="166" fontId="23" fillId="0" borderId="0" xfId="0" applyNumberFormat="1" applyFont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4" fontId="0" fillId="0" borderId="0" xfId="0" applyNumberForma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14" xfId="0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11" fillId="0" borderId="0" xfId="0" applyFont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14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 applyProtection="1">
      <alignment vertical="center"/>
    </xf>
    <xf numFmtId="0" fontId="37" fillId="3" borderId="14" xfId="0" applyFont="1" applyFill="1" applyBorder="1" applyAlignment="1" applyProtection="1">
      <alignment horizontal="left" vertical="center"/>
    </xf>
    <xf numFmtId="0" fontId="37" fillId="0" borderId="0" xfId="0" applyFont="1" applyAlignment="1" applyProtection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22" fillId="5" borderId="1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78011191" TargetMode="External"/><Relationship Id="rId13" Type="http://schemas.openxmlformats.org/officeDocument/2006/relationships/hyperlink" Target="https://podminky.urs.cz/item/CS_URS_2026_01/997013871" TargetMode="External"/><Relationship Id="rId3" Type="http://schemas.openxmlformats.org/officeDocument/2006/relationships/hyperlink" Target="https://podminky.urs.cz/item/CS_URS_2026_01/953961116" TargetMode="External"/><Relationship Id="rId7" Type="http://schemas.openxmlformats.org/officeDocument/2006/relationships/hyperlink" Target="https://podminky.urs.cz/item/CS_URS_2026_01/977171242" TargetMode="External"/><Relationship Id="rId12" Type="http://schemas.openxmlformats.org/officeDocument/2006/relationships/hyperlink" Target="https://podminky.urs.cz/item/CS_URS_2023_02/997013509" TargetMode="External"/><Relationship Id="rId2" Type="http://schemas.openxmlformats.org/officeDocument/2006/relationships/hyperlink" Target="https://podminky.urs.cz/item/CS_URS_2026_01/949101112" TargetMode="External"/><Relationship Id="rId1" Type="http://schemas.openxmlformats.org/officeDocument/2006/relationships/hyperlink" Target="https://podminky.urs.cz/item/CS_URS_2026_01/413941125" TargetMode="External"/><Relationship Id="rId6" Type="http://schemas.openxmlformats.org/officeDocument/2006/relationships/hyperlink" Target="https://podminky.urs.cz/item/CS_URS_2026_01/975121123" TargetMode="External"/><Relationship Id="rId11" Type="http://schemas.openxmlformats.org/officeDocument/2006/relationships/hyperlink" Target="https://podminky.urs.cz/item/CS_URS_2023_02/997013501" TargetMode="External"/><Relationship Id="rId5" Type="http://schemas.openxmlformats.org/officeDocument/2006/relationships/hyperlink" Target="https://podminky.urs.cz/item/CS_URS_2026_01/975121122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podminky.urs.cz/item/CS_URS_2026_01/997013219" TargetMode="External"/><Relationship Id="rId4" Type="http://schemas.openxmlformats.org/officeDocument/2006/relationships/hyperlink" Target="https://podminky.urs.cz/item/CS_URS_2026_01/975121121" TargetMode="External"/><Relationship Id="rId9" Type="http://schemas.openxmlformats.org/officeDocument/2006/relationships/hyperlink" Target="https://podminky.urs.cz/item/CS_URS_2026_01/997013211" TargetMode="External"/><Relationship Id="rId14" Type="http://schemas.openxmlformats.org/officeDocument/2006/relationships/hyperlink" Target="https://podminky.urs.cz/item/CS_URS_2026_01/013254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82" workbookViewId="0">
      <selection activeCell="A82" sqref="A1:XFD1048576"/>
    </sheetView>
  </sheetViews>
  <sheetFormatPr defaultRowHeight="15"/>
  <cols>
    <col min="1" max="1" width="8.33203125" style="11" customWidth="1"/>
    <col min="2" max="2" width="1.6640625" style="11" customWidth="1"/>
    <col min="3" max="3" width="4.1640625" style="11" customWidth="1"/>
    <col min="4" max="33" width="2.6640625" style="11" customWidth="1"/>
    <col min="34" max="34" width="3.33203125" style="11" customWidth="1"/>
    <col min="35" max="35" width="31.6640625" style="11" customWidth="1"/>
    <col min="36" max="37" width="2.5" style="11" customWidth="1"/>
    <col min="38" max="38" width="8.33203125" style="11" customWidth="1"/>
    <col min="39" max="39" width="3.33203125" style="11" customWidth="1"/>
    <col min="40" max="40" width="13.33203125" style="11" customWidth="1"/>
    <col min="41" max="41" width="7.5" style="11" customWidth="1"/>
    <col min="42" max="42" width="4.1640625" style="11" customWidth="1"/>
    <col min="43" max="43" width="15.6640625" style="11" hidden="1" customWidth="1"/>
    <col min="44" max="44" width="13.6640625" style="11" customWidth="1"/>
    <col min="45" max="47" width="25.83203125" style="11" hidden="1" customWidth="1"/>
    <col min="48" max="49" width="21.6640625" style="11" hidden="1" customWidth="1"/>
    <col min="50" max="51" width="25" style="11" hidden="1" customWidth="1"/>
    <col min="52" max="52" width="21.6640625" style="11" hidden="1" customWidth="1"/>
    <col min="53" max="53" width="19.1640625" style="11" hidden="1" customWidth="1"/>
    <col min="54" max="54" width="25" style="11" hidden="1" customWidth="1"/>
    <col min="55" max="55" width="21.6640625" style="11" hidden="1" customWidth="1"/>
    <col min="56" max="56" width="19.1640625" style="11" hidden="1" customWidth="1"/>
    <col min="57" max="57" width="66.5" style="11" customWidth="1"/>
    <col min="58" max="70" width="9.33203125" style="11"/>
    <col min="71" max="91" width="9.33203125" style="11" hidden="1"/>
    <col min="92" max="16384" width="9.33203125" style="11"/>
  </cols>
  <sheetData>
    <row r="1" spans="1:74" ht="11.25">
      <c r="A1" s="10" t="s">
        <v>0</v>
      </c>
      <c r="AZ1" s="10" t="s">
        <v>1</v>
      </c>
      <c r="BA1" s="10" t="s">
        <v>2</v>
      </c>
      <c r="BB1" s="10" t="s">
        <v>1</v>
      </c>
      <c r="BT1" s="10" t="s">
        <v>3</v>
      </c>
      <c r="BU1" s="10" t="s">
        <v>3</v>
      </c>
      <c r="BV1" s="10" t="s">
        <v>4</v>
      </c>
    </row>
    <row r="2" spans="1:74" ht="36.950000000000003" customHeight="1">
      <c r="AR2" s="12" t="s">
        <v>5</v>
      </c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S2" s="14" t="s">
        <v>6</v>
      </c>
      <c r="BT2" s="14" t="s">
        <v>7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ht="24.95" customHeight="1">
      <c r="B4" s="17"/>
      <c r="D4" s="18" t="s">
        <v>9</v>
      </c>
      <c r="AR4" s="17"/>
      <c r="AS4" s="19" t="s">
        <v>10</v>
      </c>
      <c r="BE4" s="20" t="s">
        <v>11</v>
      </c>
      <c r="BS4" s="14" t="s">
        <v>12</v>
      </c>
    </row>
    <row r="5" spans="1:74" ht="12" customHeight="1">
      <c r="B5" s="17"/>
      <c r="D5" s="21" t="s">
        <v>13</v>
      </c>
      <c r="K5" s="22" t="s">
        <v>14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R5" s="17"/>
      <c r="BE5" s="23" t="s">
        <v>15</v>
      </c>
      <c r="BS5" s="14" t="s">
        <v>6</v>
      </c>
    </row>
    <row r="6" spans="1:74" ht="36.950000000000003" customHeight="1">
      <c r="B6" s="17"/>
      <c r="D6" s="24" t="s">
        <v>16</v>
      </c>
      <c r="K6" s="25" t="s">
        <v>17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R6" s="17"/>
      <c r="BE6" s="26"/>
      <c r="BS6" s="14" t="s">
        <v>6</v>
      </c>
    </row>
    <row r="7" spans="1:74" ht="12" customHeight="1">
      <c r="B7" s="17"/>
      <c r="D7" s="27" t="s">
        <v>18</v>
      </c>
      <c r="K7" s="28" t="s">
        <v>1</v>
      </c>
      <c r="AK7" s="27" t="s">
        <v>19</v>
      </c>
      <c r="AN7" s="28" t="s">
        <v>1</v>
      </c>
      <c r="AR7" s="17"/>
      <c r="BE7" s="26"/>
      <c r="BS7" s="14" t="s">
        <v>6</v>
      </c>
    </row>
    <row r="8" spans="1:74" ht="12" customHeight="1">
      <c r="B8" s="17"/>
      <c r="D8" s="27" t="s">
        <v>20</v>
      </c>
      <c r="K8" s="28" t="s">
        <v>21</v>
      </c>
      <c r="AK8" s="27" t="s">
        <v>22</v>
      </c>
      <c r="AN8" s="29" t="s">
        <v>23</v>
      </c>
      <c r="AR8" s="17"/>
      <c r="BE8" s="26"/>
      <c r="BS8" s="14" t="s">
        <v>6</v>
      </c>
    </row>
    <row r="9" spans="1:74" ht="14.45" customHeight="1">
      <c r="B9" s="17"/>
      <c r="AR9" s="17"/>
      <c r="BE9" s="26"/>
      <c r="BS9" s="14" t="s">
        <v>6</v>
      </c>
    </row>
    <row r="10" spans="1:74" ht="12" customHeight="1">
      <c r="B10" s="17"/>
      <c r="D10" s="27" t="s">
        <v>24</v>
      </c>
      <c r="AK10" s="27" t="s">
        <v>25</v>
      </c>
      <c r="AN10" s="28" t="s">
        <v>1</v>
      </c>
      <c r="AR10" s="17"/>
      <c r="BE10" s="26"/>
      <c r="BS10" s="14" t="s">
        <v>6</v>
      </c>
    </row>
    <row r="11" spans="1:74" ht="18.399999999999999" customHeight="1">
      <c r="B11" s="17"/>
      <c r="E11" s="28" t="s">
        <v>21</v>
      </c>
      <c r="AK11" s="27" t="s">
        <v>26</v>
      </c>
      <c r="AN11" s="28" t="s">
        <v>1</v>
      </c>
      <c r="AR11" s="17"/>
      <c r="BE11" s="26"/>
      <c r="BS11" s="14" t="s">
        <v>6</v>
      </c>
    </row>
    <row r="12" spans="1:74" ht="6.95" customHeight="1">
      <c r="B12" s="17"/>
      <c r="AR12" s="17"/>
      <c r="BE12" s="26"/>
      <c r="BS12" s="14" t="s">
        <v>6</v>
      </c>
    </row>
    <row r="13" spans="1:74" ht="12" customHeight="1">
      <c r="B13" s="17"/>
      <c r="D13" s="27" t="s">
        <v>27</v>
      </c>
      <c r="AK13" s="27" t="s">
        <v>25</v>
      </c>
      <c r="AN13" s="30" t="s">
        <v>28</v>
      </c>
      <c r="AR13" s="17"/>
      <c r="BE13" s="26"/>
      <c r="BS13" s="14" t="s">
        <v>6</v>
      </c>
    </row>
    <row r="14" spans="1:74" ht="12.75">
      <c r="B14" s="17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7" t="s">
        <v>26</v>
      </c>
      <c r="AN14" s="30" t="s">
        <v>28</v>
      </c>
      <c r="AR14" s="17"/>
      <c r="BE14" s="26"/>
      <c r="BS14" s="14" t="s">
        <v>6</v>
      </c>
    </row>
    <row r="15" spans="1:74" ht="6.95" customHeight="1">
      <c r="B15" s="17"/>
      <c r="AR15" s="17"/>
      <c r="BE15" s="26"/>
      <c r="BS15" s="14" t="s">
        <v>3</v>
      </c>
    </row>
    <row r="16" spans="1:74" ht="12" customHeight="1">
      <c r="B16" s="17"/>
      <c r="D16" s="27" t="s">
        <v>29</v>
      </c>
      <c r="AK16" s="27" t="s">
        <v>25</v>
      </c>
      <c r="AN16" s="28" t="s">
        <v>1</v>
      </c>
      <c r="AR16" s="17"/>
      <c r="BE16" s="26"/>
      <c r="BS16" s="14" t="s">
        <v>3</v>
      </c>
    </row>
    <row r="17" spans="2:71" ht="18.399999999999999" customHeight="1">
      <c r="B17" s="17"/>
      <c r="E17" s="28" t="s">
        <v>21</v>
      </c>
      <c r="AK17" s="27" t="s">
        <v>26</v>
      </c>
      <c r="AN17" s="28" t="s">
        <v>1</v>
      </c>
      <c r="AR17" s="17"/>
      <c r="BE17" s="26"/>
      <c r="BS17" s="14" t="s">
        <v>30</v>
      </c>
    </row>
    <row r="18" spans="2:71" ht="6.95" customHeight="1">
      <c r="B18" s="17"/>
      <c r="AR18" s="17"/>
      <c r="BE18" s="26"/>
      <c r="BS18" s="14" t="s">
        <v>6</v>
      </c>
    </row>
    <row r="19" spans="2:71" ht="12" customHeight="1">
      <c r="B19" s="17"/>
      <c r="D19" s="27" t="s">
        <v>31</v>
      </c>
      <c r="AK19" s="27" t="s">
        <v>25</v>
      </c>
      <c r="AN19" s="28" t="s">
        <v>1</v>
      </c>
      <c r="AR19" s="17"/>
      <c r="BE19" s="26"/>
      <c r="BS19" s="14" t="s">
        <v>6</v>
      </c>
    </row>
    <row r="20" spans="2:71" ht="18.399999999999999" customHeight="1">
      <c r="B20" s="17"/>
      <c r="E20" s="28" t="s">
        <v>21</v>
      </c>
      <c r="AK20" s="27" t="s">
        <v>26</v>
      </c>
      <c r="AN20" s="28" t="s">
        <v>1</v>
      </c>
      <c r="AR20" s="17"/>
      <c r="BE20" s="26"/>
      <c r="BS20" s="14" t="s">
        <v>30</v>
      </c>
    </row>
    <row r="21" spans="2:71" ht="6.95" customHeight="1">
      <c r="B21" s="17"/>
      <c r="AR21" s="17"/>
      <c r="BE21" s="26"/>
    </row>
    <row r="22" spans="2:71" ht="12" customHeight="1">
      <c r="B22" s="17"/>
      <c r="D22" s="27" t="s">
        <v>32</v>
      </c>
      <c r="AR22" s="17"/>
      <c r="BE22" s="26"/>
    </row>
    <row r="23" spans="2:71" ht="371.25" customHeight="1">
      <c r="B23" s="17"/>
      <c r="E23" s="33" t="s">
        <v>33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R23" s="17"/>
      <c r="BE23" s="26"/>
    </row>
    <row r="24" spans="2:71" ht="6.95" customHeight="1">
      <c r="B24" s="17"/>
      <c r="AR24" s="17"/>
      <c r="BE24" s="26"/>
    </row>
    <row r="25" spans="2:71" ht="6.95" customHeight="1">
      <c r="B25" s="17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R25" s="17"/>
      <c r="BE25" s="26"/>
    </row>
    <row r="26" spans="2:71" s="35" customFormat="1" ht="25.9" customHeight="1">
      <c r="B26" s="36"/>
      <c r="D26" s="37" t="s">
        <v>34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>
        <f>ROUND(AG94,2)</f>
        <v>0</v>
      </c>
      <c r="AL26" s="40"/>
      <c r="AM26" s="40"/>
      <c r="AN26" s="40"/>
      <c r="AO26" s="40"/>
      <c r="AR26" s="36"/>
      <c r="BE26" s="26"/>
    </row>
    <row r="27" spans="2:71" s="35" customFormat="1" ht="6.95" customHeight="1">
      <c r="B27" s="36"/>
      <c r="AR27" s="36"/>
      <c r="BE27" s="26"/>
    </row>
    <row r="28" spans="2:71" s="35" customFormat="1" ht="12.75">
      <c r="B28" s="36"/>
      <c r="L28" s="41" t="s">
        <v>35</v>
      </c>
      <c r="M28" s="41"/>
      <c r="N28" s="41"/>
      <c r="O28" s="41"/>
      <c r="P28" s="41"/>
      <c r="W28" s="41" t="s">
        <v>36</v>
      </c>
      <c r="X28" s="41"/>
      <c r="Y28" s="41"/>
      <c r="Z28" s="41"/>
      <c r="AA28" s="41"/>
      <c r="AB28" s="41"/>
      <c r="AC28" s="41"/>
      <c r="AD28" s="41"/>
      <c r="AE28" s="41"/>
      <c r="AK28" s="41" t="s">
        <v>37</v>
      </c>
      <c r="AL28" s="41"/>
      <c r="AM28" s="41"/>
      <c r="AN28" s="41"/>
      <c r="AO28" s="41"/>
      <c r="AR28" s="36"/>
      <c r="BE28" s="26"/>
    </row>
    <row r="29" spans="2:71" s="42" customFormat="1" ht="14.45" customHeight="1">
      <c r="B29" s="43"/>
      <c r="D29" s="27" t="s">
        <v>38</v>
      </c>
      <c r="F29" s="27" t="s">
        <v>39</v>
      </c>
      <c r="L29" s="44">
        <v>0.21</v>
      </c>
      <c r="M29" s="45"/>
      <c r="N29" s="45"/>
      <c r="O29" s="45"/>
      <c r="P29" s="45"/>
      <c r="W29" s="46">
        <f>ROUND(AZ94, 2)</f>
        <v>0</v>
      </c>
      <c r="X29" s="45"/>
      <c r="Y29" s="45"/>
      <c r="Z29" s="45"/>
      <c r="AA29" s="45"/>
      <c r="AB29" s="45"/>
      <c r="AC29" s="45"/>
      <c r="AD29" s="45"/>
      <c r="AE29" s="45"/>
      <c r="AK29" s="46">
        <f>ROUND(AV94, 2)</f>
        <v>0</v>
      </c>
      <c r="AL29" s="45"/>
      <c r="AM29" s="45"/>
      <c r="AN29" s="45"/>
      <c r="AO29" s="45"/>
      <c r="AR29" s="43"/>
      <c r="BE29" s="47"/>
    </row>
    <row r="30" spans="2:71" s="42" customFormat="1" ht="14.45" customHeight="1">
      <c r="B30" s="43"/>
      <c r="F30" s="27" t="s">
        <v>40</v>
      </c>
      <c r="L30" s="44">
        <v>0.12</v>
      </c>
      <c r="M30" s="45"/>
      <c r="N30" s="45"/>
      <c r="O30" s="45"/>
      <c r="P30" s="45"/>
      <c r="W30" s="46">
        <f>ROUND(BA94, 2)</f>
        <v>0</v>
      </c>
      <c r="X30" s="45"/>
      <c r="Y30" s="45"/>
      <c r="Z30" s="45"/>
      <c r="AA30" s="45"/>
      <c r="AB30" s="45"/>
      <c r="AC30" s="45"/>
      <c r="AD30" s="45"/>
      <c r="AE30" s="45"/>
      <c r="AK30" s="46">
        <f>ROUND(AW94, 2)</f>
        <v>0</v>
      </c>
      <c r="AL30" s="45"/>
      <c r="AM30" s="45"/>
      <c r="AN30" s="45"/>
      <c r="AO30" s="45"/>
      <c r="AR30" s="43"/>
      <c r="BE30" s="47"/>
    </row>
    <row r="31" spans="2:71" s="42" customFormat="1" ht="14.45" hidden="1" customHeight="1">
      <c r="B31" s="43"/>
      <c r="F31" s="27" t="s">
        <v>41</v>
      </c>
      <c r="L31" s="44">
        <v>0.21</v>
      </c>
      <c r="M31" s="45"/>
      <c r="N31" s="45"/>
      <c r="O31" s="45"/>
      <c r="P31" s="45"/>
      <c r="W31" s="46">
        <f>ROUND(BB94, 2)</f>
        <v>0</v>
      </c>
      <c r="X31" s="45"/>
      <c r="Y31" s="45"/>
      <c r="Z31" s="45"/>
      <c r="AA31" s="45"/>
      <c r="AB31" s="45"/>
      <c r="AC31" s="45"/>
      <c r="AD31" s="45"/>
      <c r="AE31" s="45"/>
      <c r="AK31" s="46">
        <v>0</v>
      </c>
      <c r="AL31" s="45"/>
      <c r="AM31" s="45"/>
      <c r="AN31" s="45"/>
      <c r="AO31" s="45"/>
      <c r="AR31" s="43"/>
      <c r="BE31" s="47"/>
    </row>
    <row r="32" spans="2:71" s="42" customFormat="1" ht="14.45" hidden="1" customHeight="1">
      <c r="B32" s="43"/>
      <c r="F32" s="27" t="s">
        <v>42</v>
      </c>
      <c r="L32" s="44">
        <v>0.12</v>
      </c>
      <c r="M32" s="45"/>
      <c r="N32" s="45"/>
      <c r="O32" s="45"/>
      <c r="P32" s="45"/>
      <c r="W32" s="46">
        <f>ROUND(BC94, 2)</f>
        <v>0</v>
      </c>
      <c r="X32" s="45"/>
      <c r="Y32" s="45"/>
      <c r="Z32" s="45"/>
      <c r="AA32" s="45"/>
      <c r="AB32" s="45"/>
      <c r="AC32" s="45"/>
      <c r="AD32" s="45"/>
      <c r="AE32" s="45"/>
      <c r="AK32" s="46">
        <v>0</v>
      </c>
      <c r="AL32" s="45"/>
      <c r="AM32" s="45"/>
      <c r="AN32" s="45"/>
      <c r="AO32" s="45"/>
      <c r="AR32" s="43"/>
      <c r="BE32" s="47"/>
    </row>
    <row r="33" spans="2:57" s="42" customFormat="1" ht="14.45" hidden="1" customHeight="1">
      <c r="B33" s="43"/>
      <c r="F33" s="27" t="s">
        <v>43</v>
      </c>
      <c r="L33" s="44">
        <v>0</v>
      </c>
      <c r="M33" s="45"/>
      <c r="N33" s="45"/>
      <c r="O33" s="45"/>
      <c r="P33" s="45"/>
      <c r="W33" s="46">
        <f>ROUND(BD94, 2)</f>
        <v>0</v>
      </c>
      <c r="X33" s="45"/>
      <c r="Y33" s="45"/>
      <c r="Z33" s="45"/>
      <c r="AA33" s="45"/>
      <c r="AB33" s="45"/>
      <c r="AC33" s="45"/>
      <c r="AD33" s="45"/>
      <c r="AE33" s="45"/>
      <c r="AK33" s="46">
        <v>0</v>
      </c>
      <c r="AL33" s="45"/>
      <c r="AM33" s="45"/>
      <c r="AN33" s="45"/>
      <c r="AO33" s="45"/>
      <c r="AR33" s="43"/>
      <c r="BE33" s="47"/>
    </row>
    <row r="34" spans="2:57" s="35" customFormat="1" ht="6.95" customHeight="1">
      <c r="B34" s="36"/>
      <c r="AR34" s="36"/>
      <c r="BE34" s="26"/>
    </row>
    <row r="35" spans="2:57" s="35" customFormat="1" ht="25.9" customHeight="1">
      <c r="B35" s="36"/>
      <c r="C35" s="48"/>
      <c r="D35" s="49" t="s">
        <v>44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45</v>
      </c>
      <c r="U35" s="50"/>
      <c r="V35" s="50"/>
      <c r="W35" s="50"/>
      <c r="X35" s="52" t="s">
        <v>46</v>
      </c>
      <c r="Y35" s="53"/>
      <c r="Z35" s="53"/>
      <c r="AA35" s="53"/>
      <c r="AB35" s="53"/>
      <c r="AC35" s="50"/>
      <c r="AD35" s="50"/>
      <c r="AE35" s="50"/>
      <c r="AF35" s="50"/>
      <c r="AG35" s="50"/>
      <c r="AH35" s="50"/>
      <c r="AI35" s="50"/>
      <c r="AJ35" s="50"/>
      <c r="AK35" s="54">
        <f>SUM(AK26:AK33)</f>
        <v>0</v>
      </c>
      <c r="AL35" s="53"/>
      <c r="AM35" s="53"/>
      <c r="AN35" s="53"/>
      <c r="AO35" s="55"/>
      <c r="AP35" s="48"/>
      <c r="AQ35" s="48"/>
      <c r="AR35" s="36"/>
    </row>
    <row r="36" spans="2:57" s="35" customFormat="1" ht="6.95" customHeight="1">
      <c r="B36" s="36"/>
      <c r="AR36" s="36"/>
    </row>
    <row r="37" spans="2:57" s="35" customFormat="1" ht="14.45" customHeight="1">
      <c r="B37" s="36"/>
      <c r="AR37" s="36"/>
    </row>
    <row r="38" spans="2:57" ht="14.45" customHeight="1">
      <c r="B38" s="17"/>
      <c r="AR38" s="17"/>
    </row>
    <row r="39" spans="2:57" ht="14.45" customHeight="1">
      <c r="B39" s="17"/>
      <c r="AR39" s="17"/>
    </row>
    <row r="40" spans="2:57" ht="14.45" customHeight="1">
      <c r="B40" s="17"/>
      <c r="AR40" s="17"/>
    </row>
    <row r="41" spans="2:57" ht="14.45" customHeight="1">
      <c r="B41" s="17"/>
      <c r="AR41" s="17"/>
    </row>
    <row r="42" spans="2:57" ht="14.45" customHeight="1">
      <c r="B42" s="17"/>
      <c r="AR42" s="17"/>
    </row>
    <row r="43" spans="2:57" ht="14.45" customHeight="1">
      <c r="B43" s="17"/>
      <c r="AR43" s="17"/>
    </row>
    <row r="44" spans="2:57" ht="14.45" customHeight="1">
      <c r="B44" s="17"/>
      <c r="AR44" s="17"/>
    </row>
    <row r="45" spans="2:57" ht="14.45" customHeight="1">
      <c r="B45" s="17"/>
      <c r="AR45" s="17"/>
    </row>
    <row r="46" spans="2:57" ht="14.45" customHeight="1">
      <c r="B46" s="17"/>
      <c r="AR46" s="17"/>
    </row>
    <row r="47" spans="2:57" ht="14.45" customHeight="1">
      <c r="B47" s="17"/>
      <c r="AR47" s="17"/>
    </row>
    <row r="48" spans="2:57" ht="14.45" customHeight="1">
      <c r="B48" s="17"/>
      <c r="AR48" s="17"/>
    </row>
    <row r="49" spans="2:44" s="35" customFormat="1" ht="14.45" customHeight="1">
      <c r="B49" s="36"/>
      <c r="D49" s="56" t="s">
        <v>47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48</v>
      </c>
      <c r="AI49" s="57"/>
      <c r="AJ49" s="57"/>
      <c r="AK49" s="57"/>
      <c r="AL49" s="57"/>
      <c r="AM49" s="57"/>
      <c r="AN49" s="57"/>
      <c r="AO49" s="57"/>
      <c r="AR49" s="36"/>
    </row>
    <row r="50" spans="2:44" ht="11.25">
      <c r="B50" s="17"/>
      <c r="AR50" s="17"/>
    </row>
    <row r="51" spans="2:44" ht="11.25">
      <c r="B51" s="17"/>
      <c r="AR51" s="17"/>
    </row>
    <row r="52" spans="2:44" ht="11.25">
      <c r="B52" s="17"/>
      <c r="AR52" s="17"/>
    </row>
    <row r="53" spans="2:44" ht="11.25">
      <c r="B53" s="17"/>
      <c r="AR53" s="17"/>
    </row>
    <row r="54" spans="2:44" ht="11.25">
      <c r="B54" s="17"/>
      <c r="AR54" s="17"/>
    </row>
    <row r="55" spans="2:44" ht="11.25">
      <c r="B55" s="17"/>
      <c r="AR55" s="17"/>
    </row>
    <row r="56" spans="2:44" ht="11.25">
      <c r="B56" s="17"/>
      <c r="AR56" s="17"/>
    </row>
    <row r="57" spans="2:44" ht="11.25">
      <c r="B57" s="17"/>
      <c r="AR57" s="17"/>
    </row>
    <row r="58" spans="2:44" ht="11.25">
      <c r="B58" s="17"/>
      <c r="AR58" s="17"/>
    </row>
    <row r="59" spans="2:44" ht="11.25">
      <c r="B59" s="17"/>
      <c r="AR59" s="17"/>
    </row>
    <row r="60" spans="2:44" s="35" customFormat="1" ht="12.75">
      <c r="B60" s="36"/>
      <c r="D60" s="58" t="s">
        <v>49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8" t="s">
        <v>50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8" t="s">
        <v>49</v>
      </c>
      <c r="AI60" s="38"/>
      <c r="AJ60" s="38"/>
      <c r="AK60" s="38"/>
      <c r="AL60" s="38"/>
      <c r="AM60" s="58" t="s">
        <v>50</v>
      </c>
      <c r="AN60" s="38"/>
      <c r="AO60" s="38"/>
      <c r="AR60" s="36"/>
    </row>
    <row r="61" spans="2:44" ht="11.25">
      <c r="B61" s="17"/>
      <c r="AR61" s="17"/>
    </row>
    <row r="62" spans="2:44" ht="11.25">
      <c r="B62" s="17"/>
      <c r="AR62" s="17"/>
    </row>
    <row r="63" spans="2:44" ht="11.25">
      <c r="B63" s="17"/>
      <c r="AR63" s="17"/>
    </row>
    <row r="64" spans="2:44" s="35" customFormat="1" ht="12.75">
      <c r="B64" s="36"/>
      <c r="D64" s="56" t="s">
        <v>51</v>
      </c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6" t="s">
        <v>52</v>
      </c>
      <c r="AI64" s="57"/>
      <c r="AJ64" s="57"/>
      <c r="AK64" s="57"/>
      <c r="AL64" s="57"/>
      <c r="AM64" s="57"/>
      <c r="AN64" s="57"/>
      <c r="AO64" s="57"/>
      <c r="AR64" s="36"/>
    </row>
    <row r="65" spans="2:44" ht="11.25">
      <c r="B65" s="17"/>
      <c r="AR65" s="17"/>
    </row>
    <row r="66" spans="2:44" ht="11.25">
      <c r="B66" s="17"/>
      <c r="AR66" s="17"/>
    </row>
    <row r="67" spans="2:44" ht="11.25">
      <c r="B67" s="17"/>
      <c r="AR67" s="17"/>
    </row>
    <row r="68" spans="2:44" ht="11.25">
      <c r="B68" s="17"/>
      <c r="AR68" s="17"/>
    </row>
    <row r="69" spans="2:44" ht="11.25">
      <c r="B69" s="17"/>
      <c r="AR69" s="17"/>
    </row>
    <row r="70" spans="2:44" ht="11.25">
      <c r="B70" s="17"/>
      <c r="AR70" s="17"/>
    </row>
    <row r="71" spans="2:44" ht="11.25">
      <c r="B71" s="17"/>
      <c r="AR71" s="17"/>
    </row>
    <row r="72" spans="2:44" ht="11.25">
      <c r="B72" s="17"/>
      <c r="AR72" s="17"/>
    </row>
    <row r="73" spans="2:44" ht="11.25">
      <c r="B73" s="17"/>
      <c r="AR73" s="17"/>
    </row>
    <row r="74" spans="2:44" ht="11.25">
      <c r="B74" s="17"/>
      <c r="AR74" s="17"/>
    </row>
    <row r="75" spans="2:44" s="35" customFormat="1" ht="12.75">
      <c r="B75" s="36"/>
      <c r="D75" s="58" t="s">
        <v>49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8" t="s">
        <v>50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8" t="s">
        <v>49</v>
      </c>
      <c r="AI75" s="38"/>
      <c r="AJ75" s="38"/>
      <c r="AK75" s="38"/>
      <c r="AL75" s="38"/>
      <c r="AM75" s="58" t="s">
        <v>50</v>
      </c>
      <c r="AN75" s="38"/>
      <c r="AO75" s="38"/>
      <c r="AR75" s="36"/>
    </row>
    <row r="76" spans="2:44" s="35" customFormat="1" ht="11.25">
      <c r="B76" s="36"/>
      <c r="AR76" s="36"/>
    </row>
    <row r="77" spans="2:44" s="35" customFormat="1" ht="6.95" customHeight="1"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6"/>
    </row>
    <row r="81" spans="1:90" s="35" customFormat="1" ht="6.95" customHeight="1"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6"/>
    </row>
    <row r="82" spans="1:90" s="35" customFormat="1" ht="24.95" customHeight="1">
      <c r="B82" s="36"/>
      <c r="C82" s="18" t="s">
        <v>53</v>
      </c>
      <c r="AR82" s="36"/>
    </row>
    <row r="83" spans="1:90" s="35" customFormat="1" ht="6.95" customHeight="1">
      <c r="B83" s="36"/>
      <c r="AR83" s="36"/>
    </row>
    <row r="84" spans="1:90" s="63" customFormat="1" ht="12" customHeight="1">
      <c r="B84" s="64"/>
      <c r="C84" s="27" t="s">
        <v>13</v>
      </c>
      <c r="L84" s="63" t="str">
        <f>K5</f>
        <v>313</v>
      </c>
      <c r="AR84" s="64"/>
    </row>
    <row r="85" spans="1:90" s="65" customFormat="1" ht="36.950000000000003" customHeight="1">
      <c r="B85" s="66"/>
      <c r="C85" s="67" t="s">
        <v>16</v>
      </c>
      <c r="L85" s="68" t="str">
        <f>K6</f>
        <v>Vyztužení stropní konstrukce ČOV Špindlerův Mlýn</v>
      </c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R85" s="66"/>
    </row>
    <row r="86" spans="1:90" s="35" customFormat="1" ht="6.95" customHeight="1">
      <c r="B86" s="36"/>
      <c r="AR86" s="36"/>
    </row>
    <row r="87" spans="1:90" s="35" customFormat="1" ht="12" customHeight="1">
      <c r="B87" s="36"/>
      <c r="C87" s="27" t="s">
        <v>20</v>
      </c>
      <c r="L87" s="70" t="str">
        <f>IF(K8="","",K8)</f>
        <v xml:space="preserve"> </v>
      </c>
      <c r="AI87" s="27" t="s">
        <v>22</v>
      </c>
      <c r="AM87" s="71" t="str">
        <f>IF(AN8= "","",AN8)</f>
        <v>28. 5. 2026</v>
      </c>
      <c r="AN87" s="71"/>
      <c r="AR87" s="36"/>
    </row>
    <row r="88" spans="1:90" s="35" customFormat="1" ht="6.95" customHeight="1">
      <c r="B88" s="36"/>
      <c r="AR88" s="36"/>
    </row>
    <row r="89" spans="1:90" s="35" customFormat="1" ht="15.2" customHeight="1">
      <c r="B89" s="36"/>
      <c r="C89" s="27" t="s">
        <v>24</v>
      </c>
      <c r="L89" s="63" t="str">
        <f>IF(E11= "","",E11)</f>
        <v xml:space="preserve"> </v>
      </c>
      <c r="AI89" s="27" t="s">
        <v>29</v>
      </c>
      <c r="AM89" s="72" t="str">
        <f>IF(E17="","",E17)</f>
        <v xml:space="preserve"> </v>
      </c>
      <c r="AN89" s="73"/>
      <c r="AO89" s="73"/>
      <c r="AP89" s="73"/>
      <c r="AR89" s="36"/>
      <c r="AS89" s="74" t="s">
        <v>54</v>
      </c>
      <c r="AT89" s="75"/>
      <c r="AU89" s="76"/>
      <c r="AV89" s="76"/>
      <c r="AW89" s="76"/>
      <c r="AX89" s="76"/>
      <c r="AY89" s="76"/>
      <c r="AZ89" s="76"/>
      <c r="BA89" s="76"/>
      <c r="BB89" s="76"/>
      <c r="BC89" s="76"/>
      <c r="BD89" s="77"/>
    </row>
    <row r="90" spans="1:90" s="35" customFormat="1" ht="15.2" customHeight="1">
      <c r="B90" s="36"/>
      <c r="C90" s="27" t="s">
        <v>27</v>
      </c>
      <c r="L90" s="63" t="str">
        <f>IF(E14= "Vyplň údaj","",E14)</f>
        <v/>
      </c>
      <c r="AI90" s="27" t="s">
        <v>31</v>
      </c>
      <c r="AM90" s="72" t="str">
        <f>IF(E20="","",E20)</f>
        <v xml:space="preserve"> </v>
      </c>
      <c r="AN90" s="73"/>
      <c r="AO90" s="73"/>
      <c r="AP90" s="73"/>
      <c r="AR90" s="36"/>
      <c r="AS90" s="78"/>
      <c r="AT90" s="79"/>
      <c r="BD90" s="80"/>
    </row>
    <row r="91" spans="1:90" s="35" customFormat="1" ht="10.9" customHeight="1">
      <c r="B91" s="36"/>
      <c r="AR91" s="36"/>
      <c r="AS91" s="78"/>
      <c r="AT91" s="79"/>
      <c r="BD91" s="80"/>
    </row>
    <row r="92" spans="1:90" s="35" customFormat="1" ht="29.25" customHeight="1">
      <c r="B92" s="36"/>
      <c r="C92" s="81" t="s">
        <v>55</v>
      </c>
      <c r="D92" s="82"/>
      <c r="E92" s="82"/>
      <c r="F92" s="82"/>
      <c r="G92" s="82"/>
      <c r="H92" s="83"/>
      <c r="I92" s="84" t="s">
        <v>56</v>
      </c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5" t="s">
        <v>57</v>
      </c>
      <c r="AH92" s="82"/>
      <c r="AI92" s="82"/>
      <c r="AJ92" s="82"/>
      <c r="AK92" s="82"/>
      <c r="AL92" s="82"/>
      <c r="AM92" s="82"/>
      <c r="AN92" s="84" t="s">
        <v>58</v>
      </c>
      <c r="AO92" s="82"/>
      <c r="AP92" s="86"/>
      <c r="AQ92" s="87" t="s">
        <v>59</v>
      </c>
      <c r="AR92" s="36"/>
      <c r="AS92" s="88" t="s">
        <v>60</v>
      </c>
      <c r="AT92" s="89" t="s">
        <v>61</v>
      </c>
      <c r="AU92" s="89" t="s">
        <v>62</v>
      </c>
      <c r="AV92" s="89" t="s">
        <v>63</v>
      </c>
      <c r="AW92" s="89" t="s">
        <v>64</v>
      </c>
      <c r="AX92" s="89" t="s">
        <v>65</v>
      </c>
      <c r="AY92" s="89" t="s">
        <v>66</v>
      </c>
      <c r="AZ92" s="89" t="s">
        <v>67</v>
      </c>
      <c r="BA92" s="89" t="s">
        <v>68</v>
      </c>
      <c r="BB92" s="89" t="s">
        <v>69</v>
      </c>
      <c r="BC92" s="89" t="s">
        <v>70</v>
      </c>
      <c r="BD92" s="90" t="s">
        <v>71</v>
      </c>
    </row>
    <row r="93" spans="1:90" s="35" customFormat="1" ht="10.9" customHeight="1">
      <c r="B93" s="36"/>
      <c r="AR93" s="36"/>
      <c r="AS93" s="91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7"/>
    </row>
    <row r="94" spans="1:90" s="92" customFormat="1" ht="32.450000000000003" customHeight="1">
      <c r="B94" s="93"/>
      <c r="C94" s="94" t="s">
        <v>72</v>
      </c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6">
        <f>ROUND(AG95,2)</f>
        <v>0</v>
      </c>
      <c r="AH94" s="96"/>
      <c r="AI94" s="96"/>
      <c r="AJ94" s="96"/>
      <c r="AK94" s="96"/>
      <c r="AL94" s="96"/>
      <c r="AM94" s="96"/>
      <c r="AN94" s="97">
        <f>SUM(AG94,AT94)</f>
        <v>0</v>
      </c>
      <c r="AO94" s="97"/>
      <c r="AP94" s="97"/>
      <c r="AQ94" s="98" t="s">
        <v>1</v>
      </c>
      <c r="AR94" s="93"/>
      <c r="AS94" s="99">
        <f>ROUND(AS95,2)</f>
        <v>0</v>
      </c>
      <c r="AT94" s="100">
        <f>ROUND(SUM(AV94:AW94),2)</f>
        <v>0</v>
      </c>
      <c r="AU94" s="101">
        <f>ROUND(AU95,5)</f>
        <v>0</v>
      </c>
      <c r="AV94" s="100">
        <f>ROUND(AZ94*L29,2)</f>
        <v>0</v>
      </c>
      <c r="AW94" s="100">
        <f>ROUND(BA94*L30,2)</f>
        <v>0</v>
      </c>
      <c r="AX94" s="100">
        <f>ROUND(BB94*L29,2)</f>
        <v>0</v>
      </c>
      <c r="AY94" s="100">
        <f>ROUND(BC94*L30,2)</f>
        <v>0</v>
      </c>
      <c r="AZ94" s="100">
        <f>ROUND(AZ95,2)</f>
        <v>0</v>
      </c>
      <c r="BA94" s="100">
        <f>ROUND(BA95,2)</f>
        <v>0</v>
      </c>
      <c r="BB94" s="100">
        <f>ROUND(BB95,2)</f>
        <v>0</v>
      </c>
      <c r="BC94" s="100">
        <f>ROUND(BC95,2)</f>
        <v>0</v>
      </c>
      <c r="BD94" s="102">
        <f>ROUND(BD95,2)</f>
        <v>0</v>
      </c>
      <c r="BS94" s="103" t="s">
        <v>73</v>
      </c>
      <c r="BT94" s="103" t="s">
        <v>74</v>
      </c>
      <c r="BV94" s="103" t="s">
        <v>75</v>
      </c>
      <c r="BW94" s="103" t="s">
        <v>4</v>
      </c>
      <c r="BX94" s="103" t="s">
        <v>76</v>
      </c>
      <c r="CL94" s="103" t="s">
        <v>1</v>
      </c>
    </row>
    <row r="95" spans="1:90" s="116" customFormat="1" ht="24.75" customHeight="1">
      <c r="A95" s="104" t="s">
        <v>77</v>
      </c>
      <c r="B95" s="105"/>
      <c r="C95" s="106"/>
      <c r="D95" s="107" t="s">
        <v>14</v>
      </c>
      <c r="E95" s="107"/>
      <c r="F95" s="107"/>
      <c r="G95" s="107"/>
      <c r="H95" s="107"/>
      <c r="I95" s="108"/>
      <c r="J95" s="107" t="s">
        <v>17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'313 - Vyztužení stropní k...'!J28</f>
        <v>0</v>
      </c>
      <c r="AH95" s="110"/>
      <c r="AI95" s="110"/>
      <c r="AJ95" s="110"/>
      <c r="AK95" s="110"/>
      <c r="AL95" s="110"/>
      <c r="AM95" s="110"/>
      <c r="AN95" s="109">
        <f>SUM(AG95,AT95)</f>
        <v>0</v>
      </c>
      <c r="AO95" s="110"/>
      <c r="AP95" s="110"/>
      <c r="AQ95" s="111" t="s">
        <v>78</v>
      </c>
      <c r="AR95" s="105"/>
      <c r="AS95" s="112">
        <v>0</v>
      </c>
      <c r="AT95" s="113">
        <f>ROUND(SUM(AV95:AW95),2)</f>
        <v>0</v>
      </c>
      <c r="AU95" s="114">
        <f>'313 - Vyztužení stropní k...'!P121</f>
        <v>0</v>
      </c>
      <c r="AV95" s="113">
        <f>'313 - Vyztužení stropní k...'!J31</f>
        <v>0</v>
      </c>
      <c r="AW95" s="113">
        <f>'313 - Vyztužení stropní k...'!J32</f>
        <v>0</v>
      </c>
      <c r="AX95" s="113">
        <f>'313 - Vyztužení stropní k...'!J33</f>
        <v>0</v>
      </c>
      <c r="AY95" s="113">
        <f>'313 - Vyztužení stropní k...'!J34</f>
        <v>0</v>
      </c>
      <c r="AZ95" s="113">
        <f>'313 - Vyztužení stropní k...'!F31</f>
        <v>0</v>
      </c>
      <c r="BA95" s="113">
        <f>'313 - Vyztužení stropní k...'!F32</f>
        <v>0</v>
      </c>
      <c r="BB95" s="113">
        <f>'313 - Vyztužení stropní k...'!F33</f>
        <v>0</v>
      </c>
      <c r="BC95" s="113">
        <f>'313 - Vyztužení stropní k...'!F34</f>
        <v>0</v>
      </c>
      <c r="BD95" s="115">
        <f>'313 - Vyztužení stropní k...'!F35</f>
        <v>0</v>
      </c>
      <c r="BT95" s="117" t="s">
        <v>79</v>
      </c>
      <c r="BU95" s="117" t="s">
        <v>80</v>
      </c>
      <c r="BV95" s="117" t="s">
        <v>75</v>
      </c>
      <c r="BW95" s="117" t="s">
        <v>4</v>
      </c>
      <c r="BX95" s="117" t="s">
        <v>76</v>
      </c>
      <c r="CL95" s="117" t="s">
        <v>1</v>
      </c>
    </row>
    <row r="96" spans="1:90" s="35" customFormat="1" ht="30" customHeight="1">
      <c r="B96" s="36"/>
      <c r="AR96" s="36"/>
    </row>
    <row r="97" spans="2:44" s="35" customFormat="1" ht="6.95" customHeight="1"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6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313 - Vyztužení stropní 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20"/>
  <sheetViews>
    <sheetView showGridLines="0" tabSelected="1" topLeftCell="A45" workbookViewId="0">
      <selection activeCell="I26" sqref="I26"/>
    </sheetView>
  </sheetViews>
  <sheetFormatPr defaultRowHeight="15"/>
  <cols>
    <col min="1" max="1" width="8.33203125" style="11" customWidth="1"/>
    <col min="2" max="2" width="1.1640625" style="11" customWidth="1"/>
    <col min="3" max="3" width="4.1640625" style="11" customWidth="1"/>
    <col min="4" max="4" width="4.33203125" style="11" customWidth="1"/>
    <col min="5" max="5" width="17.1640625" style="11" customWidth="1"/>
    <col min="6" max="6" width="50.83203125" style="11" customWidth="1"/>
    <col min="7" max="7" width="7.5" style="11" customWidth="1"/>
    <col min="8" max="8" width="14" style="11" customWidth="1"/>
    <col min="9" max="9" width="15.83203125" style="225" customWidth="1"/>
    <col min="10" max="10" width="22.33203125" style="11" customWidth="1"/>
    <col min="11" max="11" width="22.33203125" style="11" hidden="1" customWidth="1"/>
    <col min="12" max="12" width="9.33203125" style="11" customWidth="1"/>
    <col min="13" max="13" width="10.83203125" style="11" hidden="1" customWidth="1"/>
    <col min="14" max="14" width="9.33203125" style="11" hidden="1"/>
    <col min="15" max="20" width="14.1640625" style="11" hidden="1" customWidth="1"/>
    <col min="21" max="21" width="16.33203125" style="11" hidden="1" customWidth="1"/>
    <col min="22" max="22" width="12.33203125" style="11" customWidth="1"/>
    <col min="23" max="23" width="16.33203125" style="11" customWidth="1"/>
    <col min="24" max="24" width="12.33203125" style="11" customWidth="1"/>
    <col min="25" max="25" width="15" style="11" customWidth="1"/>
    <col min="26" max="26" width="11" style="11" customWidth="1"/>
    <col min="27" max="27" width="15" style="11" customWidth="1"/>
    <col min="28" max="28" width="16.33203125" style="11" customWidth="1"/>
    <col min="29" max="29" width="11" style="11" customWidth="1"/>
    <col min="30" max="30" width="15" style="11" customWidth="1"/>
    <col min="31" max="31" width="16.33203125" style="11" customWidth="1"/>
    <col min="32" max="43" width="9.33203125" style="11"/>
    <col min="44" max="65" width="9.33203125" style="11" hidden="1"/>
    <col min="66" max="16384" width="9.33203125" style="11"/>
  </cols>
  <sheetData>
    <row r="2" spans="2:46" ht="36.950000000000003" customHeight="1">
      <c r="L2" s="12" t="s">
        <v>5</v>
      </c>
      <c r="M2" s="13"/>
      <c r="N2" s="13"/>
      <c r="O2" s="13"/>
      <c r="P2" s="13"/>
      <c r="Q2" s="13"/>
      <c r="R2" s="13"/>
      <c r="S2" s="13"/>
      <c r="T2" s="13"/>
      <c r="U2" s="13"/>
      <c r="V2" s="13"/>
      <c r="AT2" s="14" t="s">
        <v>4</v>
      </c>
    </row>
    <row r="3" spans="2:46" ht="6.95" customHeight="1">
      <c r="B3" s="15"/>
      <c r="C3" s="16"/>
      <c r="D3" s="16"/>
      <c r="E3" s="16"/>
      <c r="F3" s="16"/>
      <c r="G3" s="16"/>
      <c r="H3" s="16"/>
      <c r="I3" s="226"/>
      <c r="J3" s="16"/>
      <c r="K3" s="16"/>
      <c r="L3" s="17"/>
      <c r="AT3" s="14" t="s">
        <v>81</v>
      </c>
    </row>
    <row r="4" spans="2:46" ht="24.95" customHeight="1">
      <c r="B4" s="17"/>
      <c r="D4" s="18" t="s">
        <v>82</v>
      </c>
      <c r="L4" s="17"/>
      <c r="M4" s="118" t="s">
        <v>10</v>
      </c>
      <c r="AT4" s="14" t="s">
        <v>3</v>
      </c>
    </row>
    <row r="5" spans="2:46" ht="6.95" customHeight="1">
      <c r="B5" s="17"/>
      <c r="L5" s="17"/>
    </row>
    <row r="6" spans="2:46" s="35" customFormat="1" ht="12" customHeight="1">
      <c r="B6" s="36"/>
      <c r="D6" s="27" t="s">
        <v>16</v>
      </c>
      <c r="I6" s="4"/>
      <c r="L6" s="36"/>
    </row>
    <row r="7" spans="2:46" s="35" customFormat="1" ht="16.5" customHeight="1">
      <c r="B7" s="36"/>
      <c r="E7" s="68" t="s">
        <v>17</v>
      </c>
      <c r="F7" s="119"/>
      <c r="G7" s="119"/>
      <c r="H7" s="119"/>
      <c r="I7" s="4"/>
      <c r="L7" s="36"/>
    </row>
    <row r="8" spans="2:46" s="35" customFormat="1" ht="11.25">
      <c r="B8" s="36"/>
      <c r="I8" s="4"/>
      <c r="L8" s="36"/>
    </row>
    <row r="9" spans="2:46" s="35" customFormat="1" ht="12" customHeight="1">
      <c r="B9" s="36"/>
      <c r="D9" s="27" t="s">
        <v>18</v>
      </c>
      <c r="F9" s="28" t="s">
        <v>1</v>
      </c>
      <c r="I9" s="227" t="s">
        <v>19</v>
      </c>
      <c r="J9" s="28" t="s">
        <v>1</v>
      </c>
      <c r="L9" s="36"/>
    </row>
    <row r="10" spans="2:46" s="35" customFormat="1" ht="12" customHeight="1">
      <c r="B10" s="36"/>
      <c r="D10" s="27" t="s">
        <v>20</v>
      </c>
      <c r="F10" s="28" t="s">
        <v>21</v>
      </c>
      <c r="I10" s="227" t="s">
        <v>22</v>
      </c>
      <c r="J10" s="120" t="str">
        <f>'Rekapitulace stavby'!AN8</f>
        <v>28. 5. 2026</v>
      </c>
      <c r="L10" s="36"/>
    </row>
    <row r="11" spans="2:46" s="35" customFormat="1" ht="10.9" customHeight="1">
      <c r="B11" s="36"/>
      <c r="I11" s="4"/>
      <c r="L11" s="36"/>
    </row>
    <row r="12" spans="2:46" s="35" customFormat="1" ht="12" customHeight="1">
      <c r="B12" s="36"/>
      <c r="D12" s="27" t="s">
        <v>24</v>
      </c>
      <c r="I12" s="227" t="s">
        <v>25</v>
      </c>
      <c r="J12" s="28" t="str">
        <f>IF('Rekapitulace stavby'!AN10="","",'Rekapitulace stavby'!AN10)</f>
        <v/>
      </c>
      <c r="L12" s="36"/>
    </row>
    <row r="13" spans="2:46" s="35" customFormat="1" ht="18" customHeight="1">
      <c r="B13" s="36"/>
      <c r="E13" s="28" t="str">
        <f>IF('Rekapitulace stavby'!E11="","",'Rekapitulace stavby'!E11)</f>
        <v xml:space="preserve"> </v>
      </c>
      <c r="I13" s="227" t="s">
        <v>26</v>
      </c>
      <c r="J13" s="28" t="str">
        <f>IF('Rekapitulace stavby'!AN11="","",'Rekapitulace stavby'!AN11)</f>
        <v/>
      </c>
      <c r="L13" s="36"/>
    </row>
    <row r="14" spans="2:46" s="35" customFormat="1" ht="6.95" customHeight="1">
      <c r="B14" s="36"/>
      <c r="I14" s="4"/>
      <c r="L14" s="36"/>
    </row>
    <row r="15" spans="2:46" s="35" customFormat="1" ht="12" customHeight="1">
      <c r="B15" s="36"/>
      <c r="D15" s="27" t="s">
        <v>27</v>
      </c>
      <c r="I15" s="227" t="s">
        <v>25</v>
      </c>
      <c r="J15" s="1" t="str">
        <f>'Rekapitulace stavby'!AN13</f>
        <v>Vyplň údaj</v>
      </c>
      <c r="L15" s="36"/>
    </row>
    <row r="16" spans="2:46" s="35" customFormat="1" ht="18" customHeight="1">
      <c r="B16" s="36"/>
      <c r="E16" s="9" t="str">
        <f>'Rekapitulace stavby'!E14</f>
        <v>Vyplň údaj</v>
      </c>
      <c r="F16" s="241"/>
      <c r="G16" s="241"/>
      <c r="H16" s="241"/>
      <c r="I16" s="227" t="s">
        <v>26</v>
      </c>
      <c r="J16" s="1" t="str">
        <f>'Rekapitulace stavby'!AN14</f>
        <v>Vyplň údaj</v>
      </c>
      <c r="L16" s="36"/>
    </row>
    <row r="17" spans="2:12" s="35" customFormat="1" ht="6.95" customHeight="1">
      <c r="B17" s="36"/>
      <c r="I17" s="4"/>
      <c r="L17" s="36"/>
    </row>
    <row r="18" spans="2:12" s="35" customFormat="1" ht="12" customHeight="1">
      <c r="B18" s="36"/>
      <c r="D18" s="27" t="s">
        <v>29</v>
      </c>
      <c r="I18" s="227" t="s">
        <v>25</v>
      </c>
      <c r="J18" s="28" t="str">
        <f>IF('Rekapitulace stavby'!AN16="","",'Rekapitulace stavby'!AN16)</f>
        <v/>
      </c>
      <c r="L18" s="36"/>
    </row>
    <row r="19" spans="2:12" s="35" customFormat="1" ht="18" customHeight="1">
      <c r="B19" s="36"/>
      <c r="E19" s="28" t="str">
        <f>IF('Rekapitulace stavby'!E17="","",'Rekapitulace stavby'!E17)</f>
        <v xml:space="preserve"> </v>
      </c>
      <c r="I19" s="227" t="s">
        <v>26</v>
      </c>
      <c r="J19" s="28" t="str">
        <f>IF('Rekapitulace stavby'!AN17="","",'Rekapitulace stavby'!AN17)</f>
        <v/>
      </c>
      <c r="L19" s="36"/>
    </row>
    <row r="20" spans="2:12" s="35" customFormat="1" ht="6.95" customHeight="1">
      <c r="B20" s="36"/>
      <c r="I20" s="4"/>
      <c r="L20" s="36"/>
    </row>
    <row r="21" spans="2:12" s="35" customFormat="1" ht="12" customHeight="1">
      <c r="B21" s="36"/>
      <c r="D21" s="27" t="s">
        <v>31</v>
      </c>
      <c r="I21" s="227" t="s">
        <v>25</v>
      </c>
      <c r="J21" s="28" t="str">
        <f>IF('Rekapitulace stavby'!AN19="","",'Rekapitulace stavby'!AN19)</f>
        <v/>
      </c>
      <c r="L21" s="36"/>
    </row>
    <row r="22" spans="2:12" s="35" customFormat="1" ht="18" customHeight="1">
      <c r="B22" s="36"/>
      <c r="E22" s="28" t="str">
        <f>IF('Rekapitulace stavby'!E20="","",'Rekapitulace stavby'!E20)</f>
        <v xml:space="preserve"> </v>
      </c>
      <c r="I22" s="227" t="s">
        <v>26</v>
      </c>
      <c r="J22" s="28" t="str">
        <f>IF('Rekapitulace stavby'!AN20="","",'Rekapitulace stavby'!AN20)</f>
        <v/>
      </c>
      <c r="L22" s="36"/>
    </row>
    <row r="23" spans="2:12" s="35" customFormat="1" ht="6.95" customHeight="1">
      <c r="B23" s="36"/>
      <c r="I23" s="4"/>
      <c r="L23" s="36"/>
    </row>
    <row r="24" spans="2:12" s="35" customFormat="1" ht="12" customHeight="1">
      <c r="B24" s="36"/>
      <c r="D24" s="27" t="s">
        <v>32</v>
      </c>
      <c r="I24" s="4"/>
      <c r="L24" s="36"/>
    </row>
    <row r="25" spans="2:12" s="121" customFormat="1" ht="382.5" customHeight="1">
      <c r="B25" s="122"/>
      <c r="E25" s="33" t="s">
        <v>83</v>
      </c>
      <c r="F25" s="33"/>
      <c r="G25" s="33"/>
      <c r="H25" s="33"/>
      <c r="I25" s="228"/>
      <c r="L25" s="122"/>
    </row>
    <row r="26" spans="2:12" s="35" customFormat="1" ht="6.95" customHeight="1">
      <c r="B26" s="36"/>
      <c r="I26" s="4"/>
      <c r="L26" s="36"/>
    </row>
    <row r="27" spans="2:12" s="35" customFormat="1" ht="6.95" customHeight="1">
      <c r="B27" s="36"/>
      <c r="D27" s="76"/>
      <c r="E27" s="76"/>
      <c r="F27" s="76"/>
      <c r="G27" s="76"/>
      <c r="H27" s="76"/>
      <c r="I27" s="229"/>
      <c r="J27" s="76"/>
      <c r="K27" s="76"/>
      <c r="L27" s="36"/>
    </row>
    <row r="28" spans="2:12" s="35" customFormat="1" ht="25.35" customHeight="1">
      <c r="B28" s="36"/>
      <c r="D28" s="123" t="s">
        <v>34</v>
      </c>
      <c r="I28" s="4"/>
      <c r="J28" s="124">
        <f>ROUND(J121, 2)</f>
        <v>0</v>
      </c>
      <c r="L28" s="36"/>
    </row>
    <row r="29" spans="2:12" s="35" customFormat="1" ht="6.95" customHeight="1">
      <c r="B29" s="36"/>
      <c r="D29" s="76"/>
      <c r="E29" s="76"/>
      <c r="F29" s="76"/>
      <c r="G29" s="76"/>
      <c r="H29" s="76"/>
      <c r="I29" s="229"/>
      <c r="J29" s="76"/>
      <c r="K29" s="76"/>
      <c r="L29" s="36"/>
    </row>
    <row r="30" spans="2:12" s="35" customFormat="1" ht="14.45" customHeight="1">
      <c r="B30" s="36"/>
      <c r="F30" s="125" t="s">
        <v>36</v>
      </c>
      <c r="I30" s="230" t="s">
        <v>35</v>
      </c>
      <c r="J30" s="125" t="s">
        <v>37</v>
      </c>
      <c r="L30" s="36"/>
    </row>
    <row r="31" spans="2:12" s="35" customFormat="1" ht="14.45" customHeight="1">
      <c r="B31" s="36"/>
      <c r="D31" s="126" t="s">
        <v>38</v>
      </c>
      <c r="E31" s="27" t="s">
        <v>39</v>
      </c>
      <c r="F31" s="127">
        <f>ROUND((SUM(BE121:BE219)),  2)</f>
        <v>0</v>
      </c>
      <c r="I31" s="231">
        <v>0.21</v>
      </c>
      <c r="J31" s="127">
        <f>ROUND(((SUM(BE121:BE219))*I31),  2)</f>
        <v>0</v>
      </c>
      <c r="L31" s="36"/>
    </row>
    <row r="32" spans="2:12" s="35" customFormat="1" ht="14.45" customHeight="1">
      <c r="B32" s="36"/>
      <c r="E32" s="27" t="s">
        <v>40</v>
      </c>
      <c r="F32" s="127">
        <f>ROUND((SUM(BF121:BF219)),  2)</f>
        <v>0</v>
      </c>
      <c r="I32" s="231">
        <v>0.12</v>
      </c>
      <c r="J32" s="127">
        <f>ROUND(((SUM(BF121:BF219))*I32),  2)</f>
        <v>0</v>
      </c>
      <c r="L32" s="36"/>
    </row>
    <row r="33" spans="2:12" s="35" customFormat="1" ht="14.45" hidden="1" customHeight="1">
      <c r="B33" s="36"/>
      <c r="E33" s="27" t="s">
        <v>41</v>
      </c>
      <c r="F33" s="127">
        <f>ROUND((SUM(BG121:BG219)),  2)</f>
        <v>0</v>
      </c>
      <c r="I33" s="231">
        <v>0.21</v>
      </c>
      <c r="J33" s="127">
        <f>0</f>
        <v>0</v>
      </c>
      <c r="L33" s="36"/>
    </row>
    <row r="34" spans="2:12" s="35" customFormat="1" ht="14.45" hidden="1" customHeight="1">
      <c r="B34" s="36"/>
      <c r="E34" s="27" t="s">
        <v>42</v>
      </c>
      <c r="F34" s="127">
        <f>ROUND((SUM(BH121:BH219)),  2)</f>
        <v>0</v>
      </c>
      <c r="I34" s="231">
        <v>0.12</v>
      </c>
      <c r="J34" s="127">
        <f>0</f>
        <v>0</v>
      </c>
      <c r="L34" s="36"/>
    </row>
    <row r="35" spans="2:12" s="35" customFormat="1" ht="14.45" hidden="1" customHeight="1">
      <c r="B35" s="36"/>
      <c r="E35" s="27" t="s">
        <v>43</v>
      </c>
      <c r="F35" s="127">
        <f>ROUND((SUM(BI121:BI219)),  2)</f>
        <v>0</v>
      </c>
      <c r="I35" s="231">
        <v>0</v>
      </c>
      <c r="J35" s="127">
        <f>0</f>
        <v>0</v>
      </c>
      <c r="L35" s="36"/>
    </row>
    <row r="36" spans="2:12" s="35" customFormat="1" ht="6.95" customHeight="1">
      <c r="B36" s="36"/>
      <c r="I36" s="4"/>
      <c r="L36" s="36"/>
    </row>
    <row r="37" spans="2:12" s="35" customFormat="1" ht="25.35" customHeight="1">
      <c r="B37" s="36"/>
      <c r="C37" s="128"/>
      <c r="D37" s="129" t="s">
        <v>44</v>
      </c>
      <c r="E37" s="83"/>
      <c r="F37" s="83"/>
      <c r="G37" s="130" t="s">
        <v>45</v>
      </c>
      <c r="H37" s="131" t="s">
        <v>46</v>
      </c>
      <c r="I37" s="232"/>
      <c r="J37" s="132">
        <f>SUM(J28:J35)</f>
        <v>0</v>
      </c>
      <c r="K37" s="133"/>
      <c r="L37" s="36"/>
    </row>
    <row r="38" spans="2:12" s="35" customFormat="1" ht="14.45" customHeight="1">
      <c r="B38" s="36"/>
      <c r="I38" s="4"/>
      <c r="L38" s="36"/>
    </row>
    <row r="39" spans="2:12" ht="14.45" customHeight="1">
      <c r="B39" s="17"/>
      <c r="L39" s="17"/>
    </row>
    <row r="40" spans="2:12" ht="14.45" customHeight="1">
      <c r="B40" s="17"/>
      <c r="L40" s="17"/>
    </row>
    <row r="41" spans="2:12" ht="14.45" customHeight="1">
      <c r="B41" s="17"/>
      <c r="L41" s="17"/>
    </row>
    <row r="42" spans="2:12" ht="14.45" customHeight="1">
      <c r="B42" s="17"/>
      <c r="L42" s="17"/>
    </row>
    <row r="43" spans="2:12" ht="14.45" customHeight="1">
      <c r="B43" s="17"/>
      <c r="L43" s="17"/>
    </row>
    <row r="44" spans="2:12" ht="14.45" customHeight="1">
      <c r="B44" s="17"/>
      <c r="L44" s="17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35" customFormat="1" ht="14.45" customHeight="1">
      <c r="B50" s="36"/>
      <c r="D50" s="56" t="s">
        <v>47</v>
      </c>
      <c r="E50" s="57"/>
      <c r="F50" s="57"/>
      <c r="G50" s="56" t="s">
        <v>48</v>
      </c>
      <c r="H50" s="57"/>
      <c r="I50" s="233"/>
      <c r="J50" s="57"/>
      <c r="K50" s="57"/>
      <c r="L50" s="36"/>
    </row>
    <row r="51" spans="2:12" ht="11.25">
      <c r="B51" s="17"/>
      <c r="L51" s="17"/>
    </row>
    <row r="52" spans="2:12" ht="11.25">
      <c r="B52" s="17"/>
      <c r="L52" s="17"/>
    </row>
    <row r="53" spans="2:12" ht="11.25">
      <c r="B53" s="17"/>
      <c r="L53" s="17"/>
    </row>
    <row r="54" spans="2:12" ht="11.25">
      <c r="B54" s="17"/>
      <c r="L54" s="17"/>
    </row>
    <row r="55" spans="2:12" ht="11.25">
      <c r="B55" s="17"/>
      <c r="L55" s="17"/>
    </row>
    <row r="56" spans="2:12" ht="11.25">
      <c r="B56" s="17"/>
      <c r="L56" s="17"/>
    </row>
    <row r="57" spans="2:12" ht="11.25">
      <c r="B57" s="17"/>
      <c r="L57" s="17"/>
    </row>
    <row r="58" spans="2:12" ht="11.25">
      <c r="B58" s="17"/>
      <c r="L58" s="17"/>
    </row>
    <row r="59" spans="2:12" ht="11.25">
      <c r="B59" s="17"/>
      <c r="L59" s="17"/>
    </row>
    <row r="60" spans="2:12" ht="11.25">
      <c r="B60" s="17"/>
      <c r="L60" s="17"/>
    </row>
    <row r="61" spans="2:12" s="35" customFormat="1" ht="12.75">
      <c r="B61" s="36"/>
      <c r="D61" s="58" t="s">
        <v>49</v>
      </c>
      <c r="E61" s="38"/>
      <c r="F61" s="134" t="s">
        <v>50</v>
      </c>
      <c r="G61" s="58" t="s">
        <v>49</v>
      </c>
      <c r="H61" s="38"/>
      <c r="I61" s="234"/>
      <c r="J61" s="135" t="s">
        <v>50</v>
      </c>
      <c r="K61" s="38"/>
      <c r="L61" s="36"/>
    </row>
    <row r="62" spans="2:12" ht="11.25">
      <c r="B62" s="17"/>
      <c r="L62" s="17"/>
    </row>
    <row r="63" spans="2:12" ht="11.25">
      <c r="B63" s="17"/>
      <c r="L63" s="17"/>
    </row>
    <row r="64" spans="2:12" ht="11.25">
      <c r="B64" s="17"/>
      <c r="L64" s="17"/>
    </row>
    <row r="65" spans="2:12" s="35" customFormat="1" ht="12.75">
      <c r="B65" s="36"/>
      <c r="D65" s="56" t="s">
        <v>51</v>
      </c>
      <c r="E65" s="57"/>
      <c r="F65" s="57"/>
      <c r="G65" s="56" t="s">
        <v>52</v>
      </c>
      <c r="H65" s="57"/>
      <c r="I65" s="233"/>
      <c r="J65" s="57"/>
      <c r="K65" s="57"/>
      <c r="L65" s="36"/>
    </row>
    <row r="66" spans="2:12" ht="11.25">
      <c r="B66" s="17"/>
      <c r="L66" s="17"/>
    </row>
    <row r="67" spans="2:12" ht="11.25">
      <c r="B67" s="17"/>
      <c r="L67" s="17"/>
    </row>
    <row r="68" spans="2:12" ht="11.25">
      <c r="B68" s="17"/>
      <c r="L68" s="17"/>
    </row>
    <row r="69" spans="2:12" ht="11.25">
      <c r="B69" s="17"/>
      <c r="L69" s="17"/>
    </row>
    <row r="70" spans="2:12" ht="11.25">
      <c r="B70" s="17"/>
      <c r="L70" s="17"/>
    </row>
    <row r="71" spans="2:12" ht="11.25">
      <c r="B71" s="17"/>
      <c r="L71" s="17"/>
    </row>
    <row r="72" spans="2:12" ht="11.25">
      <c r="B72" s="17"/>
      <c r="L72" s="17"/>
    </row>
    <row r="73" spans="2:12" ht="11.25">
      <c r="B73" s="17"/>
      <c r="L73" s="17"/>
    </row>
    <row r="74" spans="2:12" ht="11.25">
      <c r="B74" s="17"/>
      <c r="L74" s="17"/>
    </row>
    <row r="75" spans="2:12" ht="11.25">
      <c r="B75" s="17"/>
      <c r="L75" s="17"/>
    </row>
    <row r="76" spans="2:12" s="35" customFormat="1" ht="12.75">
      <c r="B76" s="36"/>
      <c r="D76" s="58" t="s">
        <v>49</v>
      </c>
      <c r="E76" s="38"/>
      <c r="F76" s="134" t="s">
        <v>50</v>
      </c>
      <c r="G76" s="58" t="s">
        <v>49</v>
      </c>
      <c r="H76" s="38"/>
      <c r="I76" s="234"/>
      <c r="J76" s="135" t="s">
        <v>50</v>
      </c>
      <c r="K76" s="38"/>
      <c r="L76" s="36"/>
    </row>
    <row r="77" spans="2:12" s="35" customFormat="1" ht="14.45" customHeight="1">
      <c r="B77" s="59"/>
      <c r="C77" s="60"/>
      <c r="D77" s="60"/>
      <c r="E77" s="60"/>
      <c r="F77" s="60"/>
      <c r="G77" s="60"/>
      <c r="H77" s="60"/>
      <c r="I77" s="235"/>
      <c r="J77" s="60"/>
      <c r="K77" s="60"/>
      <c r="L77" s="36"/>
    </row>
    <row r="81" spans="2:47" s="35" customFormat="1" ht="6.95" customHeight="1">
      <c r="B81" s="61"/>
      <c r="C81" s="62"/>
      <c r="D81" s="62"/>
      <c r="E81" s="62"/>
      <c r="F81" s="62"/>
      <c r="G81" s="62"/>
      <c r="H81" s="62"/>
      <c r="I81" s="236"/>
      <c r="J81" s="62"/>
      <c r="K81" s="62"/>
      <c r="L81" s="36"/>
    </row>
    <row r="82" spans="2:47" s="35" customFormat="1" ht="24.95" customHeight="1">
      <c r="B82" s="36"/>
      <c r="C82" s="18" t="s">
        <v>84</v>
      </c>
      <c r="I82" s="4"/>
      <c r="L82" s="36"/>
    </row>
    <row r="83" spans="2:47" s="35" customFormat="1" ht="6.95" customHeight="1">
      <c r="B83" s="36"/>
      <c r="I83" s="4"/>
      <c r="L83" s="36"/>
    </row>
    <row r="84" spans="2:47" s="35" customFormat="1" ht="12" customHeight="1">
      <c r="B84" s="36"/>
      <c r="C84" s="27" t="s">
        <v>16</v>
      </c>
      <c r="I84" s="4"/>
      <c r="L84" s="36"/>
    </row>
    <row r="85" spans="2:47" s="35" customFormat="1" ht="16.5" customHeight="1">
      <c r="B85" s="36"/>
      <c r="E85" s="68" t="str">
        <f>E7</f>
        <v>Vyztužení stropní konstrukce ČOV Špindlerův Mlýn</v>
      </c>
      <c r="F85" s="119"/>
      <c r="G85" s="119"/>
      <c r="H85" s="119"/>
      <c r="I85" s="4"/>
      <c r="L85" s="36"/>
    </row>
    <row r="86" spans="2:47" s="35" customFormat="1" ht="6.95" customHeight="1">
      <c r="B86" s="36"/>
      <c r="I86" s="4"/>
      <c r="L86" s="36"/>
    </row>
    <row r="87" spans="2:47" s="35" customFormat="1" ht="12" customHeight="1">
      <c r="B87" s="36"/>
      <c r="C87" s="27" t="s">
        <v>20</v>
      </c>
      <c r="F87" s="28" t="str">
        <f>F10</f>
        <v xml:space="preserve"> </v>
      </c>
      <c r="I87" s="227" t="s">
        <v>22</v>
      </c>
      <c r="J87" s="120" t="str">
        <f>IF(J10="","",J10)</f>
        <v>28. 5. 2026</v>
      </c>
      <c r="L87" s="36"/>
    </row>
    <row r="88" spans="2:47" s="35" customFormat="1" ht="6.95" customHeight="1">
      <c r="B88" s="36"/>
      <c r="I88" s="4"/>
      <c r="L88" s="36"/>
    </row>
    <row r="89" spans="2:47" s="35" customFormat="1" ht="15.2" customHeight="1">
      <c r="B89" s="36"/>
      <c r="C89" s="27" t="s">
        <v>24</v>
      </c>
      <c r="F89" s="28" t="str">
        <f>E13</f>
        <v xml:space="preserve"> </v>
      </c>
      <c r="I89" s="227" t="s">
        <v>29</v>
      </c>
      <c r="J89" s="136" t="str">
        <f>E19</f>
        <v xml:space="preserve"> </v>
      </c>
      <c r="L89" s="36"/>
    </row>
    <row r="90" spans="2:47" s="35" customFormat="1" ht="15.2" customHeight="1">
      <c r="B90" s="36"/>
      <c r="C90" s="27" t="s">
        <v>27</v>
      </c>
      <c r="F90" s="28" t="str">
        <f>IF(E16="","",E16)</f>
        <v>Vyplň údaj</v>
      </c>
      <c r="I90" s="227" t="s">
        <v>31</v>
      </c>
      <c r="J90" s="136" t="str">
        <f>E22</f>
        <v xml:space="preserve"> </v>
      </c>
      <c r="L90" s="36"/>
    </row>
    <row r="91" spans="2:47" s="35" customFormat="1" ht="10.35" customHeight="1">
      <c r="B91" s="36"/>
      <c r="I91" s="4"/>
      <c r="L91" s="36"/>
    </row>
    <row r="92" spans="2:47" s="35" customFormat="1" ht="29.25" customHeight="1">
      <c r="B92" s="36"/>
      <c r="C92" s="137" t="s">
        <v>85</v>
      </c>
      <c r="D92" s="128"/>
      <c r="E92" s="128"/>
      <c r="F92" s="128"/>
      <c r="G92" s="128"/>
      <c r="H92" s="128"/>
      <c r="I92" s="237"/>
      <c r="J92" s="138" t="s">
        <v>86</v>
      </c>
      <c r="K92" s="128"/>
      <c r="L92" s="36"/>
    </row>
    <row r="93" spans="2:47" s="35" customFormat="1" ht="10.35" customHeight="1">
      <c r="B93" s="36"/>
      <c r="I93" s="4"/>
      <c r="L93" s="36"/>
    </row>
    <row r="94" spans="2:47" s="35" customFormat="1" ht="22.9" customHeight="1">
      <c r="B94" s="36"/>
      <c r="C94" s="139" t="s">
        <v>87</v>
      </c>
      <c r="I94" s="4"/>
      <c r="J94" s="124">
        <f>J121</f>
        <v>0</v>
      </c>
      <c r="L94" s="36"/>
      <c r="AU94" s="14" t="s">
        <v>88</v>
      </c>
    </row>
    <row r="95" spans="2:47" s="140" customFormat="1" ht="24.95" customHeight="1">
      <c r="B95" s="141"/>
      <c r="D95" s="142" t="s">
        <v>89</v>
      </c>
      <c r="E95" s="143"/>
      <c r="F95" s="143"/>
      <c r="G95" s="143"/>
      <c r="H95" s="143"/>
      <c r="I95" s="238"/>
      <c r="J95" s="144">
        <f>J122</f>
        <v>0</v>
      </c>
      <c r="L95" s="141"/>
    </row>
    <row r="96" spans="2:47" s="145" customFormat="1" ht="19.899999999999999" customHeight="1">
      <c r="B96" s="146"/>
      <c r="D96" s="147" t="s">
        <v>90</v>
      </c>
      <c r="E96" s="148"/>
      <c r="F96" s="148"/>
      <c r="G96" s="148"/>
      <c r="H96" s="148"/>
      <c r="I96" s="239"/>
      <c r="J96" s="149">
        <f>J123</f>
        <v>0</v>
      </c>
      <c r="L96" s="146"/>
    </row>
    <row r="97" spans="2:12" s="145" customFormat="1" ht="19.899999999999999" customHeight="1">
      <c r="B97" s="146"/>
      <c r="D97" s="147" t="s">
        <v>91</v>
      </c>
      <c r="E97" s="148"/>
      <c r="F97" s="148"/>
      <c r="G97" s="148"/>
      <c r="H97" s="148"/>
      <c r="I97" s="239"/>
      <c r="J97" s="149">
        <f>J145</f>
        <v>0</v>
      </c>
      <c r="L97" s="146"/>
    </row>
    <row r="98" spans="2:12" s="145" customFormat="1" ht="19.899999999999999" customHeight="1">
      <c r="B98" s="146"/>
      <c r="D98" s="147" t="s">
        <v>92</v>
      </c>
      <c r="E98" s="148"/>
      <c r="F98" s="148"/>
      <c r="G98" s="148"/>
      <c r="H98" s="148"/>
      <c r="I98" s="239"/>
      <c r="J98" s="149">
        <f>J153</f>
        <v>0</v>
      </c>
      <c r="L98" s="146"/>
    </row>
    <row r="99" spans="2:12" s="145" customFormat="1" ht="19.899999999999999" customHeight="1">
      <c r="B99" s="146"/>
      <c r="D99" s="147" t="s">
        <v>93</v>
      </c>
      <c r="E99" s="148"/>
      <c r="F99" s="148"/>
      <c r="G99" s="148"/>
      <c r="H99" s="148"/>
      <c r="I99" s="239"/>
      <c r="J99" s="149">
        <f>J191</f>
        <v>0</v>
      </c>
      <c r="L99" s="146"/>
    </row>
    <row r="100" spans="2:12" s="140" customFormat="1" ht="24.95" customHeight="1">
      <c r="B100" s="141"/>
      <c r="D100" s="142" t="s">
        <v>94</v>
      </c>
      <c r="E100" s="143"/>
      <c r="F100" s="143"/>
      <c r="G100" s="143"/>
      <c r="H100" s="143"/>
      <c r="I100" s="238"/>
      <c r="J100" s="144">
        <f>J204</f>
        <v>0</v>
      </c>
      <c r="L100" s="141"/>
    </row>
    <row r="101" spans="2:12" s="145" customFormat="1" ht="19.899999999999999" customHeight="1">
      <c r="B101" s="146"/>
      <c r="D101" s="147" t="s">
        <v>95</v>
      </c>
      <c r="E101" s="148"/>
      <c r="F101" s="148"/>
      <c r="G101" s="148"/>
      <c r="H101" s="148"/>
      <c r="I101" s="239"/>
      <c r="J101" s="149">
        <f>J205</f>
        <v>0</v>
      </c>
      <c r="L101" s="146"/>
    </row>
    <row r="102" spans="2:12" s="145" customFormat="1" ht="19.899999999999999" customHeight="1">
      <c r="B102" s="146"/>
      <c r="D102" s="147" t="s">
        <v>96</v>
      </c>
      <c r="E102" s="148"/>
      <c r="F102" s="148"/>
      <c r="G102" s="148"/>
      <c r="H102" s="148"/>
      <c r="I102" s="239"/>
      <c r="J102" s="149">
        <f>J210</f>
        <v>0</v>
      </c>
      <c r="L102" s="146"/>
    </row>
    <row r="103" spans="2:12" s="145" customFormat="1" ht="19.899999999999999" customHeight="1">
      <c r="B103" s="146"/>
      <c r="D103" s="147" t="s">
        <v>97</v>
      </c>
      <c r="E103" s="148"/>
      <c r="F103" s="148"/>
      <c r="G103" s="148"/>
      <c r="H103" s="148"/>
      <c r="I103" s="239"/>
      <c r="J103" s="149">
        <f>J217</f>
        <v>0</v>
      </c>
      <c r="L103" s="146"/>
    </row>
    <row r="104" spans="2:12" s="35" customFormat="1" ht="21.75" customHeight="1">
      <c r="B104" s="36"/>
      <c r="I104" s="4"/>
      <c r="L104" s="36"/>
    </row>
    <row r="105" spans="2:12" s="35" customFormat="1" ht="6.95" customHeight="1">
      <c r="B105" s="59"/>
      <c r="C105" s="60"/>
      <c r="D105" s="60"/>
      <c r="E105" s="60"/>
      <c r="F105" s="60"/>
      <c r="G105" s="60"/>
      <c r="H105" s="60"/>
      <c r="I105" s="235"/>
      <c r="J105" s="60"/>
      <c r="K105" s="60"/>
      <c r="L105" s="36"/>
    </row>
    <row r="109" spans="2:12" s="35" customFormat="1" ht="6.95" customHeight="1">
      <c r="B109" s="61"/>
      <c r="C109" s="62"/>
      <c r="D109" s="62"/>
      <c r="E109" s="62"/>
      <c r="F109" s="62"/>
      <c r="G109" s="62"/>
      <c r="H109" s="62"/>
      <c r="I109" s="236"/>
      <c r="J109" s="62"/>
      <c r="K109" s="62"/>
      <c r="L109" s="36"/>
    </row>
    <row r="110" spans="2:12" s="35" customFormat="1" ht="24.95" customHeight="1">
      <c r="B110" s="36"/>
      <c r="C110" s="18" t="s">
        <v>98</v>
      </c>
      <c r="I110" s="4"/>
      <c r="L110" s="36"/>
    </row>
    <row r="111" spans="2:12" s="35" customFormat="1" ht="6.95" customHeight="1">
      <c r="B111" s="36"/>
      <c r="I111" s="4"/>
      <c r="L111" s="36"/>
    </row>
    <row r="112" spans="2:12" s="35" customFormat="1" ht="12" customHeight="1">
      <c r="B112" s="36"/>
      <c r="C112" s="27" t="s">
        <v>16</v>
      </c>
      <c r="I112" s="4"/>
      <c r="L112" s="36"/>
    </row>
    <row r="113" spans="2:65" s="35" customFormat="1" ht="16.5" customHeight="1">
      <c r="B113" s="36"/>
      <c r="E113" s="68" t="str">
        <f>E7</f>
        <v>Vyztužení stropní konstrukce ČOV Špindlerův Mlýn</v>
      </c>
      <c r="F113" s="119"/>
      <c r="G113" s="119"/>
      <c r="H113" s="119"/>
      <c r="I113" s="4"/>
      <c r="L113" s="36"/>
    </row>
    <row r="114" spans="2:65" s="35" customFormat="1" ht="6.95" customHeight="1">
      <c r="B114" s="36"/>
      <c r="I114" s="4"/>
      <c r="L114" s="36"/>
    </row>
    <row r="115" spans="2:65" s="35" customFormat="1" ht="12" customHeight="1">
      <c r="B115" s="36"/>
      <c r="C115" s="27" t="s">
        <v>20</v>
      </c>
      <c r="F115" s="28" t="str">
        <f>F10</f>
        <v xml:space="preserve"> </v>
      </c>
      <c r="I115" s="227" t="s">
        <v>22</v>
      </c>
      <c r="J115" s="120" t="str">
        <f>IF(J10="","",J10)</f>
        <v>28. 5. 2026</v>
      </c>
      <c r="L115" s="36"/>
    </row>
    <row r="116" spans="2:65" s="35" customFormat="1" ht="6.95" customHeight="1">
      <c r="B116" s="36"/>
      <c r="I116" s="4"/>
      <c r="L116" s="36"/>
    </row>
    <row r="117" spans="2:65" s="35" customFormat="1" ht="15.2" customHeight="1">
      <c r="B117" s="36"/>
      <c r="C117" s="27" t="s">
        <v>24</v>
      </c>
      <c r="F117" s="28" t="str">
        <f>E13</f>
        <v xml:space="preserve"> </v>
      </c>
      <c r="I117" s="227" t="s">
        <v>29</v>
      </c>
      <c r="J117" s="136" t="str">
        <f>E19</f>
        <v xml:space="preserve"> </v>
      </c>
      <c r="L117" s="36"/>
    </row>
    <row r="118" spans="2:65" s="35" customFormat="1" ht="15.2" customHeight="1">
      <c r="B118" s="36"/>
      <c r="C118" s="27" t="s">
        <v>27</v>
      </c>
      <c r="F118" s="28" t="str">
        <f>IF(E16="","",E16)</f>
        <v>Vyplň údaj</v>
      </c>
      <c r="I118" s="227" t="s">
        <v>31</v>
      </c>
      <c r="J118" s="136" t="str">
        <f>E22</f>
        <v xml:space="preserve"> </v>
      </c>
      <c r="L118" s="36"/>
    </row>
    <row r="119" spans="2:65" s="35" customFormat="1" ht="10.35" customHeight="1">
      <c r="B119" s="36"/>
      <c r="I119" s="4"/>
      <c r="L119" s="36"/>
    </row>
    <row r="120" spans="2:65" s="150" customFormat="1" ht="29.25" customHeight="1">
      <c r="B120" s="151"/>
      <c r="C120" s="152" t="s">
        <v>99</v>
      </c>
      <c r="D120" s="153" t="s">
        <v>59</v>
      </c>
      <c r="E120" s="153" t="s">
        <v>55</v>
      </c>
      <c r="F120" s="153" t="s">
        <v>56</v>
      </c>
      <c r="G120" s="153" t="s">
        <v>100</v>
      </c>
      <c r="H120" s="153" t="s">
        <v>101</v>
      </c>
      <c r="I120" s="240" t="s">
        <v>102</v>
      </c>
      <c r="J120" s="154" t="s">
        <v>86</v>
      </c>
      <c r="K120" s="155" t="s">
        <v>103</v>
      </c>
      <c r="L120" s="151"/>
      <c r="M120" s="88" t="s">
        <v>1</v>
      </c>
      <c r="N120" s="89" t="s">
        <v>38</v>
      </c>
      <c r="O120" s="89" t="s">
        <v>104</v>
      </c>
      <c r="P120" s="89" t="s">
        <v>105</v>
      </c>
      <c r="Q120" s="89" t="s">
        <v>106</v>
      </c>
      <c r="R120" s="89" t="s">
        <v>107</v>
      </c>
      <c r="S120" s="89" t="s">
        <v>108</v>
      </c>
      <c r="T120" s="90" t="s">
        <v>109</v>
      </c>
    </row>
    <row r="121" spans="2:65" s="35" customFormat="1" ht="22.9" customHeight="1">
      <c r="B121" s="36"/>
      <c r="C121" s="94" t="s">
        <v>110</v>
      </c>
      <c r="I121" s="4"/>
      <c r="J121" s="156">
        <f>BK121</f>
        <v>0</v>
      </c>
      <c r="L121" s="36"/>
      <c r="M121" s="91"/>
      <c r="N121" s="76"/>
      <c r="O121" s="76"/>
      <c r="P121" s="157">
        <f>P122+P204</f>
        <v>0</v>
      </c>
      <c r="Q121" s="76"/>
      <c r="R121" s="157">
        <f>R122+R204</f>
        <v>49.562167519999996</v>
      </c>
      <c r="S121" s="76"/>
      <c r="T121" s="158">
        <f>T122+T204</f>
        <v>2.5343999999999998</v>
      </c>
      <c r="AT121" s="14" t="s">
        <v>73</v>
      </c>
      <c r="AU121" s="14" t="s">
        <v>88</v>
      </c>
      <c r="BK121" s="159">
        <f>BK122+BK204</f>
        <v>0</v>
      </c>
    </row>
    <row r="122" spans="2:65" s="160" customFormat="1" ht="25.9" customHeight="1">
      <c r="B122" s="161"/>
      <c r="D122" s="162" t="s">
        <v>73</v>
      </c>
      <c r="E122" s="163" t="s">
        <v>111</v>
      </c>
      <c r="F122" s="163" t="s">
        <v>112</v>
      </c>
      <c r="I122" s="2"/>
      <c r="J122" s="164">
        <f>BK122</f>
        <v>0</v>
      </c>
      <c r="L122" s="161"/>
      <c r="M122" s="165"/>
      <c r="P122" s="166">
        <f>P123+P145+P153+P191</f>
        <v>0</v>
      </c>
      <c r="R122" s="166">
        <f>R123+R145+R153+R191</f>
        <v>49.562167519999996</v>
      </c>
      <c r="T122" s="167">
        <f>T123+T145+T153+T191</f>
        <v>2.5343999999999998</v>
      </c>
      <c r="AR122" s="162" t="s">
        <v>79</v>
      </c>
      <c r="AT122" s="168" t="s">
        <v>73</v>
      </c>
      <c r="AU122" s="168" t="s">
        <v>74</v>
      </c>
      <c r="AY122" s="162" t="s">
        <v>113</v>
      </c>
      <c r="BK122" s="169">
        <f>BK123+BK145+BK153+BK191</f>
        <v>0</v>
      </c>
    </row>
    <row r="123" spans="2:65" s="160" customFormat="1" ht="22.9" customHeight="1">
      <c r="B123" s="161"/>
      <c r="D123" s="162" t="s">
        <v>73</v>
      </c>
      <c r="E123" s="170" t="s">
        <v>114</v>
      </c>
      <c r="F123" s="170" t="s">
        <v>115</v>
      </c>
      <c r="I123" s="2"/>
      <c r="J123" s="171">
        <f>BK123</f>
        <v>0</v>
      </c>
      <c r="L123" s="161"/>
      <c r="M123" s="165"/>
      <c r="P123" s="166">
        <f>SUM(P124:P144)</f>
        <v>0</v>
      </c>
      <c r="R123" s="166">
        <f>SUM(R124:R144)</f>
        <v>25.200547520000001</v>
      </c>
      <c r="T123" s="167">
        <f>SUM(T124:T144)</f>
        <v>0</v>
      </c>
      <c r="AR123" s="162" t="s">
        <v>79</v>
      </c>
      <c r="AT123" s="168" t="s">
        <v>73</v>
      </c>
      <c r="AU123" s="168" t="s">
        <v>79</v>
      </c>
      <c r="AY123" s="162" t="s">
        <v>113</v>
      </c>
      <c r="BK123" s="169">
        <f>SUM(BK124:BK144)</f>
        <v>0</v>
      </c>
    </row>
    <row r="124" spans="2:65" s="35" customFormat="1" ht="37.9" customHeight="1">
      <c r="B124" s="36"/>
      <c r="C124" s="172" t="s">
        <v>79</v>
      </c>
      <c r="D124" s="172" t="s">
        <v>116</v>
      </c>
      <c r="E124" s="173" t="s">
        <v>117</v>
      </c>
      <c r="F124" s="174" t="s">
        <v>118</v>
      </c>
      <c r="G124" s="175" t="s">
        <v>119</v>
      </c>
      <c r="H124" s="176">
        <v>240</v>
      </c>
      <c r="I124" s="3"/>
      <c r="J124" s="177">
        <f>ROUND(I124*H124,2)</f>
        <v>0</v>
      </c>
      <c r="K124" s="178"/>
      <c r="L124" s="36"/>
      <c r="M124" s="179" t="s">
        <v>1</v>
      </c>
      <c r="N124" s="180" t="s">
        <v>39</v>
      </c>
      <c r="P124" s="181">
        <f>O124*H124</f>
        <v>0</v>
      </c>
      <c r="Q124" s="181">
        <v>6.7890000000000006E-2</v>
      </c>
      <c r="R124" s="181">
        <f>Q124*H124</f>
        <v>16.293600000000001</v>
      </c>
      <c r="S124" s="181">
        <v>0</v>
      </c>
      <c r="T124" s="182">
        <f>S124*H124</f>
        <v>0</v>
      </c>
      <c r="AR124" s="183" t="s">
        <v>114</v>
      </c>
      <c r="AT124" s="183" t="s">
        <v>116</v>
      </c>
      <c r="AU124" s="183" t="s">
        <v>81</v>
      </c>
      <c r="AY124" s="14" t="s">
        <v>113</v>
      </c>
      <c r="BE124" s="184">
        <f>IF(N124="základní",J124,0)</f>
        <v>0</v>
      </c>
      <c r="BF124" s="184">
        <f>IF(N124="snížená",J124,0)</f>
        <v>0</v>
      </c>
      <c r="BG124" s="184">
        <f>IF(N124="zákl. přenesená",J124,0)</f>
        <v>0</v>
      </c>
      <c r="BH124" s="184">
        <f>IF(N124="sníž. přenesená",J124,0)</f>
        <v>0</v>
      </c>
      <c r="BI124" s="184">
        <f>IF(N124="nulová",J124,0)</f>
        <v>0</v>
      </c>
      <c r="BJ124" s="14" t="s">
        <v>79</v>
      </c>
      <c r="BK124" s="184">
        <f>ROUND(I124*H124,2)</f>
        <v>0</v>
      </c>
      <c r="BL124" s="14" t="s">
        <v>114</v>
      </c>
      <c r="BM124" s="183" t="s">
        <v>120</v>
      </c>
    </row>
    <row r="125" spans="2:65" s="35" customFormat="1" ht="87.75">
      <c r="B125" s="36"/>
      <c r="D125" s="185" t="s">
        <v>121</v>
      </c>
      <c r="F125" s="186" t="s">
        <v>122</v>
      </c>
      <c r="I125" s="4"/>
      <c r="L125" s="36"/>
      <c r="M125" s="187"/>
      <c r="T125" s="80"/>
      <c r="AT125" s="14" t="s">
        <v>121</v>
      </c>
      <c r="AU125" s="14" t="s">
        <v>81</v>
      </c>
    </row>
    <row r="126" spans="2:65" s="188" customFormat="1" ht="11.25">
      <c r="B126" s="189"/>
      <c r="D126" s="185" t="s">
        <v>123</v>
      </c>
      <c r="E126" s="190" t="s">
        <v>1</v>
      </c>
      <c r="F126" s="191" t="s">
        <v>124</v>
      </c>
      <c r="H126" s="192">
        <v>240</v>
      </c>
      <c r="I126" s="5"/>
      <c r="L126" s="189"/>
      <c r="M126" s="193"/>
      <c r="T126" s="194"/>
      <c r="AT126" s="190" t="s">
        <v>123</v>
      </c>
      <c r="AU126" s="190" t="s">
        <v>81</v>
      </c>
      <c r="AV126" s="188" t="s">
        <v>81</v>
      </c>
      <c r="AW126" s="188" t="s">
        <v>30</v>
      </c>
      <c r="AX126" s="188" t="s">
        <v>74</v>
      </c>
      <c r="AY126" s="190" t="s">
        <v>113</v>
      </c>
    </row>
    <row r="127" spans="2:65" s="195" customFormat="1" ht="11.25">
      <c r="B127" s="196"/>
      <c r="D127" s="185" t="s">
        <v>123</v>
      </c>
      <c r="E127" s="197" t="s">
        <v>1</v>
      </c>
      <c r="F127" s="198" t="s">
        <v>125</v>
      </c>
      <c r="H127" s="199">
        <v>240</v>
      </c>
      <c r="I127" s="6"/>
      <c r="L127" s="196"/>
      <c r="M127" s="200"/>
      <c r="T127" s="201"/>
      <c r="AT127" s="197" t="s">
        <v>123</v>
      </c>
      <c r="AU127" s="197" t="s">
        <v>81</v>
      </c>
      <c r="AV127" s="195" t="s">
        <v>114</v>
      </c>
      <c r="AW127" s="195" t="s">
        <v>30</v>
      </c>
      <c r="AX127" s="195" t="s">
        <v>79</v>
      </c>
      <c r="AY127" s="197" t="s">
        <v>113</v>
      </c>
    </row>
    <row r="128" spans="2:65" s="35" customFormat="1" ht="24.2" customHeight="1">
      <c r="B128" s="36"/>
      <c r="C128" s="172" t="s">
        <v>81</v>
      </c>
      <c r="D128" s="172" t="s">
        <v>116</v>
      </c>
      <c r="E128" s="173" t="s">
        <v>126</v>
      </c>
      <c r="F128" s="174" t="s">
        <v>127</v>
      </c>
      <c r="G128" s="175" t="s">
        <v>128</v>
      </c>
      <c r="H128" s="176">
        <v>7.968</v>
      </c>
      <c r="I128" s="3"/>
      <c r="J128" s="177">
        <f>ROUND(I128*H128,2)</f>
        <v>0</v>
      </c>
      <c r="K128" s="178"/>
      <c r="L128" s="36"/>
      <c r="M128" s="179" t="s">
        <v>1</v>
      </c>
      <c r="N128" s="180" t="s">
        <v>39</v>
      </c>
      <c r="P128" s="181">
        <f>O128*H128</f>
        <v>0</v>
      </c>
      <c r="Q128" s="181">
        <v>6.7890000000000006E-2</v>
      </c>
      <c r="R128" s="181">
        <f>Q128*H128</f>
        <v>0.54094752000000002</v>
      </c>
      <c r="S128" s="181">
        <v>0</v>
      </c>
      <c r="T128" s="182">
        <f>S128*H128</f>
        <v>0</v>
      </c>
      <c r="AR128" s="183" t="s">
        <v>114</v>
      </c>
      <c r="AT128" s="183" t="s">
        <v>116</v>
      </c>
      <c r="AU128" s="183" t="s">
        <v>81</v>
      </c>
      <c r="AY128" s="14" t="s">
        <v>113</v>
      </c>
      <c r="BE128" s="184">
        <f>IF(N128="základní",J128,0)</f>
        <v>0</v>
      </c>
      <c r="BF128" s="184">
        <f>IF(N128="snížená",J128,0)</f>
        <v>0</v>
      </c>
      <c r="BG128" s="184">
        <f>IF(N128="zákl. přenesená",J128,0)</f>
        <v>0</v>
      </c>
      <c r="BH128" s="184">
        <f>IF(N128="sníž. přenesená",J128,0)</f>
        <v>0</v>
      </c>
      <c r="BI128" s="184">
        <f>IF(N128="nulová",J128,0)</f>
        <v>0</v>
      </c>
      <c r="BJ128" s="14" t="s">
        <v>79</v>
      </c>
      <c r="BK128" s="184">
        <f>ROUND(I128*H128,2)</f>
        <v>0</v>
      </c>
      <c r="BL128" s="14" t="s">
        <v>114</v>
      </c>
      <c r="BM128" s="183" t="s">
        <v>129</v>
      </c>
    </row>
    <row r="129" spans="2:65" s="35" customFormat="1" ht="11.25">
      <c r="B129" s="36"/>
      <c r="D129" s="202" t="s">
        <v>130</v>
      </c>
      <c r="F129" s="203" t="s">
        <v>131</v>
      </c>
      <c r="I129" s="4"/>
      <c r="L129" s="36"/>
      <c r="M129" s="187"/>
      <c r="T129" s="80"/>
      <c r="AT129" s="14" t="s">
        <v>130</v>
      </c>
      <c r="AU129" s="14" t="s">
        <v>81</v>
      </c>
    </row>
    <row r="130" spans="2:65" s="204" customFormat="1" ht="11.25">
      <c r="B130" s="205"/>
      <c r="D130" s="185" t="s">
        <v>123</v>
      </c>
      <c r="E130" s="206" t="s">
        <v>1</v>
      </c>
      <c r="F130" s="207" t="s">
        <v>132</v>
      </c>
      <c r="H130" s="206" t="s">
        <v>1</v>
      </c>
      <c r="I130" s="7"/>
      <c r="L130" s="205"/>
      <c r="M130" s="208"/>
      <c r="T130" s="209"/>
      <c r="AT130" s="206" t="s">
        <v>123</v>
      </c>
      <c r="AU130" s="206" t="s">
        <v>81</v>
      </c>
      <c r="AV130" s="204" t="s">
        <v>79</v>
      </c>
      <c r="AW130" s="204" t="s">
        <v>30</v>
      </c>
      <c r="AX130" s="204" t="s">
        <v>74</v>
      </c>
      <c r="AY130" s="206" t="s">
        <v>113</v>
      </c>
    </row>
    <row r="131" spans="2:65" s="204" customFormat="1" ht="11.25">
      <c r="B131" s="205"/>
      <c r="D131" s="185" t="s">
        <v>123</v>
      </c>
      <c r="E131" s="206" t="s">
        <v>1</v>
      </c>
      <c r="F131" s="207" t="s">
        <v>133</v>
      </c>
      <c r="H131" s="206" t="s">
        <v>1</v>
      </c>
      <c r="I131" s="7"/>
      <c r="L131" s="205"/>
      <c r="M131" s="208"/>
      <c r="T131" s="209"/>
      <c r="AT131" s="206" t="s">
        <v>123</v>
      </c>
      <c r="AU131" s="206" t="s">
        <v>81</v>
      </c>
      <c r="AV131" s="204" t="s">
        <v>79</v>
      </c>
      <c r="AW131" s="204" t="s">
        <v>30</v>
      </c>
      <c r="AX131" s="204" t="s">
        <v>74</v>
      </c>
      <c r="AY131" s="206" t="s">
        <v>113</v>
      </c>
    </row>
    <row r="132" spans="2:65" s="204" customFormat="1" ht="11.25">
      <c r="B132" s="205"/>
      <c r="D132" s="185" t="s">
        <v>123</v>
      </c>
      <c r="E132" s="206" t="s">
        <v>1</v>
      </c>
      <c r="F132" s="207" t="s">
        <v>134</v>
      </c>
      <c r="H132" s="206" t="s">
        <v>1</v>
      </c>
      <c r="I132" s="7"/>
      <c r="L132" s="205"/>
      <c r="M132" s="208"/>
      <c r="T132" s="209"/>
      <c r="AT132" s="206" t="s">
        <v>123</v>
      </c>
      <c r="AU132" s="206" t="s">
        <v>81</v>
      </c>
      <c r="AV132" s="204" t="s">
        <v>79</v>
      </c>
      <c r="AW132" s="204" t="s">
        <v>30</v>
      </c>
      <c r="AX132" s="204" t="s">
        <v>74</v>
      </c>
      <c r="AY132" s="206" t="s">
        <v>113</v>
      </c>
    </row>
    <row r="133" spans="2:65" s="204" customFormat="1" ht="11.25">
      <c r="B133" s="205"/>
      <c r="D133" s="185" t="s">
        <v>123</v>
      </c>
      <c r="E133" s="206" t="s">
        <v>1</v>
      </c>
      <c r="F133" s="207" t="s">
        <v>135</v>
      </c>
      <c r="H133" s="206" t="s">
        <v>1</v>
      </c>
      <c r="I133" s="7"/>
      <c r="L133" s="205"/>
      <c r="M133" s="208"/>
      <c r="T133" s="209"/>
      <c r="AT133" s="206" t="s">
        <v>123</v>
      </c>
      <c r="AU133" s="206" t="s">
        <v>81</v>
      </c>
      <c r="AV133" s="204" t="s">
        <v>79</v>
      </c>
      <c r="AW133" s="204" t="s">
        <v>30</v>
      </c>
      <c r="AX133" s="204" t="s">
        <v>74</v>
      </c>
      <c r="AY133" s="206" t="s">
        <v>113</v>
      </c>
    </row>
    <row r="134" spans="2:65" s="188" customFormat="1" ht="11.25">
      <c r="B134" s="189"/>
      <c r="D134" s="185" t="s">
        <v>123</v>
      </c>
      <c r="E134" s="190" t="s">
        <v>1</v>
      </c>
      <c r="F134" s="191" t="s">
        <v>136</v>
      </c>
      <c r="H134" s="192">
        <v>7.968</v>
      </c>
      <c r="I134" s="5"/>
      <c r="L134" s="189"/>
      <c r="M134" s="193"/>
      <c r="T134" s="194"/>
      <c r="AT134" s="190" t="s">
        <v>123</v>
      </c>
      <c r="AU134" s="190" t="s">
        <v>81</v>
      </c>
      <c r="AV134" s="188" t="s">
        <v>81</v>
      </c>
      <c r="AW134" s="188" t="s">
        <v>30</v>
      </c>
      <c r="AX134" s="188" t="s">
        <v>74</v>
      </c>
      <c r="AY134" s="190" t="s">
        <v>113</v>
      </c>
    </row>
    <row r="135" spans="2:65" s="195" customFormat="1" ht="11.25">
      <c r="B135" s="196"/>
      <c r="D135" s="185" t="s">
        <v>123</v>
      </c>
      <c r="E135" s="197" t="s">
        <v>1</v>
      </c>
      <c r="F135" s="198" t="s">
        <v>125</v>
      </c>
      <c r="H135" s="199">
        <v>7.968</v>
      </c>
      <c r="I135" s="6"/>
      <c r="L135" s="196"/>
      <c r="M135" s="200"/>
      <c r="T135" s="201"/>
      <c r="AT135" s="197" t="s">
        <v>123</v>
      </c>
      <c r="AU135" s="197" t="s">
        <v>81</v>
      </c>
      <c r="AV135" s="195" t="s">
        <v>114</v>
      </c>
      <c r="AW135" s="195" t="s">
        <v>30</v>
      </c>
      <c r="AX135" s="195" t="s">
        <v>79</v>
      </c>
      <c r="AY135" s="197" t="s">
        <v>113</v>
      </c>
    </row>
    <row r="136" spans="2:65" s="35" customFormat="1" ht="24.2" customHeight="1">
      <c r="B136" s="36"/>
      <c r="C136" s="210" t="s">
        <v>137</v>
      </c>
      <c r="D136" s="210" t="s">
        <v>138</v>
      </c>
      <c r="E136" s="211" t="s">
        <v>139</v>
      </c>
      <c r="F136" s="212" t="s">
        <v>140</v>
      </c>
      <c r="G136" s="213" t="s">
        <v>128</v>
      </c>
      <c r="H136" s="214">
        <v>8.3659999999999997</v>
      </c>
      <c r="I136" s="8"/>
      <c r="J136" s="215">
        <f>ROUND(I136*H136,2)</f>
        <v>0</v>
      </c>
      <c r="K136" s="216"/>
      <c r="L136" s="217"/>
      <c r="M136" s="218" t="s">
        <v>1</v>
      </c>
      <c r="N136" s="219" t="s">
        <v>39</v>
      </c>
      <c r="P136" s="181">
        <f>O136*H136</f>
        <v>0</v>
      </c>
      <c r="Q136" s="181">
        <v>1</v>
      </c>
      <c r="R136" s="181">
        <f>Q136*H136</f>
        <v>8.3659999999999997</v>
      </c>
      <c r="S136" s="181">
        <v>0</v>
      </c>
      <c r="T136" s="182">
        <f>S136*H136</f>
        <v>0</v>
      </c>
      <c r="AR136" s="183" t="s">
        <v>141</v>
      </c>
      <c r="AT136" s="183" t="s">
        <v>138</v>
      </c>
      <c r="AU136" s="183" t="s">
        <v>81</v>
      </c>
      <c r="AY136" s="14" t="s">
        <v>113</v>
      </c>
      <c r="BE136" s="184">
        <f>IF(N136="základní",J136,0)</f>
        <v>0</v>
      </c>
      <c r="BF136" s="184">
        <f>IF(N136="snížená",J136,0)</f>
        <v>0</v>
      </c>
      <c r="BG136" s="184">
        <f>IF(N136="zákl. přenesená",J136,0)</f>
        <v>0</v>
      </c>
      <c r="BH136" s="184">
        <f>IF(N136="sníž. přenesená",J136,0)</f>
        <v>0</v>
      </c>
      <c r="BI136" s="184">
        <f>IF(N136="nulová",J136,0)</f>
        <v>0</v>
      </c>
      <c r="BJ136" s="14" t="s">
        <v>79</v>
      </c>
      <c r="BK136" s="184">
        <f>ROUND(I136*H136,2)</f>
        <v>0</v>
      </c>
      <c r="BL136" s="14" t="s">
        <v>114</v>
      </c>
      <c r="BM136" s="183" t="s">
        <v>142</v>
      </c>
    </row>
    <row r="137" spans="2:65" s="204" customFormat="1" ht="11.25">
      <c r="B137" s="205"/>
      <c r="D137" s="185" t="s">
        <v>123</v>
      </c>
      <c r="E137" s="206" t="s">
        <v>1</v>
      </c>
      <c r="F137" s="207" t="s">
        <v>132</v>
      </c>
      <c r="H137" s="206" t="s">
        <v>1</v>
      </c>
      <c r="I137" s="7"/>
      <c r="L137" s="205"/>
      <c r="M137" s="208"/>
      <c r="T137" s="209"/>
      <c r="AT137" s="206" t="s">
        <v>123</v>
      </c>
      <c r="AU137" s="206" t="s">
        <v>81</v>
      </c>
      <c r="AV137" s="204" t="s">
        <v>79</v>
      </c>
      <c r="AW137" s="204" t="s">
        <v>30</v>
      </c>
      <c r="AX137" s="204" t="s">
        <v>74</v>
      </c>
      <c r="AY137" s="206" t="s">
        <v>113</v>
      </c>
    </row>
    <row r="138" spans="2:65" s="204" customFormat="1" ht="11.25">
      <c r="B138" s="205"/>
      <c r="D138" s="185" t="s">
        <v>123</v>
      </c>
      <c r="E138" s="206" t="s">
        <v>1</v>
      </c>
      <c r="F138" s="207" t="s">
        <v>133</v>
      </c>
      <c r="H138" s="206" t="s">
        <v>1</v>
      </c>
      <c r="I138" s="7"/>
      <c r="L138" s="205"/>
      <c r="M138" s="208"/>
      <c r="T138" s="209"/>
      <c r="AT138" s="206" t="s">
        <v>123</v>
      </c>
      <c r="AU138" s="206" t="s">
        <v>81</v>
      </c>
      <c r="AV138" s="204" t="s">
        <v>79</v>
      </c>
      <c r="AW138" s="204" t="s">
        <v>30</v>
      </c>
      <c r="AX138" s="204" t="s">
        <v>74</v>
      </c>
      <c r="AY138" s="206" t="s">
        <v>113</v>
      </c>
    </row>
    <row r="139" spans="2:65" s="204" customFormat="1" ht="11.25">
      <c r="B139" s="205"/>
      <c r="D139" s="185" t="s">
        <v>123</v>
      </c>
      <c r="E139" s="206" t="s">
        <v>1</v>
      </c>
      <c r="F139" s="207" t="s">
        <v>134</v>
      </c>
      <c r="H139" s="206" t="s">
        <v>1</v>
      </c>
      <c r="I139" s="7"/>
      <c r="L139" s="205"/>
      <c r="M139" s="208"/>
      <c r="T139" s="209"/>
      <c r="AT139" s="206" t="s">
        <v>123</v>
      </c>
      <c r="AU139" s="206" t="s">
        <v>81</v>
      </c>
      <c r="AV139" s="204" t="s">
        <v>79</v>
      </c>
      <c r="AW139" s="204" t="s">
        <v>30</v>
      </c>
      <c r="AX139" s="204" t="s">
        <v>74</v>
      </c>
      <c r="AY139" s="206" t="s">
        <v>113</v>
      </c>
    </row>
    <row r="140" spans="2:65" s="204" customFormat="1" ht="11.25">
      <c r="B140" s="205"/>
      <c r="D140" s="185" t="s">
        <v>123</v>
      </c>
      <c r="E140" s="206" t="s">
        <v>1</v>
      </c>
      <c r="F140" s="207" t="s">
        <v>135</v>
      </c>
      <c r="H140" s="206" t="s">
        <v>1</v>
      </c>
      <c r="I140" s="7"/>
      <c r="L140" s="205"/>
      <c r="M140" s="208"/>
      <c r="T140" s="209"/>
      <c r="AT140" s="206" t="s">
        <v>123</v>
      </c>
      <c r="AU140" s="206" t="s">
        <v>81</v>
      </c>
      <c r="AV140" s="204" t="s">
        <v>79</v>
      </c>
      <c r="AW140" s="204" t="s">
        <v>30</v>
      </c>
      <c r="AX140" s="204" t="s">
        <v>74</v>
      </c>
      <c r="AY140" s="206" t="s">
        <v>113</v>
      </c>
    </row>
    <row r="141" spans="2:65" s="204" customFormat="1" ht="11.25">
      <c r="B141" s="205"/>
      <c r="D141" s="185" t="s">
        <v>123</v>
      </c>
      <c r="E141" s="206" t="s">
        <v>1</v>
      </c>
      <c r="F141" s="207" t="s">
        <v>143</v>
      </c>
      <c r="H141" s="206" t="s">
        <v>1</v>
      </c>
      <c r="I141" s="7"/>
      <c r="L141" s="205"/>
      <c r="M141" s="208"/>
      <c r="T141" s="209"/>
      <c r="AT141" s="206" t="s">
        <v>123</v>
      </c>
      <c r="AU141" s="206" t="s">
        <v>81</v>
      </c>
      <c r="AV141" s="204" t="s">
        <v>79</v>
      </c>
      <c r="AW141" s="204" t="s">
        <v>30</v>
      </c>
      <c r="AX141" s="204" t="s">
        <v>74</v>
      </c>
      <c r="AY141" s="206" t="s">
        <v>113</v>
      </c>
    </row>
    <row r="142" spans="2:65" s="188" customFormat="1" ht="11.25">
      <c r="B142" s="189"/>
      <c r="D142" s="185" t="s">
        <v>123</v>
      </c>
      <c r="E142" s="190" t="s">
        <v>1</v>
      </c>
      <c r="F142" s="191" t="s">
        <v>136</v>
      </c>
      <c r="H142" s="192">
        <v>7.968</v>
      </c>
      <c r="I142" s="5"/>
      <c r="L142" s="189"/>
      <c r="M142" s="193"/>
      <c r="T142" s="194"/>
      <c r="AT142" s="190" t="s">
        <v>123</v>
      </c>
      <c r="AU142" s="190" t="s">
        <v>81</v>
      </c>
      <c r="AV142" s="188" t="s">
        <v>81</v>
      </c>
      <c r="AW142" s="188" t="s">
        <v>30</v>
      </c>
      <c r="AX142" s="188" t="s">
        <v>74</v>
      </c>
      <c r="AY142" s="190" t="s">
        <v>113</v>
      </c>
    </row>
    <row r="143" spans="2:65" s="195" customFormat="1" ht="11.25">
      <c r="B143" s="196"/>
      <c r="D143" s="185" t="s">
        <v>123</v>
      </c>
      <c r="E143" s="197" t="s">
        <v>1</v>
      </c>
      <c r="F143" s="198" t="s">
        <v>125</v>
      </c>
      <c r="H143" s="199">
        <v>7.968</v>
      </c>
      <c r="I143" s="6"/>
      <c r="L143" s="196"/>
      <c r="M143" s="200"/>
      <c r="T143" s="201"/>
      <c r="AT143" s="197" t="s">
        <v>123</v>
      </c>
      <c r="AU143" s="197" t="s">
        <v>81</v>
      </c>
      <c r="AV143" s="195" t="s">
        <v>114</v>
      </c>
      <c r="AW143" s="195" t="s">
        <v>30</v>
      </c>
      <c r="AX143" s="195" t="s">
        <v>79</v>
      </c>
      <c r="AY143" s="197" t="s">
        <v>113</v>
      </c>
    </row>
    <row r="144" spans="2:65" s="188" customFormat="1" ht="11.25">
      <c r="B144" s="189"/>
      <c r="D144" s="185" t="s">
        <v>123</v>
      </c>
      <c r="F144" s="191" t="s">
        <v>144</v>
      </c>
      <c r="H144" s="192">
        <v>8.3659999999999997</v>
      </c>
      <c r="I144" s="5"/>
      <c r="L144" s="189"/>
      <c r="M144" s="193"/>
      <c r="T144" s="194"/>
      <c r="AT144" s="190" t="s">
        <v>123</v>
      </c>
      <c r="AU144" s="190" t="s">
        <v>81</v>
      </c>
      <c r="AV144" s="188" t="s">
        <v>81</v>
      </c>
      <c r="AW144" s="188" t="s">
        <v>3</v>
      </c>
      <c r="AX144" s="188" t="s">
        <v>79</v>
      </c>
      <c r="AY144" s="190" t="s">
        <v>113</v>
      </c>
    </row>
    <row r="145" spans="2:65" s="160" customFormat="1" ht="22.9" customHeight="1">
      <c r="B145" s="161"/>
      <c r="D145" s="162" t="s">
        <v>73</v>
      </c>
      <c r="E145" s="170" t="s">
        <v>145</v>
      </c>
      <c r="F145" s="170" t="s">
        <v>146</v>
      </c>
      <c r="I145" s="2"/>
      <c r="J145" s="171">
        <f>BK145</f>
        <v>0</v>
      </c>
      <c r="L145" s="161"/>
      <c r="M145" s="165"/>
      <c r="P145" s="166">
        <f>SUM(P146:P152)</f>
        <v>0</v>
      </c>
      <c r="R145" s="166">
        <f>SUM(R146:R152)</f>
        <v>24.274859999999997</v>
      </c>
      <c r="T145" s="167">
        <f>SUM(T146:T152)</f>
        <v>0</v>
      </c>
      <c r="AR145" s="162" t="s">
        <v>79</v>
      </c>
      <c r="AT145" s="168" t="s">
        <v>73</v>
      </c>
      <c r="AU145" s="168" t="s">
        <v>79</v>
      </c>
      <c r="AY145" s="162" t="s">
        <v>113</v>
      </c>
      <c r="BK145" s="169">
        <f>SUM(BK146:BK152)</f>
        <v>0</v>
      </c>
    </row>
    <row r="146" spans="2:65" s="35" customFormat="1" ht="37.9" customHeight="1">
      <c r="B146" s="36"/>
      <c r="C146" s="172" t="s">
        <v>114</v>
      </c>
      <c r="D146" s="172" t="s">
        <v>116</v>
      </c>
      <c r="E146" s="173" t="s">
        <v>147</v>
      </c>
      <c r="F146" s="174" t="s">
        <v>148</v>
      </c>
      <c r="G146" s="175" t="s">
        <v>149</v>
      </c>
      <c r="H146" s="176">
        <v>186</v>
      </c>
      <c r="I146" s="3"/>
      <c r="J146" s="177">
        <f>ROUND(I146*H146,2)</f>
        <v>0</v>
      </c>
      <c r="K146" s="178"/>
      <c r="L146" s="36"/>
      <c r="M146" s="179" t="s">
        <v>1</v>
      </c>
      <c r="N146" s="180" t="s">
        <v>39</v>
      </c>
      <c r="P146" s="181">
        <f>O146*H146</f>
        <v>0</v>
      </c>
      <c r="Q146" s="181">
        <v>0.13050999999999999</v>
      </c>
      <c r="R146" s="181">
        <f>Q146*H146</f>
        <v>24.274859999999997</v>
      </c>
      <c r="S146" s="181">
        <v>0</v>
      </c>
      <c r="T146" s="182">
        <f>S146*H146</f>
        <v>0</v>
      </c>
      <c r="AR146" s="183" t="s">
        <v>114</v>
      </c>
      <c r="AT146" s="183" t="s">
        <v>116</v>
      </c>
      <c r="AU146" s="183" t="s">
        <v>81</v>
      </c>
      <c r="AY146" s="14" t="s">
        <v>113</v>
      </c>
      <c r="BE146" s="184">
        <f>IF(N146="základní",J146,0)</f>
        <v>0</v>
      </c>
      <c r="BF146" s="184">
        <f>IF(N146="snížená",J146,0)</f>
        <v>0</v>
      </c>
      <c r="BG146" s="184">
        <f>IF(N146="zákl. přenesená",J146,0)</f>
        <v>0</v>
      </c>
      <c r="BH146" s="184">
        <f>IF(N146="sníž. přenesená",J146,0)</f>
        <v>0</v>
      </c>
      <c r="BI146" s="184">
        <f>IF(N146="nulová",J146,0)</f>
        <v>0</v>
      </c>
      <c r="BJ146" s="14" t="s">
        <v>79</v>
      </c>
      <c r="BK146" s="184">
        <f>ROUND(I146*H146,2)</f>
        <v>0</v>
      </c>
      <c r="BL146" s="14" t="s">
        <v>114</v>
      </c>
      <c r="BM146" s="183" t="s">
        <v>150</v>
      </c>
    </row>
    <row r="147" spans="2:65" s="35" customFormat="1" ht="39">
      <c r="B147" s="36"/>
      <c r="D147" s="185" t="s">
        <v>121</v>
      </c>
      <c r="F147" s="186" t="s">
        <v>151</v>
      </c>
      <c r="I147" s="4"/>
      <c r="L147" s="36"/>
      <c r="M147" s="187"/>
      <c r="T147" s="80"/>
      <c r="AT147" s="14" t="s">
        <v>121</v>
      </c>
      <c r="AU147" s="14" t="s">
        <v>81</v>
      </c>
    </row>
    <row r="148" spans="2:65" s="204" customFormat="1" ht="11.25">
      <c r="B148" s="205"/>
      <c r="D148" s="185" t="s">
        <v>123</v>
      </c>
      <c r="E148" s="206" t="s">
        <v>1</v>
      </c>
      <c r="F148" s="207" t="s">
        <v>152</v>
      </c>
      <c r="H148" s="206" t="s">
        <v>1</v>
      </c>
      <c r="I148" s="7"/>
      <c r="L148" s="205"/>
      <c r="M148" s="208"/>
      <c r="T148" s="209"/>
      <c r="AT148" s="206" t="s">
        <v>123</v>
      </c>
      <c r="AU148" s="206" t="s">
        <v>81</v>
      </c>
      <c r="AV148" s="204" t="s">
        <v>79</v>
      </c>
      <c r="AW148" s="204" t="s">
        <v>30</v>
      </c>
      <c r="AX148" s="204" t="s">
        <v>74</v>
      </c>
      <c r="AY148" s="206" t="s">
        <v>113</v>
      </c>
    </row>
    <row r="149" spans="2:65" s="204" customFormat="1" ht="11.25">
      <c r="B149" s="205"/>
      <c r="D149" s="185" t="s">
        <v>123</v>
      </c>
      <c r="E149" s="206" t="s">
        <v>1</v>
      </c>
      <c r="F149" s="207" t="s">
        <v>153</v>
      </c>
      <c r="H149" s="206" t="s">
        <v>1</v>
      </c>
      <c r="I149" s="7"/>
      <c r="L149" s="205"/>
      <c r="M149" s="208"/>
      <c r="T149" s="209"/>
      <c r="AT149" s="206" t="s">
        <v>123</v>
      </c>
      <c r="AU149" s="206" t="s">
        <v>81</v>
      </c>
      <c r="AV149" s="204" t="s">
        <v>79</v>
      </c>
      <c r="AW149" s="204" t="s">
        <v>30</v>
      </c>
      <c r="AX149" s="204" t="s">
        <v>74</v>
      </c>
      <c r="AY149" s="206" t="s">
        <v>113</v>
      </c>
    </row>
    <row r="150" spans="2:65" s="204" customFormat="1" ht="11.25">
      <c r="B150" s="205"/>
      <c r="D150" s="185" t="s">
        <v>123</v>
      </c>
      <c r="E150" s="206" t="s">
        <v>1</v>
      </c>
      <c r="F150" s="207" t="s">
        <v>154</v>
      </c>
      <c r="H150" s="206" t="s">
        <v>1</v>
      </c>
      <c r="I150" s="7"/>
      <c r="L150" s="205"/>
      <c r="M150" s="208"/>
      <c r="T150" s="209"/>
      <c r="AT150" s="206" t="s">
        <v>123</v>
      </c>
      <c r="AU150" s="206" t="s">
        <v>81</v>
      </c>
      <c r="AV150" s="204" t="s">
        <v>79</v>
      </c>
      <c r="AW150" s="204" t="s">
        <v>30</v>
      </c>
      <c r="AX150" s="204" t="s">
        <v>74</v>
      </c>
      <c r="AY150" s="206" t="s">
        <v>113</v>
      </c>
    </row>
    <row r="151" spans="2:65" s="188" customFormat="1" ht="11.25">
      <c r="B151" s="189"/>
      <c r="D151" s="185" t="s">
        <v>123</v>
      </c>
      <c r="E151" s="190" t="s">
        <v>1</v>
      </c>
      <c r="F151" s="191" t="s">
        <v>155</v>
      </c>
      <c r="H151" s="192">
        <v>186</v>
      </c>
      <c r="I151" s="5"/>
      <c r="L151" s="189"/>
      <c r="M151" s="193"/>
      <c r="T151" s="194"/>
      <c r="AT151" s="190" t="s">
        <v>123</v>
      </c>
      <c r="AU151" s="190" t="s">
        <v>81</v>
      </c>
      <c r="AV151" s="188" t="s">
        <v>81</v>
      </c>
      <c r="AW151" s="188" t="s">
        <v>30</v>
      </c>
      <c r="AX151" s="188" t="s">
        <v>74</v>
      </c>
      <c r="AY151" s="190" t="s">
        <v>113</v>
      </c>
    </row>
    <row r="152" spans="2:65" s="195" customFormat="1" ht="11.25">
      <c r="B152" s="196"/>
      <c r="D152" s="185" t="s">
        <v>123</v>
      </c>
      <c r="E152" s="197" t="s">
        <v>1</v>
      </c>
      <c r="F152" s="198" t="s">
        <v>125</v>
      </c>
      <c r="H152" s="199">
        <v>186</v>
      </c>
      <c r="I152" s="6"/>
      <c r="L152" s="196"/>
      <c r="M152" s="200"/>
      <c r="T152" s="201"/>
      <c r="AT152" s="197" t="s">
        <v>123</v>
      </c>
      <c r="AU152" s="197" t="s">
        <v>81</v>
      </c>
      <c r="AV152" s="195" t="s">
        <v>114</v>
      </c>
      <c r="AW152" s="195" t="s">
        <v>30</v>
      </c>
      <c r="AX152" s="195" t="s">
        <v>79</v>
      </c>
      <c r="AY152" s="197" t="s">
        <v>113</v>
      </c>
    </row>
    <row r="153" spans="2:65" s="160" customFormat="1" ht="22.9" customHeight="1">
      <c r="B153" s="161"/>
      <c r="D153" s="162" t="s">
        <v>73</v>
      </c>
      <c r="E153" s="170" t="s">
        <v>156</v>
      </c>
      <c r="F153" s="170" t="s">
        <v>157</v>
      </c>
      <c r="I153" s="2"/>
      <c r="J153" s="171">
        <f>BK153</f>
        <v>0</v>
      </c>
      <c r="L153" s="161"/>
      <c r="M153" s="165"/>
      <c r="P153" s="166">
        <f>SUM(P154:P190)</f>
        <v>0</v>
      </c>
      <c r="R153" s="166">
        <f>SUM(R154:R190)</f>
        <v>8.6760000000000004E-2</v>
      </c>
      <c r="T153" s="167">
        <f>SUM(T154:T190)</f>
        <v>2.5343999999999998</v>
      </c>
      <c r="AR153" s="162" t="s">
        <v>79</v>
      </c>
      <c r="AT153" s="168" t="s">
        <v>73</v>
      </c>
      <c r="AU153" s="168" t="s">
        <v>79</v>
      </c>
      <c r="AY153" s="162" t="s">
        <v>113</v>
      </c>
      <c r="BK153" s="169">
        <f>SUM(BK154:BK190)</f>
        <v>0</v>
      </c>
    </row>
    <row r="154" spans="2:65" s="35" customFormat="1" ht="37.9" customHeight="1">
      <c r="B154" s="36"/>
      <c r="C154" s="172" t="s">
        <v>158</v>
      </c>
      <c r="D154" s="172" t="s">
        <v>116</v>
      </c>
      <c r="E154" s="173" t="s">
        <v>159</v>
      </c>
      <c r="F154" s="174" t="s">
        <v>160</v>
      </c>
      <c r="G154" s="175" t="s">
        <v>149</v>
      </c>
      <c r="H154" s="176">
        <v>240</v>
      </c>
      <c r="I154" s="3"/>
      <c r="J154" s="177">
        <f>ROUND(I154*H154,2)</f>
        <v>0</v>
      </c>
      <c r="K154" s="178"/>
      <c r="L154" s="36"/>
      <c r="M154" s="179" t="s">
        <v>1</v>
      </c>
      <c r="N154" s="180" t="s">
        <v>39</v>
      </c>
      <c r="P154" s="181">
        <f>O154*H154</f>
        <v>0</v>
      </c>
      <c r="Q154" s="181">
        <v>0</v>
      </c>
      <c r="R154" s="181">
        <f>Q154*H154</f>
        <v>0</v>
      </c>
      <c r="S154" s="181">
        <v>0</v>
      </c>
      <c r="T154" s="182">
        <f>S154*H154</f>
        <v>0</v>
      </c>
      <c r="AR154" s="183" t="s">
        <v>114</v>
      </c>
      <c r="AT154" s="183" t="s">
        <v>116</v>
      </c>
      <c r="AU154" s="183" t="s">
        <v>81</v>
      </c>
      <c r="AY154" s="14" t="s">
        <v>113</v>
      </c>
      <c r="BE154" s="184">
        <f>IF(N154="základní",J154,0)</f>
        <v>0</v>
      </c>
      <c r="BF154" s="184">
        <f>IF(N154="snížená",J154,0)</f>
        <v>0</v>
      </c>
      <c r="BG154" s="184">
        <f>IF(N154="zákl. přenesená",J154,0)</f>
        <v>0</v>
      </c>
      <c r="BH154" s="184">
        <f>IF(N154="sníž. přenesená",J154,0)</f>
        <v>0</v>
      </c>
      <c r="BI154" s="184">
        <f>IF(N154="nulová",J154,0)</f>
        <v>0</v>
      </c>
      <c r="BJ154" s="14" t="s">
        <v>79</v>
      </c>
      <c r="BK154" s="184">
        <f>ROUND(I154*H154,2)</f>
        <v>0</v>
      </c>
      <c r="BL154" s="14" t="s">
        <v>114</v>
      </c>
      <c r="BM154" s="183" t="s">
        <v>161</v>
      </c>
    </row>
    <row r="155" spans="2:65" s="35" customFormat="1" ht="11.25">
      <c r="B155" s="36"/>
      <c r="D155" s="202" t="s">
        <v>130</v>
      </c>
      <c r="F155" s="203" t="s">
        <v>162</v>
      </c>
      <c r="I155" s="4"/>
      <c r="L155" s="36"/>
      <c r="M155" s="187"/>
      <c r="T155" s="80"/>
      <c r="AT155" s="14" t="s">
        <v>130</v>
      </c>
      <c r="AU155" s="14" t="s">
        <v>81</v>
      </c>
    </row>
    <row r="156" spans="2:65" s="188" customFormat="1" ht="11.25">
      <c r="B156" s="189"/>
      <c r="D156" s="185" t="s">
        <v>123</v>
      </c>
      <c r="E156" s="190" t="s">
        <v>1</v>
      </c>
      <c r="F156" s="191" t="s">
        <v>124</v>
      </c>
      <c r="H156" s="192">
        <v>240</v>
      </c>
      <c r="I156" s="5"/>
      <c r="L156" s="189"/>
      <c r="M156" s="193"/>
      <c r="T156" s="194"/>
      <c r="AT156" s="190" t="s">
        <v>123</v>
      </c>
      <c r="AU156" s="190" t="s">
        <v>81</v>
      </c>
      <c r="AV156" s="188" t="s">
        <v>81</v>
      </c>
      <c r="AW156" s="188" t="s">
        <v>30</v>
      </c>
      <c r="AX156" s="188" t="s">
        <v>74</v>
      </c>
      <c r="AY156" s="190" t="s">
        <v>113</v>
      </c>
    </row>
    <row r="157" spans="2:65" s="195" customFormat="1" ht="11.25">
      <c r="B157" s="196"/>
      <c r="D157" s="185" t="s">
        <v>123</v>
      </c>
      <c r="E157" s="197" t="s">
        <v>1</v>
      </c>
      <c r="F157" s="198" t="s">
        <v>125</v>
      </c>
      <c r="H157" s="199">
        <v>240</v>
      </c>
      <c r="I157" s="6"/>
      <c r="L157" s="196"/>
      <c r="M157" s="200"/>
      <c r="T157" s="201"/>
      <c r="AT157" s="197" t="s">
        <v>123</v>
      </c>
      <c r="AU157" s="197" t="s">
        <v>81</v>
      </c>
      <c r="AV157" s="195" t="s">
        <v>114</v>
      </c>
      <c r="AW157" s="195" t="s">
        <v>30</v>
      </c>
      <c r="AX157" s="195" t="s">
        <v>79</v>
      </c>
      <c r="AY157" s="197" t="s">
        <v>113</v>
      </c>
    </row>
    <row r="158" spans="2:65" s="35" customFormat="1" ht="24.2" customHeight="1">
      <c r="B158" s="36"/>
      <c r="C158" s="172" t="s">
        <v>145</v>
      </c>
      <c r="D158" s="172" t="s">
        <v>116</v>
      </c>
      <c r="E158" s="173" t="s">
        <v>163</v>
      </c>
      <c r="F158" s="174" t="s">
        <v>164</v>
      </c>
      <c r="G158" s="175" t="s">
        <v>165</v>
      </c>
      <c r="H158" s="176">
        <v>482</v>
      </c>
      <c r="I158" s="3"/>
      <c r="J158" s="177">
        <f>ROUND(I158*H158,2)</f>
        <v>0</v>
      </c>
      <c r="K158" s="178"/>
      <c r="L158" s="36"/>
      <c r="M158" s="179" t="s">
        <v>1</v>
      </c>
      <c r="N158" s="180" t="s">
        <v>39</v>
      </c>
      <c r="P158" s="181">
        <f>O158*H158</f>
        <v>0</v>
      </c>
      <c r="Q158" s="181">
        <v>1.1E-4</v>
      </c>
      <c r="R158" s="181">
        <f>Q158*H158</f>
        <v>5.3020000000000005E-2</v>
      </c>
      <c r="S158" s="181">
        <v>0</v>
      </c>
      <c r="T158" s="182">
        <f>S158*H158</f>
        <v>0</v>
      </c>
      <c r="AR158" s="183" t="s">
        <v>114</v>
      </c>
      <c r="AT158" s="183" t="s">
        <v>116</v>
      </c>
      <c r="AU158" s="183" t="s">
        <v>81</v>
      </c>
      <c r="AY158" s="14" t="s">
        <v>113</v>
      </c>
      <c r="BE158" s="184">
        <f>IF(N158="základní",J158,0)</f>
        <v>0</v>
      </c>
      <c r="BF158" s="184">
        <f>IF(N158="snížená",J158,0)</f>
        <v>0</v>
      </c>
      <c r="BG158" s="184">
        <f>IF(N158="zákl. přenesená",J158,0)</f>
        <v>0</v>
      </c>
      <c r="BH158" s="184">
        <f>IF(N158="sníž. přenesená",J158,0)</f>
        <v>0</v>
      </c>
      <c r="BI158" s="184">
        <f>IF(N158="nulová",J158,0)</f>
        <v>0</v>
      </c>
      <c r="BJ158" s="14" t="s">
        <v>79</v>
      </c>
      <c r="BK158" s="184">
        <f>ROUND(I158*H158,2)</f>
        <v>0</v>
      </c>
      <c r="BL158" s="14" t="s">
        <v>114</v>
      </c>
      <c r="BM158" s="183" t="s">
        <v>166</v>
      </c>
    </row>
    <row r="159" spans="2:65" s="35" customFormat="1" ht="11.25">
      <c r="B159" s="36"/>
      <c r="D159" s="202" t="s">
        <v>130</v>
      </c>
      <c r="F159" s="203" t="s">
        <v>167</v>
      </c>
      <c r="I159" s="4"/>
      <c r="L159" s="36"/>
      <c r="M159" s="187"/>
      <c r="T159" s="80"/>
      <c r="AT159" s="14" t="s">
        <v>130</v>
      </c>
      <c r="AU159" s="14" t="s">
        <v>81</v>
      </c>
    </row>
    <row r="160" spans="2:65" s="204" customFormat="1" ht="11.25">
      <c r="B160" s="205"/>
      <c r="D160" s="185" t="s">
        <v>123</v>
      </c>
      <c r="E160" s="206" t="s">
        <v>1</v>
      </c>
      <c r="F160" s="207" t="s">
        <v>168</v>
      </c>
      <c r="H160" s="206" t="s">
        <v>1</v>
      </c>
      <c r="I160" s="7"/>
      <c r="L160" s="205"/>
      <c r="M160" s="208"/>
      <c r="T160" s="209"/>
      <c r="AT160" s="206" t="s">
        <v>123</v>
      </c>
      <c r="AU160" s="206" t="s">
        <v>81</v>
      </c>
      <c r="AV160" s="204" t="s">
        <v>79</v>
      </c>
      <c r="AW160" s="204" t="s">
        <v>30</v>
      </c>
      <c r="AX160" s="204" t="s">
        <v>74</v>
      </c>
      <c r="AY160" s="206" t="s">
        <v>113</v>
      </c>
    </row>
    <row r="161" spans="2:65" s="188" customFormat="1" ht="11.25">
      <c r="B161" s="189"/>
      <c r="D161" s="185" t="s">
        <v>123</v>
      </c>
      <c r="E161" s="190" t="s">
        <v>1</v>
      </c>
      <c r="F161" s="191" t="s">
        <v>169</v>
      </c>
      <c r="H161" s="192">
        <v>241</v>
      </c>
      <c r="I161" s="5"/>
      <c r="L161" s="189"/>
      <c r="M161" s="193"/>
      <c r="T161" s="194"/>
      <c r="AT161" s="190" t="s">
        <v>123</v>
      </c>
      <c r="AU161" s="190" t="s">
        <v>81</v>
      </c>
      <c r="AV161" s="188" t="s">
        <v>81</v>
      </c>
      <c r="AW161" s="188" t="s">
        <v>30</v>
      </c>
      <c r="AX161" s="188" t="s">
        <v>74</v>
      </c>
      <c r="AY161" s="190" t="s">
        <v>113</v>
      </c>
    </row>
    <row r="162" spans="2:65" s="188" customFormat="1" ht="11.25">
      <c r="B162" s="189"/>
      <c r="D162" s="185" t="s">
        <v>123</v>
      </c>
      <c r="E162" s="190" t="s">
        <v>1</v>
      </c>
      <c r="F162" s="191" t="s">
        <v>169</v>
      </c>
      <c r="H162" s="192">
        <v>241</v>
      </c>
      <c r="I162" s="5"/>
      <c r="L162" s="189"/>
      <c r="M162" s="193"/>
      <c r="T162" s="194"/>
      <c r="AT162" s="190" t="s">
        <v>123</v>
      </c>
      <c r="AU162" s="190" t="s">
        <v>81</v>
      </c>
      <c r="AV162" s="188" t="s">
        <v>81</v>
      </c>
      <c r="AW162" s="188" t="s">
        <v>30</v>
      </c>
      <c r="AX162" s="188" t="s">
        <v>74</v>
      </c>
      <c r="AY162" s="190" t="s">
        <v>113</v>
      </c>
    </row>
    <row r="163" spans="2:65" s="195" customFormat="1" ht="11.25">
      <c r="B163" s="196"/>
      <c r="D163" s="185" t="s">
        <v>123</v>
      </c>
      <c r="E163" s="197" t="s">
        <v>1</v>
      </c>
      <c r="F163" s="198" t="s">
        <v>125</v>
      </c>
      <c r="H163" s="199">
        <v>482</v>
      </c>
      <c r="I163" s="6"/>
      <c r="L163" s="196"/>
      <c r="M163" s="200"/>
      <c r="T163" s="201"/>
      <c r="AT163" s="197" t="s">
        <v>123</v>
      </c>
      <c r="AU163" s="197" t="s">
        <v>81</v>
      </c>
      <c r="AV163" s="195" t="s">
        <v>114</v>
      </c>
      <c r="AW163" s="195" t="s">
        <v>30</v>
      </c>
      <c r="AX163" s="195" t="s">
        <v>79</v>
      </c>
      <c r="AY163" s="197" t="s">
        <v>113</v>
      </c>
    </row>
    <row r="164" spans="2:65" s="35" customFormat="1" ht="37.9" customHeight="1">
      <c r="B164" s="36"/>
      <c r="C164" s="172" t="s">
        <v>170</v>
      </c>
      <c r="D164" s="172" t="s">
        <v>116</v>
      </c>
      <c r="E164" s="173" t="s">
        <v>171</v>
      </c>
      <c r="F164" s="174" t="s">
        <v>172</v>
      </c>
      <c r="G164" s="175" t="s">
        <v>119</v>
      </c>
      <c r="H164" s="176">
        <v>240</v>
      </c>
      <c r="I164" s="3"/>
      <c r="J164" s="177">
        <f>ROUND(I164*H164,2)</f>
        <v>0</v>
      </c>
      <c r="K164" s="178"/>
      <c r="L164" s="36"/>
      <c r="M164" s="179" t="s">
        <v>1</v>
      </c>
      <c r="N164" s="180" t="s">
        <v>39</v>
      </c>
      <c r="P164" s="181">
        <f>O164*H164</f>
        <v>0</v>
      </c>
      <c r="Q164" s="181">
        <v>0</v>
      </c>
      <c r="R164" s="181">
        <f>Q164*H164</f>
        <v>0</v>
      </c>
      <c r="S164" s="181">
        <v>0</v>
      </c>
      <c r="T164" s="182">
        <f>S164*H164</f>
        <v>0</v>
      </c>
      <c r="AR164" s="183" t="s">
        <v>114</v>
      </c>
      <c r="AT164" s="183" t="s">
        <v>116</v>
      </c>
      <c r="AU164" s="183" t="s">
        <v>81</v>
      </c>
      <c r="AY164" s="14" t="s">
        <v>113</v>
      </c>
      <c r="BE164" s="184">
        <f>IF(N164="základní",J164,0)</f>
        <v>0</v>
      </c>
      <c r="BF164" s="184">
        <f>IF(N164="snížená",J164,0)</f>
        <v>0</v>
      </c>
      <c r="BG164" s="184">
        <f>IF(N164="zákl. přenesená",J164,0)</f>
        <v>0</v>
      </c>
      <c r="BH164" s="184">
        <f>IF(N164="sníž. přenesená",J164,0)</f>
        <v>0</v>
      </c>
      <c r="BI164" s="184">
        <f>IF(N164="nulová",J164,0)</f>
        <v>0</v>
      </c>
      <c r="BJ164" s="14" t="s">
        <v>79</v>
      </c>
      <c r="BK164" s="184">
        <f>ROUND(I164*H164,2)</f>
        <v>0</v>
      </c>
      <c r="BL164" s="14" t="s">
        <v>114</v>
      </c>
      <c r="BM164" s="183" t="s">
        <v>173</v>
      </c>
    </row>
    <row r="165" spans="2:65" s="35" customFormat="1" ht="11.25">
      <c r="B165" s="36"/>
      <c r="D165" s="202" t="s">
        <v>130</v>
      </c>
      <c r="F165" s="203" t="s">
        <v>174</v>
      </c>
      <c r="I165" s="4"/>
      <c r="L165" s="36"/>
      <c r="M165" s="187"/>
      <c r="T165" s="80"/>
      <c r="AT165" s="14" t="s">
        <v>130</v>
      </c>
      <c r="AU165" s="14" t="s">
        <v>81</v>
      </c>
    </row>
    <row r="166" spans="2:65" s="204" customFormat="1" ht="11.25">
      <c r="B166" s="205"/>
      <c r="D166" s="185" t="s">
        <v>123</v>
      </c>
      <c r="E166" s="206" t="s">
        <v>1</v>
      </c>
      <c r="F166" s="207" t="s">
        <v>175</v>
      </c>
      <c r="H166" s="206" t="s">
        <v>1</v>
      </c>
      <c r="I166" s="7"/>
      <c r="L166" s="205"/>
      <c r="M166" s="208"/>
      <c r="T166" s="209"/>
      <c r="AT166" s="206" t="s">
        <v>123</v>
      </c>
      <c r="AU166" s="206" t="s">
        <v>81</v>
      </c>
      <c r="AV166" s="204" t="s">
        <v>79</v>
      </c>
      <c r="AW166" s="204" t="s">
        <v>30</v>
      </c>
      <c r="AX166" s="204" t="s">
        <v>74</v>
      </c>
      <c r="AY166" s="206" t="s">
        <v>113</v>
      </c>
    </row>
    <row r="167" spans="2:65" s="188" customFormat="1" ht="11.25">
      <c r="B167" s="189"/>
      <c r="D167" s="185" t="s">
        <v>123</v>
      </c>
      <c r="E167" s="190" t="s">
        <v>1</v>
      </c>
      <c r="F167" s="191" t="s">
        <v>124</v>
      </c>
      <c r="H167" s="192">
        <v>240</v>
      </c>
      <c r="I167" s="5"/>
      <c r="L167" s="189"/>
      <c r="M167" s="193"/>
      <c r="T167" s="194"/>
      <c r="AT167" s="190" t="s">
        <v>123</v>
      </c>
      <c r="AU167" s="190" t="s">
        <v>81</v>
      </c>
      <c r="AV167" s="188" t="s">
        <v>81</v>
      </c>
      <c r="AW167" s="188" t="s">
        <v>30</v>
      </c>
      <c r="AX167" s="188" t="s">
        <v>74</v>
      </c>
      <c r="AY167" s="190" t="s">
        <v>113</v>
      </c>
    </row>
    <row r="168" spans="2:65" s="195" customFormat="1" ht="11.25">
      <c r="B168" s="196"/>
      <c r="D168" s="185" t="s">
        <v>123</v>
      </c>
      <c r="E168" s="197" t="s">
        <v>1</v>
      </c>
      <c r="F168" s="198" t="s">
        <v>125</v>
      </c>
      <c r="H168" s="199">
        <v>240</v>
      </c>
      <c r="I168" s="6"/>
      <c r="L168" s="196"/>
      <c r="M168" s="200"/>
      <c r="T168" s="201"/>
      <c r="AT168" s="197" t="s">
        <v>123</v>
      </c>
      <c r="AU168" s="197" t="s">
        <v>81</v>
      </c>
      <c r="AV168" s="195" t="s">
        <v>114</v>
      </c>
      <c r="AW168" s="195" t="s">
        <v>30</v>
      </c>
      <c r="AX168" s="195" t="s">
        <v>79</v>
      </c>
      <c r="AY168" s="197" t="s">
        <v>113</v>
      </c>
    </row>
    <row r="169" spans="2:65" s="35" customFormat="1" ht="44.25" customHeight="1">
      <c r="B169" s="36"/>
      <c r="C169" s="172" t="s">
        <v>141</v>
      </c>
      <c r="D169" s="172" t="s">
        <v>116</v>
      </c>
      <c r="E169" s="173" t="s">
        <v>176</v>
      </c>
      <c r="F169" s="174" t="s">
        <v>177</v>
      </c>
      <c r="G169" s="175" t="s">
        <v>119</v>
      </c>
      <c r="H169" s="176">
        <v>7200</v>
      </c>
      <c r="I169" s="3"/>
      <c r="J169" s="177">
        <f>ROUND(I169*H169,2)</f>
        <v>0</v>
      </c>
      <c r="K169" s="178"/>
      <c r="L169" s="36"/>
      <c r="M169" s="179" t="s">
        <v>1</v>
      </c>
      <c r="N169" s="180" t="s">
        <v>39</v>
      </c>
      <c r="P169" s="181">
        <f>O169*H169</f>
        <v>0</v>
      </c>
      <c r="Q169" s="181">
        <v>0</v>
      </c>
      <c r="R169" s="181">
        <f>Q169*H169</f>
        <v>0</v>
      </c>
      <c r="S169" s="181">
        <v>0</v>
      </c>
      <c r="T169" s="182">
        <f>S169*H169</f>
        <v>0</v>
      </c>
      <c r="AR169" s="183" t="s">
        <v>114</v>
      </c>
      <c r="AT169" s="183" t="s">
        <v>116</v>
      </c>
      <c r="AU169" s="183" t="s">
        <v>81</v>
      </c>
      <c r="AY169" s="14" t="s">
        <v>113</v>
      </c>
      <c r="BE169" s="184">
        <f>IF(N169="základní",J169,0)</f>
        <v>0</v>
      </c>
      <c r="BF169" s="184">
        <f>IF(N169="snížená",J169,0)</f>
        <v>0</v>
      </c>
      <c r="BG169" s="184">
        <f>IF(N169="zákl. přenesená",J169,0)</f>
        <v>0</v>
      </c>
      <c r="BH169" s="184">
        <f>IF(N169="sníž. přenesená",J169,0)</f>
        <v>0</v>
      </c>
      <c r="BI169" s="184">
        <f>IF(N169="nulová",J169,0)</f>
        <v>0</v>
      </c>
      <c r="BJ169" s="14" t="s">
        <v>79</v>
      </c>
      <c r="BK169" s="184">
        <f>ROUND(I169*H169,2)</f>
        <v>0</v>
      </c>
      <c r="BL169" s="14" t="s">
        <v>114</v>
      </c>
      <c r="BM169" s="183" t="s">
        <v>178</v>
      </c>
    </row>
    <row r="170" spans="2:65" s="35" customFormat="1" ht="11.25">
      <c r="B170" s="36"/>
      <c r="D170" s="202" t="s">
        <v>130</v>
      </c>
      <c r="F170" s="203" t="s">
        <v>179</v>
      </c>
      <c r="I170" s="4"/>
      <c r="L170" s="36"/>
      <c r="M170" s="187"/>
      <c r="T170" s="80"/>
      <c r="AT170" s="14" t="s">
        <v>130</v>
      </c>
      <c r="AU170" s="14" t="s">
        <v>81</v>
      </c>
    </row>
    <row r="171" spans="2:65" s="204" customFormat="1" ht="11.25">
      <c r="B171" s="205"/>
      <c r="D171" s="185" t="s">
        <v>123</v>
      </c>
      <c r="E171" s="206" t="s">
        <v>1</v>
      </c>
      <c r="F171" s="207" t="s">
        <v>175</v>
      </c>
      <c r="H171" s="206" t="s">
        <v>1</v>
      </c>
      <c r="I171" s="7"/>
      <c r="L171" s="205"/>
      <c r="M171" s="208"/>
      <c r="T171" s="209"/>
      <c r="AT171" s="206" t="s">
        <v>123</v>
      </c>
      <c r="AU171" s="206" t="s">
        <v>81</v>
      </c>
      <c r="AV171" s="204" t="s">
        <v>79</v>
      </c>
      <c r="AW171" s="204" t="s">
        <v>30</v>
      </c>
      <c r="AX171" s="204" t="s">
        <v>74</v>
      </c>
      <c r="AY171" s="206" t="s">
        <v>113</v>
      </c>
    </row>
    <row r="172" spans="2:65" s="188" customFormat="1" ht="11.25">
      <c r="B172" s="189"/>
      <c r="D172" s="185" t="s">
        <v>123</v>
      </c>
      <c r="E172" s="190" t="s">
        <v>1</v>
      </c>
      <c r="F172" s="191" t="s">
        <v>180</v>
      </c>
      <c r="H172" s="192">
        <v>7200</v>
      </c>
      <c r="I172" s="5"/>
      <c r="L172" s="189"/>
      <c r="M172" s="193"/>
      <c r="T172" s="194"/>
      <c r="AT172" s="190" t="s">
        <v>123</v>
      </c>
      <c r="AU172" s="190" t="s">
        <v>81</v>
      </c>
      <c r="AV172" s="188" t="s">
        <v>81</v>
      </c>
      <c r="AW172" s="188" t="s">
        <v>30</v>
      </c>
      <c r="AX172" s="188" t="s">
        <v>74</v>
      </c>
      <c r="AY172" s="190" t="s">
        <v>113</v>
      </c>
    </row>
    <row r="173" spans="2:65" s="195" customFormat="1" ht="11.25">
      <c r="B173" s="196"/>
      <c r="D173" s="185" t="s">
        <v>123</v>
      </c>
      <c r="E173" s="197" t="s">
        <v>1</v>
      </c>
      <c r="F173" s="198" t="s">
        <v>125</v>
      </c>
      <c r="H173" s="199">
        <v>7200</v>
      </c>
      <c r="I173" s="6"/>
      <c r="L173" s="196"/>
      <c r="M173" s="200"/>
      <c r="T173" s="201"/>
      <c r="AT173" s="197" t="s">
        <v>123</v>
      </c>
      <c r="AU173" s="197" t="s">
        <v>81</v>
      </c>
      <c r="AV173" s="195" t="s">
        <v>114</v>
      </c>
      <c r="AW173" s="195" t="s">
        <v>30</v>
      </c>
      <c r="AX173" s="195" t="s">
        <v>79</v>
      </c>
      <c r="AY173" s="197" t="s">
        <v>113</v>
      </c>
    </row>
    <row r="174" spans="2:65" s="35" customFormat="1" ht="37.9" customHeight="1">
      <c r="B174" s="36"/>
      <c r="C174" s="172" t="s">
        <v>156</v>
      </c>
      <c r="D174" s="172" t="s">
        <v>116</v>
      </c>
      <c r="E174" s="173" t="s">
        <v>181</v>
      </c>
      <c r="F174" s="174" t="s">
        <v>182</v>
      </c>
      <c r="G174" s="175" t="s">
        <v>119</v>
      </c>
      <c r="H174" s="176">
        <v>240</v>
      </c>
      <c r="I174" s="3"/>
      <c r="J174" s="177">
        <f>ROUND(I174*H174,2)</f>
        <v>0</v>
      </c>
      <c r="K174" s="178"/>
      <c r="L174" s="36"/>
      <c r="M174" s="179" t="s">
        <v>1</v>
      </c>
      <c r="N174" s="180" t="s">
        <v>39</v>
      </c>
      <c r="P174" s="181">
        <f>O174*H174</f>
        <v>0</v>
      </c>
      <c r="Q174" s="181">
        <v>0</v>
      </c>
      <c r="R174" s="181">
        <f>Q174*H174</f>
        <v>0</v>
      </c>
      <c r="S174" s="181">
        <v>0</v>
      </c>
      <c r="T174" s="182">
        <f>S174*H174</f>
        <v>0</v>
      </c>
      <c r="AR174" s="183" t="s">
        <v>114</v>
      </c>
      <c r="AT174" s="183" t="s">
        <v>116</v>
      </c>
      <c r="AU174" s="183" t="s">
        <v>81</v>
      </c>
      <c r="AY174" s="14" t="s">
        <v>113</v>
      </c>
      <c r="BE174" s="184">
        <f>IF(N174="základní",J174,0)</f>
        <v>0</v>
      </c>
      <c r="BF174" s="184">
        <f>IF(N174="snížená",J174,0)</f>
        <v>0</v>
      </c>
      <c r="BG174" s="184">
        <f>IF(N174="zákl. přenesená",J174,0)</f>
        <v>0</v>
      </c>
      <c r="BH174" s="184">
        <f>IF(N174="sníž. přenesená",J174,0)</f>
        <v>0</v>
      </c>
      <c r="BI174" s="184">
        <f>IF(N174="nulová",J174,0)</f>
        <v>0</v>
      </c>
      <c r="BJ174" s="14" t="s">
        <v>79</v>
      </c>
      <c r="BK174" s="184">
        <f>ROUND(I174*H174,2)</f>
        <v>0</v>
      </c>
      <c r="BL174" s="14" t="s">
        <v>114</v>
      </c>
      <c r="BM174" s="183" t="s">
        <v>183</v>
      </c>
    </row>
    <row r="175" spans="2:65" s="35" customFormat="1" ht="11.25">
      <c r="B175" s="36"/>
      <c r="D175" s="202" t="s">
        <v>130</v>
      </c>
      <c r="F175" s="203" t="s">
        <v>184</v>
      </c>
      <c r="I175" s="4"/>
      <c r="L175" s="36"/>
      <c r="M175" s="187"/>
      <c r="T175" s="80"/>
      <c r="AT175" s="14" t="s">
        <v>130</v>
      </c>
      <c r="AU175" s="14" t="s">
        <v>81</v>
      </c>
    </row>
    <row r="176" spans="2:65" s="204" customFormat="1" ht="11.25">
      <c r="B176" s="205"/>
      <c r="D176" s="185" t="s">
        <v>123</v>
      </c>
      <c r="E176" s="206" t="s">
        <v>1</v>
      </c>
      <c r="F176" s="207" t="s">
        <v>175</v>
      </c>
      <c r="H176" s="206" t="s">
        <v>1</v>
      </c>
      <c r="I176" s="7"/>
      <c r="L176" s="205"/>
      <c r="M176" s="208"/>
      <c r="T176" s="209"/>
      <c r="AT176" s="206" t="s">
        <v>123</v>
      </c>
      <c r="AU176" s="206" t="s">
        <v>81</v>
      </c>
      <c r="AV176" s="204" t="s">
        <v>79</v>
      </c>
      <c r="AW176" s="204" t="s">
        <v>30</v>
      </c>
      <c r="AX176" s="204" t="s">
        <v>74</v>
      </c>
      <c r="AY176" s="206" t="s">
        <v>113</v>
      </c>
    </row>
    <row r="177" spans="2:65" s="188" customFormat="1" ht="11.25">
      <c r="B177" s="189"/>
      <c r="D177" s="185" t="s">
        <v>123</v>
      </c>
      <c r="E177" s="190" t="s">
        <v>1</v>
      </c>
      <c r="F177" s="191" t="s">
        <v>124</v>
      </c>
      <c r="H177" s="192">
        <v>240</v>
      </c>
      <c r="I177" s="5"/>
      <c r="L177" s="189"/>
      <c r="M177" s="193"/>
      <c r="T177" s="194"/>
      <c r="AT177" s="190" t="s">
        <v>123</v>
      </c>
      <c r="AU177" s="190" t="s">
        <v>81</v>
      </c>
      <c r="AV177" s="188" t="s">
        <v>81</v>
      </c>
      <c r="AW177" s="188" t="s">
        <v>30</v>
      </c>
      <c r="AX177" s="188" t="s">
        <v>74</v>
      </c>
      <c r="AY177" s="190" t="s">
        <v>113</v>
      </c>
    </row>
    <row r="178" spans="2:65" s="195" customFormat="1" ht="11.25">
      <c r="B178" s="196"/>
      <c r="D178" s="185" t="s">
        <v>123</v>
      </c>
      <c r="E178" s="197" t="s">
        <v>1</v>
      </c>
      <c r="F178" s="198" t="s">
        <v>125</v>
      </c>
      <c r="H178" s="199">
        <v>240</v>
      </c>
      <c r="I178" s="6"/>
      <c r="L178" s="196"/>
      <c r="M178" s="200"/>
      <c r="T178" s="201"/>
      <c r="AT178" s="197" t="s">
        <v>123</v>
      </c>
      <c r="AU178" s="197" t="s">
        <v>81</v>
      </c>
      <c r="AV178" s="195" t="s">
        <v>114</v>
      </c>
      <c r="AW178" s="195" t="s">
        <v>30</v>
      </c>
      <c r="AX178" s="195" t="s">
        <v>79</v>
      </c>
      <c r="AY178" s="197" t="s">
        <v>113</v>
      </c>
    </row>
    <row r="179" spans="2:65" s="35" customFormat="1" ht="24.2" customHeight="1">
      <c r="B179" s="36"/>
      <c r="C179" s="172" t="s">
        <v>185</v>
      </c>
      <c r="D179" s="172" t="s">
        <v>116</v>
      </c>
      <c r="E179" s="173" t="s">
        <v>186</v>
      </c>
      <c r="F179" s="174" t="s">
        <v>187</v>
      </c>
      <c r="G179" s="175" t="s">
        <v>165</v>
      </c>
      <c r="H179" s="176">
        <v>482</v>
      </c>
      <c r="I179" s="3"/>
      <c r="J179" s="177">
        <f>ROUND(I179*H179,2)</f>
        <v>0</v>
      </c>
      <c r="K179" s="178"/>
      <c r="L179" s="36"/>
      <c r="M179" s="179" t="s">
        <v>1</v>
      </c>
      <c r="N179" s="180" t="s">
        <v>39</v>
      </c>
      <c r="P179" s="181">
        <f>O179*H179</f>
        <v>0</v>
      </c>
      <c r="Q179" s="181">
        <v>6.9999999999999994E-5</v>
      </c>
      <c r="R179" s="181">
        <f>Q179*H179</f>
        <v>3.3739999999999999E-2</v>
      </c>
      <c r="S179" s="181">
        <v>0</v>
      </c>
      <c r="T179" s="182">
        <f>S179*H179</f>
        <v>0</v>
      </c>
      <c r="AR179" s="183" t="s">
        <v>114</v>
      </c>
      <c r="AT179" s="183" t="s">
        <v>116</v>
      </c>
      <c r="AU179" s="183" t="s">
        <v>81</v>
      </c>
      <c r="AY179" s="14" t="s">
        <v>113</v>
      </c>
      <c r="BE179" s="184">
        <f>IF(N179="základní",J179,0)</f>
        <v>0</v>
      </c>
      <c r="BF179" s="184">
        <f>IF(N179="snížená",J179,0)</f>
        <v>0</v>
      </c>
      <c r="BG179" s="184">
        <f>IF(N179="zákl. přenesená",J179,0)</f>
        <v>0</v>
      </c>
      <c r="BH179" s="184">
        <f>IF(N179="sníž. přenesená",J179,0)</f>
        <v>0</v>
      </c>
      <c r="BI179" s="184">
        <f>IF(N179="nulová",J179,0)</f>
        <v>0</v>
      </c>
      <c r="BJ179" s="14" t="s">
        <v>79</v>
      </c>
      <c r="BK179" s="184">
        <f>ROUND(I179*H179,2)</f>
        <v>0</v>
      </c>
      <c r="BL179" s="14" t="s">
        <v>114</v>
      </c>
      <c r="BM179" s="183" t="s">
        <v>188</v>
      </c>
    </row>
    <row r="180" spans="2:65" s="35" customFormat="1" ht="11.25">
      <c r="B180" s="36"/>
      <c r="D180" s="202" t="s">
        <v>130</v>
      </c>
      <c r="F180" s="203" t="s">
        <v>189</v>
      </c>
      <c r="I180" s="4"/>
      <c r="L180" s="36"/>
      <c r="M180" s="187"/>
      <c r="T180" s="80"/>
      <c r="AT180" s="14" t="s">
        <v>130</v>
      </c>
      <c r="AU180" s="14" t="s">
        <v>81</v>
      </c>
    </row>
    <row r="181" spans="2:65" s="204" customFormat="1" ht="11.25">
      <c r="B181" s="205"/>
      <c r="D181" s="185" t="s">
        <v>123</v>
      </c>
      <c r="E181" s="206" t="s">
        <v>1</v>
      </c>
      <c r="F181" s="207" t="s">
        <v>168</v>
      </c>
      <c r="H181" s="206" t="s">
        <v>1</v>
      </c>
      <c r="I181" s="7"/>
      <c r="L181" s="205"/>
      <c r="M181" s="208"/>
      <c r="T181" s="209"/>
      <c r="AT181" s="206" t="s">
        <v>123</v>
      </c>
      <c r="AU181" s="206" t="s">
        <v>81</v>
      </c>
      <c r="AV181" s="204" t="s">
        <v>79</v>
      </c>
      <c r="AW181" s="204" t="s">
        <v>30</v>
      </c>
      <c r="AX181" s="204" t="s">
        <v>74</v>
      </c>
      <c r="AY181" s="206" t="s">
        <v>113</v>
      </c>
    </row>
    <row r="182" spans="2:65" s="188" customFormat="1" ht="11.25">
      <c r="B182" s="189"/>
      <c r="D182" s="185" t="s">
        <v>123</v>
      </c>
      <c r="E182" s="190" t="s">
        <v>1</v>
      </c>
      <c r="F182" s="191" t="s">
        <v>169</v>
      </c>
      <c r="H182" s="192">
        <v>241</v>
      </c>
      <c r="I182" s="5"/>
      <c r="L182" s="189"/>
      <c r="M182" s="193"/>
      <c r="T182" s="194"/>
      <c r="AT182" s="190" t="s">
        <v>123</v>
      </c>
      <c r="AU182" s="190" t="s">
        <v>81</v>
      </c>
      <c r="AV182" s="188" t="s">
        <v>81</v>
      </c>
      <c r="AW182" s="188" t="s">
        <v>30</v>
      </c>
      <c r="AX182" s="188" t="s">
        <v>74</v>
      </c>
      <c r="AY182" s="190" t="s">
        <v>113</v>
      </c>
    </row>
    <row r="183" spans="2:65" s="188" customFormat="1" ht="11.25">
      <c r="B183" s="189"/>
      <c r="D183" s="185" t="s">
        <v>123</v>
      </c>
      <c r="E183" s="190" t="s">
        <v>1</v>
      </c>
      <c r="F183" s="191" t="s">
        <v>169</v>
      </c>
      <c r="H183" s="192">
        <v>241</v>
      </c>
      <c r="I183" s="5"/>
      <c r="L183" s="189"/>
      <c r="M183" s="193"/>
      <c r="T183" s="194"/>
      <c r="AT183" s="190" t="s">
        <v>123</v>
      </c>
      <c r="AU183" s="190" t="s">
        <v>81</v>
      </c>
      <c r="AV183" s="188" t="s">
        <v>81</v>
      </c>
      <c r="AW183" s="188" t="s">
        <v>30</v>
      </c>
      <c r="AX183" s="188" t="s">
        <v>74</v>
      </c>
      <c r="AY183" s="190" t="s">
        <v>113</v>
      </c>
    </row>
    <row r="184" spans="2:65" s="195" customFormat="1" ht="11.25">
      <c r="B184" s="196"/>
      <c r="D184" s="185" t="s">
        <v>123</v>
      </c>
      <c r="E184" s="197" t="s">
        <v>1</v>
      </c>
      <c r="F184" s="198" t="s">
        <v>125</v>
      </c>
      <c r="H184" s="199">
        <v>482</v>
      </c>
      <c r="I184" s="6"/>
      <c r="L184" s="196"/>
      <c r="M184" s="200"/>
      <c r="T184" s="201"/>
      <c r="AT184" s="197" t="s">
        <v>123</v>
      </c>
      <c r="AU184" s="197" t="s">
        <v>81</v>
      </c>
      <c r="AV184" s="195" t="s">
        <v>114</v>
      </c>
      <c r="AW184" s="195" t="s">
        <v>30</v>
      </c>
      <c r="AX184" s="195" t="s">
        <v>79</v>
      </c>
      <c r="AY184" s="197" t="s">
        <v>113</v>
      </c>
    </row>
    <row r="185" spans="2:65" s="35" customFormat="1" ht="44.25" customHeight="1">
      <c r="B185" s="36"/>
      <c r="C185" s="172" t="s">
        <v>190</v>
      </c>
      <c r="D185" s="172" t="s">
        <v>116</v>
      </c>
      <c r="E185" s="173" t="s">
        <v>191</v>
      </c>
      <c r="F185" s="174" t="s">
        <v>192</v>
      </c>
      <c r="G185" s="175" t="s">
        <v>149</v>
      </c>
      <c r="H185" s="176">
        <v>57.6</v>
      </c>
      <c r="I185" s="3"/>
      <c r="J185" s="177">
        <f>ROUND(I185*H185,2)</f>
        <v>0</v>
      </c>
      <c r="K185" s="178"/>
      <c r="L185" s="36"/>
      <c r="M185" s="179" t="s">
        <v>1</v>
      </c>
      <c r="N185" s="180" t="s">
        <v>39</v>
      </c>
      <c r="P185" s="181">
        <f>O185*H185</f>
        <v>0</v>
      </c>
      <c r="Q185" s="181">
        <v>0</v>
      </c>
      <c r="R185" s="181">
        <f>Q185*H185</f>
        <v>0</v>
      </c>
      <c r="S185" s="181">
        <v>4.3999999999999997E-2</v>
      </c>
      <c r="T185" s="182">
        <f>S185*H185</f>
        <v>2.5343999999999998</v>
      </c>
      <c r="AR185" s="183" t="s">
        <v>114</v>
      </c>
      <c r="AT185" s="183" t="s">
        <v>116</v>
      </c>
      <c r="AU185" s="183" t="s">
        <v>81</v>
      </c>
      <c r="AY185" s="14" t="s">
        <v>113</v>
      </c>
      <c r="BE185" s="184">
        <f>IF(N185="základní",J185,0)</f>
        <v>0</v>
      </c>
      <c r="BF185" s="184">
        <f>IF(N185="snížená",J185,0)</f>
        <v>0</v>
      </c>
      <c r="BG185" s="184">
        <f>IF(N185="zákl. přenesená",J185,0)</f>
        <v>0</v>
      </c>
      <c r="BH185" s="184">
        <f>IF(N185="sníž. přenesená",J185,0)</f>
        <v>0</v>
      </c>
      <c r="BI185" s="184">
        <f>IF(N185="nulová",J185,0)</f>
        <v>0</v>
      </c>
      <c r="BJ185" s="14" t="s">
        <v>79</v>
      </c>
      <c r="BK185" s="184">
        <f>ROUND(I185*H185,2)</f>
        <v>0</v>
      </c>
      <c r="BL185" s="14" t="s">
        <v>114</v>
      </c>
      <c r="BM185" s="183" t="s">
        <v>193</v>
      </c>
    </row>
    <row r="186" spans="2:65" s="35" customFormat="1" ht="11.25">
      <c r="B186" s="36"/>
      <c r="D186" s="202" t="s">
        <v>130</v>
      </c>
      <c r="F186" s="203" t="s">
        <v>194</v>
      </c>
      <c r="I186" s="4"/>
      <c r="L186" s="36"/>
      <c r="M186" s="187"/>
      <c r="T186" s="80"/>
      <c r="AT186" s="14" t="s">
        <v>130</v>
      </c>
      <c r="AU186" s="14" t="s">
        <v>81</v>
      </c>
    </row>
    <row r="187" spans="2:65" s="35" customFormat="1" ht="19.5">
      <c r="B187" s="36"/>
      <c r="D187" s="185" t="s">
        <v>121</v>
      </c>
      <c r="F187" s="186" t="s">
        <v>195</v>
      </c>
      <c r="I187" s="4"/>
      <c r="L187" s="36"/>
      <c r="M187" s="187"/>
      <c r="T187" s="80"/>
      <c r="AT187" s="14" t="s">
        <v>121</v>
      </c>
      <c r="AU187" s="14" t="s">
        <v>81</v>
      </c>
    </row>
    <row r="188" spans="2:65" s="204" customFormat="1" ht="11.25">
      <c r="B188" s="205"/>
      <c r="D188" s="185" t="s">
        <v>123</v>
      </c>
      <c r="E188" s="206" t="s">
        <v>1</v>
      </c>
      <c r="F188" s="207" t="s">
        <v>196</v>
      </c>
      <c r="H188" s="206" t="s">
        <v>1</v>
      </c>
      <c r="I188" s="7"/>
      <c r="L188" s="205"/>
      <c r="M188" s="208"/>
      <c r="T188" s="209"/>
      <c r="AT188" s="206" t="s">
        <v>123</v>
      </c>
      <c r="AU188" s="206" t="s">
        <v>81</v>
      </c>
      <c r="AV188" s="204" t="s">
        <v>79</v>
      </c>
      <c r="AW188" s="204" t="s">
        <v>30</v>
      </c>
      <c r="AX188" s="204" t="s">
        <v>74</v>
      </c>
      <c r="AY188" s="206" t="s">
        <v>113</v>
      </c>
    </row>
    <row r="189" spans="2:65" s="188" customFormat="1" ht="11.25">
      <c r="B189" s="189"/>
      <c r="D189" s="185" t="s">
        <v>123</v>
      </c>
      <c r="E189" s="190" t="s">
        <v>1</v>
      </c>
      <c r="F189" s="191" t="s">
        <v>197</v>
      </c>
      <c r="H189" s="192">
        <v>57.6</v>
      </c>
      <c r="I189" s="5"/>
      <c r="L189" s="189"/>
      <c r="M189" s="193"/>
      <c r="T189" s="194"/>
      <c r="AT189" s="190" t="s">
        <v>123</v>
      </c>
      <c r="AU189" s="190" t="s">
        <v>81</v>
      </c>
      <c r="AV189" s="188" t="s">
        <v>81</v>
      </c>
      <c r="AW189" s="188" t="s">
        <v>30</v>
      </c>
      <c r="AX189" s="188" t="s">
        <v>74</v>
      </c>
      <c r="AY189" s="190" t="s">
        <v>113</v>
      </c>
    </row>
    <row r="190" spans="2:65" s="195" customFormat="1" ht="11.25">
      <c r="B190" s="196"/>
      <c r="D190" s="185" t="s">
        <v>123</v>
      </c>
      <c r="E190" s="197" t="s">
        <v>1</v>
      </c>
      <c r="F190" s="198" t="s">
        <v>125</v>
      </c>
      <c r="H190" s="199">
        <v>57.6</v>
      </c>
      <c r="I190" s="6"/>
      <c r="L190" s="196"/>
      <c r="M190" s="200"/>
      <c r="T190" s="201"/>
      <c r="AT190" s="197" t="s">
        <v>123</v>
      </c>
      <c r="AU190" s="197" t="s">
        <v>81</v>
      </c>
      <c r="AV190" s="195" t="s">
        <v>114</v>
      </c>
      <c r="AW190" s="195" t="s">
        <v>30</v>
      </c>
      <c r="AX190" s="195" t="s">
        <v>79</v>
      </c>
      <c r="AY190" s="197" t="s">
        <v>113</v>
      </c>
    </row>
    <row r="191" spans="2:65" s="160" customFormat="1" ht="22.9" customHeight="1">
      <c r="B191" s="161"/>
      <c r="D191" s="162" t="s">
        <v>73</v>
      </c>
      <c r="E191" s="170" t="s">
        <v>198</v>
      </c>
      <c r="F191" s="170" t="s">
        <v>199</v>
      </c>
      <c r="I191" s="2"/>
      <c r="J191" s="171">
        <f>BK191</f>
        <v>0</v>
      </c>
      <c r="L191" s="161"/>
      <c r="M191" s="165"/>
      <c r="P191" s="166">
        <f>SUM(P192:P203)</f>
        <v>0</v>
      </c>
      <c r="R191" s="166">
        <f>SUM(R192:R203)</f>
        <v>0</v>
      </c>
      <c r="T191" s="167">
        <f>SUM(T192:T203)</f>
        <v>0</v>
      </c>
      <c r="AR191" s="162" t="s">
        <v>79</v>
      </c>
      <c r="AT191" s="168" t="s">
        <v>73</v>
      </c>
      <c r="AU191" s="168" t="s">
        <v>79</v>
      </c>
      <c r="AY191" s="162" t="s">
        <v>113</v>
      </c>
      <c r="BK191" s="169">
        <f>SUM(BK192:BK203)</f>
        <v>0</v>
      </c>
    </row>
    <row r="192" spans="2:65" s="35" customFormat="1" ht="24.2" customHeight="1">
      <c r="B192" s="36"/>
      <c r="C192" s="172" t="s">
        <v>8</v>
      </c>
      <c r="D192" s="172" t="s">
        <v>116</v>
      </c>
      <c r="E192" s="173" t="s">
        <v>200</v>
      </c>
      <c r="F192" s="174" t="s">
        <v>201</v>
      </c>
      <c r="G192" s="175" t="s">
        <v>128</v>
      </c>
      <c r="H192" s="176">
        <v>2.5339999999999998</v>
      </c>
      <c r="I192" s="3"/>
      <c r="J192" s="177">
        <f>ROUND(I192*H192,2)</f>
        <v>0</v>
      </c>
      <c r="K192" s="178"/>
      <c r="L192" s="36"/>
      <c r="M192" s="179" t="s">
        <v>1</v>
      </c>
      <c r="N192" s="180" t="s">
        <v>39</v>
      </c>
      <c r="P192" s="181">
        <f>O192*H192</f>
        <v>0</v>
      </c>
      <c r="Q192" s="181">
        <v>0</v>
      </c>
      <c r="R192" s="181">
        <f>Q192*H192</f>
        <v>0</v>
      </c>
      <c r="S192" s="181">
        <v>0</v>
      </c>
      <c r="T192" s="182">
        <f>S192*H192</f>
        <v>0</v>
      </c>
      <c r="AR192" s="183" t="s">
        <v>114</v>
      </c>
      <c r="AT192" s="183" t="s">
        <v>116</v>
      </c>
      <c r="AU192" s="183" t="s">
        <v>81</v>
      </c>
      <c r="AY192" s="14" t="s">
        <v>113</v>
      </c>
      <c r="BE192" s="184">
        <f>IF(N192="základní",J192,0)</f>
        <v>0</v>
      </c>
      <c r="BF192" s="184">
        <f>IF(N192="snížená",J192,0)</f>
        <v>0</v>
      </c>
      <c r="BG192" s="184">
        <f>IF(N192="zákl. přenesená",J192,0)</f>
        <v>0</v>
      </c>
      <c r="BH192" s="184">
        <f>IF(N192="sníž. přenesená",J192,0)</f>
        <v>0</v>
      </c>
      <c r="BI192" s="184">
        <f>IF(N192="nulová",J192,0)</f>
        <v>0</v>
      </c>
      <c r="BJ192" s="14" t="s">
        <v>79</v>
      </c>
      <c r="BK192" s="184">
        <f>ROUND(I192*H192,2)</f>
        <v>0</v>
      </c>
      <c r="BL192" s="14" t="s">
        <v>114</v>
      </c>
      <c r="BM192" s="183" t="s">
        <v>202</v>
      </c>
    </row>
    <row r="193" spans="2:65" s="35" customFormat="1" ht="11.25">
      <c r="B193" s="36"/>
      <c r="D193" s="202" t="s">
        <v>130</v>
      </c>
      <c r="F193" s="203" t="s">
        <v>203</v>
      </c>
      <c r="I193" s="4"/>
      <c r="L193" s="36"/>
      <c r="M193" s="187"/>
      <c r="T193" s="80"/>
      <c r="AT193" s="14" t="s">
        <v>130</v>
      </c>
      <c r="AU193" s="14" t="s">
        <v>81</v>
      </c>
    </row>
    <row r="194" spans="2:65" s="35" customFormat="1" ht="33" customHeight="1">
      <c r="B194" s="36"/>
      <c r="C194" s="172" t="s">
        <v>204</v>
      </c>
      <c r="D194" s="172" t="s">
        <v>116</v>
      </c>
      <c r="E194" s="173" t="s">
        <v>205</v>
      </c>
      <c r="F194" s="174" t="s">
        <v>206</v>
      </c>
      <c r="G194" s="175" t="s">
        <v>128</v>
      </c>
      <c r="H194" s="176">
        <v>25.34</v>
      </c>
      <c r="I194" s="3"/>
      <c r="J194" s="177">
        <f>ROUND(I194*H194,2)</f>
        <v>0</v>
      </c>
      <c r="K194" s="178"/>
      <c r="L194" s="36"/>
      <c r="M194" s="179" t="s">
        <v>1</v>
      </c>
      <c r="N194" s="180" t="s">
        <v>39</v>
      </c>
      <c r="P194" s="181">
        <f>O194*H194</f>
        <v>0</v>
      </c>
      <c r="Q194" s="181">
        <v>0</v>
      </c>
      <c r="R194" s="181">
        <f>Q194*H194</f>
        <v>0</v>
      </c>
      <c r="S194" s="181">
        <v>0</v>
      </c>
      <c r="T194" s="182">
        <f>S194*H194</f>
        <v>0</v>
      </c>
      <c r="AR194" s="183" t="s">
        <v>114</v>
      </c>
      <c r="AT194" s="183" t="s">
        <v>116</v>
      </c>
      <c r="AU194" s="183" t="s">
        <v>81</v>
      </c>
      <c r="AY194" s="14" t="s">
        <v>113</v>
      </c>
      <c r="BE194" s="184">
        <f>IF(N194="základní",J194,0)</f>
        <v>0</v>
      </c>
      <c r="BF194" s="184">
        <f>IF(N194="snížená",J194,0)</f>
        <v>0</v>
      </c>
      <c r="BG194" s="184">
        <f>IF(N194="zákl. přenesená",J194,0)</f>
        <v>0</v>
      </c>
      <c r="BH194" s="184">
        <f>IF(N194="sníž. přenesená",J194,0)</f>
        <v>0</v>
      </c>
      <c r="BI194" s="184">
        <f>IF(N194="nulová",J194,0)</f>
        <v>0</v>
      </c>
      <c r="BJ194" s="14" t="s">
        <v>79</v>
      </c>
      <c r="BK194" s="184">
        <f>ROUND(I194*H194,2)</f>
        <v>0</v>
      </c>
      <c r="BL194" s="14" t="s">
        <v>114</v>
      </c>
      <c r="BM194" s="183" t="s">
        <v>207</v>
      </c>
    </row>
    <row r="195" spans="2:65" s="35" customFormat="1" ht="11.25">
      <c r="B195" s="36"/>
      <c r="D195" s="202" t="s">
        <v>130</v>
      </c>
      <c r="F195" s="203" t="s">
        <v>208</v>
      </c>
      <c r="I195" s="4"/>
      <c r="L195" s="36"/>
      <c r="M195" s="187"/>
      <c r="T195" s="80"/>
      <c r="AT195" s="14" t="s">
        <v>130</v>
      </c>
      <c r="AU195" s="14" t="s">
        <v>81</v>
      </c>
    </row>
    <row r="196" spans="2:65" s="188" customFormat="1" ht="11.25">
      <c r="B196" s="189"/>
      <c r="D196" s="185" t="s">
        <v>123</v>
      </c>
      <c r="F196" s="191" t="s">
        <v>209</v>
      </c>
      <c r="H196" s="192">
        <v>25.34</v>
      </c>
      <c r="I196" s="5"/>
      <c r="L196" s="189"/>
      <c r="M196" s="193"/>
      <c r="T196" s="194"/>
      <c r="AT196" s="190" t="s">
        <v>123</v>
      </c>
      <c r="AU196" s="190" t="s">
        <v>81</v>
      </c>
      <c r="AV196" s="188" t="s">
        <v>81</v>
      </c>
      <c r="AW196" s="188" t="s">
        <v>3</v>
      </c>
      <c r="AX196" s="188" t="s">
        <v>79</v>
      </c>
      <c r="AY196" s="190" t="s">
        <v>113</v>
      </c>
    </row>
    <row r="197" spans="2:65" s="35" customFormat="1" ht="24.2" customHeight="1">
      <c r="B197" s="36"/>
      <c r="C197" s="172" t="s">
        <v>210</v>
      </c>
      <c r="D197" s="172" t="s">
        <v>116</v>
      </c>
      <c r="E197" s="173" t="s">
        <v>211</v>
      </c>
      <c r="F197" s="174" t="s">
        <v>212</v>
      </c>
      <c r="G197" s="175" t="s">
        <v>128</v>
      </c>
      <c r="H197" s="176">
        <v>2.5339999999999998</v>
      </c>
      <c r="I197" s="3"/>
      <c r="J197" s="177">
        <f>ROUND(I197*H197,2)</f>
        <v>0</v>
      </c>
      <c r="K197" s="178"/>
      <c r="L197" s="36"/>
      <c r="M197" s="179" t="s">
        <v>1</v>
      </c>
      <c r="N197" s="180" t="s">
        <v>39</v>
      </c>
      <c r="P197" s="181">
        <f>O197*H197</f>
        <v>0</v>
      </c>
      <c r="Q197" s="181">
        <v>0</v>
      </c>
      <c r="R197" s="181">
        <f>Q197*H197</f>
        <v>0</v>
      </c>
      <c r="S197" s="181">
        <v>0</v>
      </c>
      <c r="T197" s="182">
        <f>S197*H197</f>
        <v>0</v>
      </c>
      <c r="AR197" s="183" t="s">
        <v>114</v>
      </c>
      <c r="AT197" s="183" t="s">
        <v>116</v>
      </c>
      <c r="AU197" s="183" t="s">
        <v>81</v>
      </c>
      <c r="AY197" s="14" t="s">
        <v>113</v>
      </c>
      <c r="BE197" s="184">
        <f>IF(N197="základní",J197,0)</f>
        <v>0</v>
      </c>
      <c r="BF197" s="184">
        <f>IF(N197="snížená",J197,0)</f>
        <v>0</v>
      </c>
      <c r="BG197" s="184">
        <f>IF(N197="zákl. přenesená",J197,0)</f>
        <v>0</v>
      </c>
      <c r="BH197" s="184">
        <f>IF(N197="sníž. přenesená",J197,0)</f>
        <v>0</v>
      </c>
      <c r="BI197" s="184">
        <f>IF(N197="nulová",J197,0)</f>
        <v>0</v>
      </c>
      <c r="BJ197" s="14" t="s">
        <v>79</v>
      </c>
      <c r="BK197" s="184">
        <f>ROUND(I197*H197,2)</f>
        <v>0</v>
      </c>
      <c r="BL197" s="14" t="s">
        <v>114</v>
      </c>
      <c r="BM197" s="183" t="s">
        <v>213</v>
      </c>
    </row>
    <row r="198" spans="2:65" s="35" customFormat="1" ht="11.25">
      <c r="B198" s="36"/>
      <c r="D198" s="202" t="s">
        <v>130</v>
      </c>
      <c r="F198" s="203" t="s">
        <v>214</v>
      </c>
      <c r="I198" s="4"/>
      <c r="L198" s="36"/>
      <c r="M198" s="187"/>
      <c r="T198" s="80"/>
      <c r="AT198" s="14" t="s">
        <v>130</v>
      </c>
      <c r="AU198" s="14" t="s">
        <v>81</v>
      </c>
    </row>
    <row r="199" spans="2:65" s="35" customFormat="1" ht="24.2" customHeight="1">
      <c r="B199" s="36"/>
      <c r="C199" s="172" t="s">
        <v>215</v>
      </c>
      <c r="D199" s="172" t="s">
        <v>116</v>
      </c>
      <c r="E199" s="173" t="s">
        <v>216</v>
      </c>
      <c r="F199" s="174" t="s">
        <v>217</v>
      </c>
      <c r="G199" s="175" t="s">
        <v>128</v>
      </c>
      <c r="H199" s="176">
        <v>48.146000000000001</v>
      </c>
      <c r="I199" s="3"/>
      <c r="J199" s="177">
        <f>ROUND(I199*H199,2)</f>
        <v>0</v>
      </c>
      <c r="K199" s="178"/>
      <c r="L199" s="36"/>
      <c r="M199" s="179" t="s">
        <v>1</v>
      </c>
      <c r="N199" s="180" t="s">
        <v>39</v>
      </c>
      <c r="P199" s="181">
        <f>O199*H199</f>
        <v>0</v>
      </c>
      <c r="Q199" s="181">
        <v>0</v>
      </c>
      <c r="R199" s="181">
        <f>Q199*H199</f>
        <v>0</v>
      </c>
      <c r="S199" s="181">
        <v>0</v>
      </c>
      <c r="T199" s="182">
        <f>S199*H199</f>
        <v>0</v>
      </c>
      <c r="AR199" s="183" t="s">
        <v>114</v>
      </c>
      <c r="AT199" s="183" t="s">
        <v>116</v>
      </c>
      <c r="AU199" s="183" t="s">
        <v>81</v>
      </c>
      <c r="AY199" s="14" t="s">
        <v>113</v>
      </c>
      <c r="BE199" s="184">
        <f>IF(N199="základní",J199,0)</f>
        <v>0</v>
      </c>
      <c r="BF199" s="184">
        <f>IF(N199="snížená",J199,0)</f>
        <v>0</v>
      </c>
      <c r="BG199" s="184">
        <f>IF(N199="zákl. přenesená",J199,0)</f>
        <v>0</v>
      </c>
      <c r="BH199" s="184">
        <f>IF(N199="sníž. přenesená",J199,0)</f>
        <v>0</v>
      </c>
      <c r="BI199" s="184">
        <f>IF(N199="nulová",J199,0)</f>
        <v>0</v>
      </c>
      <c r="BJ199" s="14" t="s">
        <v>79</v>
      </c>
      <c r="BK199" s="184">
        <f>ROUND(I199*H199,2)</f>
        <v>0</v>
      </c>
      <c r="BL199" s="14" t="s">
        <v>114</v>
      </c>
      <c r="BM199" s="183" t="s">
        <v>218</v>
      </c>
    </row>
    <row r="200" spans="2:65" s="35" customFormat="1" ht="11.25">
      <c r="B200" s="36"/>
      <c r="D200" s="202" t="s">
        <v>130</v>
      </c>
      <c r="F200" s="203" t="s">
        <v>219</v>
      </c>
      <c r="I200" s="4"/>
      <c r="L200" s="36"/>
      <c r="M200" s="187"/>
      <c r="T200" s="80"/>
      <c r="AT200" s="14" t="s">
        <v>130</v>
      </c>
      <c r="AU200" s="14" t="s">
        <v>81</v>
      </c>
    </row>
    <row r="201" spans="2:65" s="188" customFormat="1" ht="11.25">
      <c r="B201" s="189"/>
      <c r="D201" s="185" t="s">
        <v>123</v>
      </c>
      <c r="F201" s="191" t="s">
        <v>220</v>
      </c>
      <c r="H201" s="192">
        <v>48.146000000000001</v>
      </c>
      <c r="I201" s="5"/>
      <c r="L201" s="189"/>
      <c r="M201" s="193"/>
      <c r="T201" s="194"/>
      <c r="AT201" s="190" t="s">
        <v>123</v>
      </c>
      <c r="AU201" s="190" t="s">
        <v>81</v>
      </c>
      <c r="AV201" s="188" t="s">
        <v>81</v>
      </c>
      <c r="AW201" s="188" t="s">
        <v>3</v>
      </c>
      <c r="AX201" s="188" t="s">
        <v>79</v>
      </c>
      <c r="AY201" s="190" t="s">
        <v>113</v>
      </c>
    </row>
    <row r="202" spans="2:65" s="35" customFormat="1" ht="37.9" customHeight="1">
      <c r="B202" s="36"/>
      <c r="C202" s="172" t="s">
        <v>221</v>
      </c>
      <c r="D202" s="172" t="s">
        <v>116</v>
      </c>
      <c r="E202" s="173" t="s">
        <v>222</v>
      </c>
      <c r="F202" s="174" t="s">
        <v>223</v>
      </c>
      <c r="G202" s="175" t="s">
        <v>128</v>
      </c>
      <c r="H202" s="176">
        <v>2.5339999999999998</v>
      </c>
      <c r="I202" s="3"/>
      <c r="J202" s="177">
        <f>ROUND(I202*H202,2)</f>
        <v>0</v>
      </c>
      <c r="K202" s="178"/>
      <c r="L202" s="36"/>
      <c r="M202" s="179" t="s">
        <v>1</v>
      </c>
      <c r="N202" s="180" t="s">
        <v>39</v>
      </c>
      <c r="P202" s="181">
        <f>O202*H202</f>
        <v>0</v>
      </c>
      <c r="Q202" s="181">
        <v>0</v>
      </c>
      <c r="R202" s="181">
        <f>Q202*H202</f>
        <v>0</v>
      </c>
      <c r="S202" s="181">
        <v>0</v>
      </c>
      <c r="T202" s="182">
        <f>S202*H202</f>
        <v>0</v>
      </c>
      <c r="AR202" s="183" t="s">
        <v>114</v>
      </c>
      <c r="AT202" s="183" t="s">
        <v>116</v>
      </c>
      <c r="AU202" s="183" t="s">
        <v>81</v>
      </c>
      <c r="AY202" s="14" t="s">
        <v>113</v>
      </c>
      <c r="BE202" s="184">
        <f>IF(N202="základní",J202,0)</f>
        <v>0</v>
      </c>
      <c r="BF202" s="184">
        <f>IF(N202="snížená",J202,0)</f>
        <v>0</v>
      </c>
      <c r="BG202" s="184">
        <f>IF(N202="zákl. přenesená",J202,0)</f>
        <v>0</v>
      </c>
      <c r="BH202" s="184">
        <f>IF(N202="sníž. přenesená",J202,0)</f>
        <v>0</v>
      </c>
      <c r="BI202" s="184">
        <f>IF(N202="nulová",J202,0)</f>
        <v>0</v>
      </c>
      <c r="BJ202" s="14" t="s">
        <v>79</v>
      </c>
      <c r="BK202" s="184">
        <f>ROUND(I202*H202,2)</f>
        <v>0</v>
      </c>
      <c r="BL202" s="14" t="s">
        <v>114</v>
      </c>
      <c r="BM202" s="183" t="s">
        <v>224</v>
      </c>
    </row>
    <row r="203" spans="2:65" s="35" customFormat="1" ht="11.25">
      <c r="B203" s="36"/>
      <c r="D203" s="202" t="s">
        <v>130</v>
      </c>
      <c r="F203" s="203" t="s">
        <v>225</v>
      </c>
      <c r="I203" s="4"/>
      <c r="L203" s="36"/>
      <c r="M203" s="187"/>
      <c r="T203" s="80"/>
      <c r="AT203" s="14" t="s">
        <v>130</v>
      </c>
      <c r="AU203" s="14" t="s">
        <v>81</v>
      </c>
    </row>
    <row r="204" spans="2:65" s="160" customFormat="1" ht="25.9" customHeight="1">
      <c r="B204" s="161"/>
      <c r="D204" s="162" t="s">
        <v>73</v>
      </c>
      <c r="E204" s="163" t="s">
        <v>226</v>
      </c>
      <c r="F204" s="163" t="s">
        <v>227</v>
      </c>
      <c r="I204" s="2"/>
      <c r="J204" s="164">
        <f>BK204</f>
        <v>0</v>
      </c>
      <c r="L204" s="161"/>
      <c r="M204" s="165"/>
      <c r="P204" s="166">
        <f>P205+P210+P217</f>
        <v>0</v>
      </c>
      <c r="R204" s="166">
        <f>R205+R210+R217</f>
        <v>0</v>
      </c>
      <c r="T204" s="167">
        <f>T205+T210+T217</f>
        <v>0</v>
      </c>
      <c r="AR204" s="162" t="s">
        <v>158</v>
      </c>
      <c r="AT204" s="168" t="s">
        <v>73</v>
      </c>
      <c r="AU204" s="168" t="s">
        <v>74</v>
      </c>
      <c r="AY204" s="162" t="s">
        <v>113</v>
      </c>
      <c r="BK204" s="169">
        <f>BK205+BK210+BK217</f>
        <v>0</v>
      </c>
    </row>
    <row r="205" spans="2:65" s="160" customFormat="1" ht="22.9" customHeight="1">
      <c r="B205" s="161"/>
      <c r="D205" s="162" t="s">
        <v>73</v>
      </c>
      <c r="E205" s="170" t="s">
        <v>228</v>
      </c>
      <c r="F205" s="170" t="s">
        <v>229</v>
      </c>
      <c r="I205" s="2"/>
      <c r="J205" s="171">
        <f>BK205</f>
        <v>0</v>
      </c>
      <c r="L205" s="161"/>
      <c r="M205" s="165"/>
      <c r="P205" s="166">
        <f>SUM(P206:P209)</f>
        <v>0</v>
      </c>
      <c r="R205" s="166">
        <f>SUM(R206:R209)</f>
        <v>0</v>
      </c>
      <c r="T205" s="167">
        <f>SUM(T206:T209)</f>
        <v>0</v>
      </c>
      <c r="AR205" s="162" t="s">
        <v>158</v>
      </c>
      <c r="AT205" s="168" t="s">
        <v>73</v>
      </c>
      <c r="AU205" s="168" t="s">
        <v>79</v>
      </c>
      <c r="AY205" s="162" t="s">
        <v>113</v>
      </c>
      <c r="BK205" s="169">
        <f>SUM(BK206:BK209)</f>
        <v>0</v>
      </c>
    </row>
    <row r="206" spans="2:65" s="35" customFormat="1" ht="16.5" customHeight="1">
      <c r="B206" s="36"/>
      <c r="C206" s="172" t="s">
        <v>230</v>
      </c>
      <c r="D206" s="172" t="s">
        <v>116</v>
      </c>
      <c r="E206" s="173" t="s">
        <v>231</v>
      </c>
      <c r="F206" s="174" t="s">
        <v>232</v>
      </c>
      <c r="G206" s="175" t="s">
        <v>233</v>
      </c>
      <c r="H206" s="176">
        <v>1</v>
      </c>
      <c r="I206" s="3"/>
      <c r="J206" s="177">
        <f>ROUND(I206*H206,2)</f>
        <v>0</v>
      </c>
      <c r="K206" s="178"/>
      <c r="L206" s="36"/>
      <c r="M206" s="179" t="s">
        <v>1</v>
      </c>
      <c r="N206" s="180" t="s">
        <v>39</v>
      </c>
      <c r="P206" s="181">
        <f>O206*H206</f>
        <v>0</v>
      </c>
      <c r="Q206" s="181">
        <v>0</v>
      </c>
      <c r="R206" s="181">
        <f>Q206*H206</f>
        <v>0</v>
      </c>
      <c r="S206" s="181">
        <v>0</v>
      </c>
      <c r="T206" s="182">
        <f>S206*H206</f>
        <v>0</v>
      </c>
      <c r="AR206" s="183" t="s">
        <v>234</v>
      </c>
      <c r="AT206" s="183" t="s">
        <v>116</v>
      </c>
      <c r="AU206" s="183" t="s">
        <v>81</v>
      </c>
      <c r="AY206" s="14" t="s">
        <v>113</v>
      </c>
      <c r="BE206" s="184">
        <f>IF(N206="základní",J206,0)</f>
        <v>0</v>
      </c>
      <c r="BF206" s="184">
        <f>IF(N206="snížená",J206,0)</f>
        <v>0</v>
      </c>
      <c r="BG206" s="184">
        <f>IF(N206="zákl. přenesená",J206,0)</f>
        <v>0</v>
      </c>
      <c r="BH206" s="184">
        <f>IF(N206="sníž. přenesená",J206,0)</f>
        <v>0</v>
      </c>
      <c r="BI206" s="184">
        <f>IF(N206="nulová",J206,0)</f>
        <v>0</v>
      </c>
      <c r="BJ206" s="14" t="s">
        <v>79</v>
      </c>
      <c r="BK206" s="184">
        <f>ROUND(I206*H206,2)</f>
        <v>0</v>
      </c>
      <c r="BL206" s="14" t="s">
        <v>234</v>
      </c>
      <c r="BM206" s="183" t="s">
        <v>235</v>
      </c>
    </row>
    <row r="207" spans="2:65" s="35" customFormat="1" ht="11.25">
      <c r="B207" s="36"/>
      <c r="D207" s="202" t="s">
        <v>130</v>
      </c>
      <c r="F207" s="203" t="s">
        <v>236</v>
      </c>
      <c r="I207" s="4"/>
      <c r="L207" s="36"/>
      <c r="M207" s="187"/>
      <c r="T207" s="80"/>
      <c r="AT207" s="14" t="s">
        <v>130</v>
      </c>
      <c r="AU207" s="14" t="s">
        <v>81</v>
      </c>
    </row>
    <row r="208" spans="2:65" s="35" customFormat="1" ht="16.5" customHeight="1">
      <c r="B208" s="36"/>
      <c r="C208" s="172" t="s">
        <v>237</v>
      </c>
      <c r="D208" s="172" t="s">
        <v>116</v>
      </c>
      <c r="E208" s="173" t="s">
        <v>238</v>
      </c>
      <c r="F208" s="174" t="s">
        <v>239</v>
      </c>
      <c r="G208" s="175" t="s">
        <v>233</v>
      </c>
      <c r="H208" s="176">
        <v>1</v>
      </c>
      <c r="I208" s="3"/>
      <c r="J208" s="177">
        <f>ROUND(I208*H208,2)</f>
        <v>0</v>
      </c>
      <c r="K208" s="178"/>
      <c r="L208" s="36"/>
      <c r="M208" s="179" t="s">
        <v>1</v>
      </c>
      <c r="N208" s="180" t="s">
        <v>39</v>
      </c>
      <c r="P208" s="181">
        <f>O208*H208</f>
        <v>0</v>
      </c>
      <c r="Q208" s="181">
        <v>0</v>
      </c>
      <c r="R208" s="181">
        <f>Q208*H208</f>
        <v>0</v>
      </c>
      <c r="S208" s="181">
        <v>0</v>
      </c>
      <c r="T208" s="182">
        <f>S208*H208</f>
        <v>0</v>
      </c>
      <c r="AR208" s="183" t="s">
        <v>234</v>
      </c>
      <c r="AT208" s="183" t="s">
        <v>116</v>
      </c>
      <c r="AU208" s="183" t="s">
        <v>81</v>
      </c>
      <c r="AY208" s="14" t="s">
        <v>113</v>
      </c>
      <c r="BE208" s="184">
        <f>IF(N208="základní",J208,0)</f>
        <v>0</v>
      </c>
      <c r="BF208" s="184">
        <f>IF(N208="snížená",J208,0)</f>
        <v>0</v>
      </c>
      <c r="BG208" s="184">
        <f>IF(N208="zákl. přenesená",J208,0)</f>
        <v>0</v>
      </c>
      <c r="BH208" s="184">
        <f>IF(N208="sníž. přenesená",J208,0)</f>
        <v>0</v>
      </c>
      <c r="BI208" s="184">
        <f>IF(N208="nulová",J208,0)</f>
        <v>0</v>
      </c>
      <c r="BJ208" s="14" t="s">
        <v>79</v>
      </c>
      <c r="BK208" s="184">
        <f>ROUND(I208*H208,2)</f>
        <v>0</v>
      </c>
      <c r="BL208" s="14" t="s">
        <v>234</v>
      </c>
      <c r="BM208" s="183" t="s">
        <v>240</v>
      </c>
    </row>
    <row r="209" spans="2:65" s="35" customFormat="1" ht="16.5" customHeight="1">
      <c r="B209" s="36"/>
      <c r="C209" s="172" t="s">
        <v>241</v>
      </c>
      <c r="D209" s="172" t="s">
        <v>116</v>
      </c>
      <c r="E209" s="173" t="s">
        <v>242</v>
      </c>
      <c r="F209" s="174" t="s">
        <v>243</v>
      </c>
      <c r="G209" s="175" t="s">
        <v>233</v>
      </c>
      <c r="H209" s="176">
        <v>1</v>
      </c>
      <c r="I209" s="3"/>
      <c r="J209" s="177">
        <f>ROUND(I209*H209,2)</f>
        <v>0</v>
      </c>
      <c r="K209" s="178"/>
      <c r="L209" s="36"/>
      <c r="M209" s="179" t="s">
        <v>1</v>
      </c>
      <c r="N209" s="180" t="s">
        <v>39</v>
      </c>
      <c r="P209" s="181">
        <f>O209*H209</f>
        <v>0</v>
      </c>
      <c r="Q209" s="181">
        <v>0</v>
      </c>
      <c r="R209" s="181">
        <f>Q209*H209</f>
        <v>0</v>
      </c>
      <c r="S209" s="181">
        <v>0</v>
      </c>
      <c r="T209" s="182">
        <f>S209*H209</f>
        <v>0</v>
      </c>
      <c r="AR209" s="183" t="s">
        <v>234</v>
      </c>
      <c r="AT209" s="183" t="s">
        <v>116</v>
      </c>
      <c r="AU209" s="183" t="s">
        <v>81</v>
      </c>
      <c r="AY209" s="14" t="s">
        <v>113</v>
      </c>
      <c r="BE209" s="184">
        <f>IF(N209="základní",J209,0)</f>
        <v>0</v>
      </c>
      <c r="BF209" s="184">
        <f>IF(N209="snížená",J209,0)</f>
        <v>0</v>
      </c>
      <c r="BG209" s="184">
        <f>IF(N209="zákl. přenesená",J209,0)</f>
        <v>0</v>
      </c>
      <c r="BH209" s="184">
        <f>IF(N209="sníž. přenesená",J209,0)</f>
        <v>0</v>
      </c>
      <c r="BI209" s="184">
        <f>IF(N209="nulová",J209,0)</f>
        <v>0</v>
      </c>
      <c r="BJ209" s="14" t="s">
        <v>79</v>
      </c>
      <c r="BK209" s="184">
        <f>ROUND(I209*H209,2)</f>
        <v>0</v>
      </c>
      <c r="BL209" s="14" t="s">
        <v>234</v>
      </c>
      <c r="BM209" s="183" t="s">
        <v>244</v>
      </c>
    </row>
    <row r="210" spans="2:65" s="160" customFormat="1" ht="22.9" customHeight="1">
      <c r="B210" s="161"/>
      <c r="D210" s="162" t="s">
        <v>73</v>
      </c>
      <c r="E210" s="170" t="s">
        <v>245</v>
      </c>
      <c r="F210" s="170" t="s">
        <v>246</v>
      </c>
      <c r="I210" s="2"/>
      <c r="J210" s="171">
        <f>BK210</f>
        <v>0</v>
      </c>
      <c r="L210" s="161"/>
      <c r="M210" s="165"/>
      <c r="P210" s="166">
        <f>SUM(P211:P216)</f>
        <v>0</v>
      </c>
      <c r="R210" s="166">
        <f>SUM(R211:R216)</f>
        <v>0</v>
      </c>
      <c r="T210" s="167">
        <f>SUM(T211:T216)</f>
        <v>0</v>
      </c>
      <c r="AR210" s="162" t="s">
        <v>158</v>
      </c>
      <c r="AT210" s="168" t="s">
        <v>73</v>
      </c>
      <c r="AU210" s="168" t="s">
        <v>79</v>
      </c>
      <c r="AY210" s="162" t="s">
        <v>113</v>
      </c>
      <c r="BK210" s="169">
        <f>SUM(BK211:BK216)</f>
        <v>0</v>
      </c>
    </row>
    <row r="211" spans="2:65" s="35" customFormat="1" ht="16.5" customHeight="1">
      <c r="B211" s="36"/>
      <c r="C211" s="172" t="s">
        <v>247</v>
      </c>
      <c r="D211" s="172" t="s">
        <v>116</v>
      </c>
      <c r="E211" s="173" t="s">
        <v>248</v>
      </c>
      <c r="F211" s="174" t="s">
        <v>249</v>
      </c>
      <c r="G211" s="175" t="s">
        <v>250</v>
      </c>
      <c r="H211" s="176">
        <v>1</v>
      </c>
      <c r="I211" s="3"/>
      <c r="J211" s="177">
        <f>ROUND(I211*H211,2)</f>
        <v>0</v>
      </c>
      <c r="K211" s="178"/>
      <c r="L211" s="36"/>
      <c r="M211" s="179" t="s">
        <v>1</v>
      </c>
      <c r="N211" s="180" t="s">
        <v>39</v>
      </c>
      <c r="P211" s="181">
        <f>O211*H211</f>
        <v>0</v>
      </c>
      <c r="Q211" s="181">
        <v>0</v>
      </c>
      <c r="R211" s="181">
        <f>Q211*H211</f>
        <v>0</v>
      </c>
      <c r="S211" s="181">
        <v>0</v>
      </c>
      <c r="T211" s="182">
        <f>S211*H211</f>
        <v>0</v>
      </c>
      <c r="AR211" s="183" t="s">
        <v>234</v>
      </c>
      <c r="AT211" s="183" t="s">
        <v>116</v>
      </c>
      <c r="AU211" s="183" t="s">
        <v>81</v>
      </c>
      <c r="AY211" s="14" t="s">
        <v>113</v>
      </c>
      <c r="BE211" s="184">
        <f>IF(N211="základní",J211,0)</f>
        <v>0</v>
      </c>
      <c r="BF211" s="184">
        <f>IF(N211="snížená",J211,0)</f>
        <v>0</v>
      </c>
      <c r="BG211" s="184">
        <f>IF(N211="zákl. přenesená",J211,0)</f>
        <v>0</v>
      </c>
      <c r="BH211" s="184">
        <f>IF(N211="sníž. přenesená",J211,0)</f>
        <v>0</v>
      </c>
      <c r="BI211" s="184">
        <f>IF(N211="nulová",J211,0)</f>
        <v>0</v>
      </c>
      <c r="BJ211" s="14" t="s">
        <v>79</v>
      </c>
      <c r="BK211" s="184">
        <f>ROUND(I211*H211,2)</f>
        <v>0</v>
      </c>
      <c r="BL211" s="14" t="s">
        <v>234</v>
      </c>
      <c r="BM211" s="183" t="s">
        <v>251</v>
      </c>
    </row>
    <row r="212" spans="2:65" s="35" customFormat="1" ht="29.25">
      <c r="B212" s="36"/>
      <c r="D212" s="185" t="s">
        <v>121</v>
      </c>
      <c r="F212" s="186" t="s">
        <v>252</v>
      </c>
      <c r="I212" s="4"/>
      <c r="L212" s="36"/>
      <c r="M212" s="187"/>
      <c r="T212" s="80"/>
      <c r="AT212" s="14" t="s">
        <v>121</v>
      </c>
      <c r="AU212" s="14" t="s">
        <v>81</v>
      </c>
    </row>
    <row r="213" spans="2:65" s="35" customFormat="1" ht="16.5" customHeight="1">
      <c r="B213" s="36"/>
      <c r="C213" s="172" t="s">
        <v>7</v>
      </c>
      <c r="D213" s="172" t="s">
        <v>116</v>
      </c>
      <c r="E213" s="173" t="s">
        <v>253</v>
      </c>
      <c r="F213" s="174" t="s">
        <v>254</v>
      </c>
      <c r="G213" s="175" t="s">
        <v>250</v>
      </c>
      <c r="H213" s="176">
        <v>1</v>
      </c>
      <c r="I213" s="3"/>
      <c r="J213" s="177">
        <f>ROUND(I213*H213,2)</f>
        <v>0</v>
      </c>
      <c r="K213" s="178"/>
      <c r="L213" s="36"/>
      <c r="M213" s="179" t="s">
        <v>1</v>
      </c>
      <c r="N213" s="180" t="s">
        <v>39</v>
      </c>
      <c r="P213" s="181">
        <f>O213*H213</f>
        <v>0</v>
      </c>
      <c r="Q213" s="181">
        <v>0</v>
      </c>
      <c r="R213" s="181">
        <f>Q213*H213</f>
        <v>0</v>
      </c>
      <c r="S213" s="181">
        <v>0</v>
      </c>
      <c r="T213" s="182">
        <f>S213*H213</f>
        <v>0</v>
      </c>
      <c r="AR213" s="183" t="s">
        <v>234</v>
      </c>
      <c r="AT213" s="183" t="s">
        <v>116</v>
      </c>
      <c r="AU213" s="183" t="s">
        <v>81</v>
      </c>
      <c r="AY213" s="14" t="s">
        <v>113</v>
      </c>
      <c r="BE213" s="184">
        <f>IF(N213="základní",J213,0)</f>
        <v>0</v>
      </c>
      <c r="BF213" s="184">
        <f>IF(N213="snížená",J213,0)</f>
        <v>0</v>
      </c>
      <c r="BG213" s="184">
        <f>IF(N213="zákl. přenesená",J213,0)</f>
        <v>0</v>
      </c>
      <c r="BH213" s="184">
        <f>IF(N213="sníž. přenesená",J213,0)</f>
        <v>0</v>
      </c>
      <c r="BI213" s="184">
        <f>IF(N213="nulová",J213,0)</f>
        <v>0</v>
      </c>
      <c r="BJ213" s="14" t="s">
        <v>79</v>
      </c>
      <c r="BK213" s="184">
        <f>ROUND(I213*H213,2)</f>
        <v>0</v>
      </c>
      <c r="BL213" s="14" t="s">
        <v>234</v>
      </c>
      <c r="BM213" s="183" t="s">
        <v>255</v>
      </c>
    </row>
    <row r="214" spans="2:65" s="35" customFormat="1" ht="29.25">
      <c r="B214" s="36"/>
      <c r="D214" s="185" t="s">
        <v>121</v>
      </c>
      <c r="F214" s="186" t="s">
        <v>252</v>
      </c>
      <c r="I214" s="4"/>
      <c r="L214" s="36"/>
      <c r="M214" s="187"/>
      <c r="T214" s="80"/>
      <c r="AT214" s="14" t="s">
        <v>121</v>
      </c>
      <c r="AU214" s="14" t="s">
        <v>81</v>
      </c>
    </row>
    <row r="215" spans="2:65" s="35" customFormat="1" ht="21.75" customHeight="1">
      <c r="B215" s="36"/>
      <c r="C215" s="172" t="s">
        <v>256</v>
      </c>
      <c r="D215" s="172" t="s">
        <v>116</v>
      </c>
      <c r="E215" s="173" t="s">
        <v>257</v>
      </c>
      <c r="F215" s="174" t="s">
        <v>258</v>
      </c>
      <c r="G215" s="175" t="s">
        <v>250</v>
      </c>
      <c r="H215" s="176">
        <v>1</v>
      </c>
      <c r="I215" s="3"/>
      <c r="J215" s="177">
        <f>ROUND(I215*H215,2)</f>
        <v>0</v>
      </c>
      <c r="K215" s="178"/>
      <c r="L215" s="36"/>
      <c r="M215" s="179" t="s">
        <v>1</v>
      </c>
      <c r="N215" s="180" t="s">
        <v>39</v>
      </c>
      <c r="P215" s="181">
        <f>O215*H215</f>
        <v>0</v>
      </c>
      <c r="Q215" s="181">
        <v>0</v>
      </c>
      <c r="R215" s="181">
        <f>Q215*H215</f>
        <v>0</v>
      </c>
      <c r="S215" s="181">
        <v>0</v>
      </c>
      <c r="T215" s="182">
        <f>S215*H215</f>
        <v>0</v>
      </c>
      <c r="AR215" s="183" t="s">
        <v>234</v>
      </c>
      <c r="AT215" s="183" t="s">
        <v>116</v>
      </c>
      <c r="AU215" s="183" t="s">
        <v>81</v>
      </c>
      <c r="AY215" s="14" t="s">
        <v>113</v>
      </c>
      <c r="BE215" s="184">
        <f>IF(N215="základní",J215,0)</f>
        <v>0</v>
      </c>
      <c r="BF215" s="184">
        <f>IF(N215="snížená",J215,0)</f>
        <v>0</v>
      </c>
      <c r="BG215" s="184">
        <f>IF(N215="zákl. přenesená",J215,0)</f>
        <v>0</v>
      </c>
      <c r="BH215" s="184">
        <f>IF(N215="sníž. přenesená",J215,0)</f>
        <v>0</v>
      </c>
      <c r="BI215" s="184">
        <f>IF(N215="nulová",J215,0)</f>
        <v>0</v>
      </c>
      <c r="BJ215" s="14" t="s">
        <v>79</v>
      </c>
      <c r="BK215" s="184">
        <f>ROUND(I215*H215,2)</f>
        <v>0</v>
      </c>
      <c r="BL215" s="14" t="s">
        <v>234</v>
      </c>
      <c r="BM215" s="183" t="s">
        <v>259</v>
      </c>
    </row>
    <row r="216" spans="2:65" s="35" customFormat="1" ht="29.25">
      <c r="B216" s="36"/>
      <c r="D216" s="185" t="s">
        <v>121</v>
      </c>
      <c r="F216" s="186" t="s">
        <v>252</v>
      </c>
      <c r="I216" s="4"/>
      <c r="L216" s="36"/>
      <c r="M216" s="187"/>
      <c r="T216" s="80"/>
      <c r="AT216" s="14" t="s">
        <v>121</v>
      </c>
      <c r="AU216" s="14" t="s">
        <v>81</v>
      </c>
    </row>
    <row r="217" spans="2:65" s="160" customFormat="1" ht="22.9" customHeight="1">
      <c r="B217" s="161"/>
      <c r="D217" s="162" t="s">
        <v>73</v>
      </c>
      <c r="E217" s="170" t="s">
        <v>260</v>
      </c>
      <c r="F217" s="170" t="s">
        <v>261</v>
      </c>
      <c r="I217" s="2"/>
      <c r="J217" s="171">
        <f>BK217</f>
        <v>0</v>
      </c>
      <c r="L217" s="161"/>
      <c r="M217" s="165"/>
      <c r="P217" s="166">
        <f>SUM(P218:P219)</f>
        <v>0</v>
      </c>
      <c r="R217" s="166">
        <f>SUM(R218:R219)</f>
        <v>0</v>
      </c>
      <c r="T217" s="167">
        <f>SUM(T218:T219)</f>
        <v>0</v>
      </c>
      <c r="AR217" s="162" t="s">
        <v>158</v>
      </c>
      <c r="AT217" s="168" t="s">
        <v>73</v>
      </c>
      <c r="AU217" s="168" t="s">
        <v>79</v>
      </c>
      <c r="AY217" s="162" t="s">
        <v>113</v>
      </c>
      <c r="BK217" s="169">
        <f>SUM(BK218:BK219)</f>
        <v>0</v>
      </c>
    </row>
    <row r="218" spans="2:65" s="35" customFormat="1" ht="16.5" customHeight="1">
      <c r="B218" s="36"/>
      <c r="C218" s="172" t="s">
        <v>262</v>
      </c>
      <c r="D218" s="172" t="s">
        <v>116</v>
      </c>
      <c r="E218" s="173" t="s">
        <v>263</v>
      </c>
      <c r="F218" s="174" t="s">
        <v>264</v>
      </c>
      <c r="G218" s="175" t="s">
        <v>250</v>
      </c>
      <c r="H218" s="176">
        <v>1</v>
      </c>
      <c r="I218" s="3"/>
      <c r="J218" s="177">
        <f>ROUND(I218*H218,2)</f>
        <v>0</v>
      </c>
      <c r="K218" s="178"/>
      <c r="L218" s="36"/>
      <c r="M218" s="179" t="s">
        <v>1</v>
      </c>
      <c r="N218" s="180" t="s">
        <v>39</v>
      </c>
      <c r="P218" s="181">
        <f>O218*H218</f>
        <v>0</v>
      </c>
      <c r="Q218" s="181">
        <v>0</v>
      </c>
      <c r="R218" s="181">
        <f>Q218*H218</f>
        <v>0</v>
      </c>
      <c r="S218" s="181">
        <v>0</v>
      </c>
      <c r="T218" s="182">
        <f>S218*H218</f>
        <v>0</v>
      </c>
      <c r="AR218" s="183" t="s">
        <v>234</v>
      </c>
      <c r="AT218" s="183" t="s">
        <v>116</v>
      </c>
      <c r="AU218" s="183" t="s">
        <v>81</v>
      </c>
      <c r="AY218" s="14" t="s">
        <v>113</v>
      </c>
      <c r="BE218" s="184">
        <f>IF(N218="základní",J218,0)</f>
        <v>0</v>
      </c>
      <c r="BF218" s="184">
        <f>IF(N218="snížená",J218,0)</f>
        <v>0</v>
      </c>
      <c r="BG218" s="184">
        <f>IF(N218="zákl. přenesená",J218,0)</f>
        <v>0</v>
      </c>
      <c r="BH218" s="184">
        <f>IF(N218="sníž. přenesená",J218,0)</f>
        <v>0</v>
      </c>
      <c r="BI218" s="184">
        <f>IF(N218="nulová",J218,0)</f>
        <v>0</v>
      </c>
      <c r="BJ218" s="14" t="s">
        <v>79</v>
      </c>
      <c r="BK218" s="184">
        <f>ROUND(I218*H218,2)</f>
        <v>0</v>
      </c>
      <c r="BL218" s="14" t="s">
        <v>234</v>
      </c>
      <c r="BM218" s="183" t="s">
        <v>265</v>
      </c>
    </row>
    <row r="219" spans="2:65" s="35" customFormat="1" ht="21.75" customHeight="1">
      <c r="B219" s="36"/>
      <c r="C219" s="172" t="s">
        <v>266</v>
      </c>
      <c r="D219" s="172" t="s">
        <v>116</v>
      </c>
      <c r="E219" s="173" t="s">
        <v>267</v>
      </c>
      <c r="F219" s="174" t="s">
        <v>268</v>
      </c>
      <c r="G219" s="175" t="s">
        <v>250</v>
      </c>
      <c r="H219" s="176">
        <v>1</v>
      </c>
      <c r="I219" s="3"/>
      <c r="J219" s="177">
        <f>ROUND(I219*H219,2)</f>
        <v>0</v>
      </c>
      <c r="K219" s="178"/>
      <c r="L219" s="36"/>
      <c r="M219" s="220" t="s">
        <v>1</v>
      </c>
      <c r="N219" s="221" t="s">
        <v>39</v>
      </c>
      <c r="O219" s="222"/>
      <c r="P219" s="223">
        <f>O219*H219</f>
        <v>0</v>
      </c>
      <c r="Q219" s="223">
        <v>0</v>
      </c>
      <c r="R219" s="223">
        <f>Q219*H219</f>
        <v>0</v>
      </c>
      <c r="S219" s="223">
        <v>0</v>
      </c>
      <c r="T219" s="224">
        <f>S219*H219</f>
        <v>0</v>
      </c>
      <c r="AR219" s="183" t="s">
        <v>234</v>
      </c>
      <c r="AT219" s="183" t="s">
        <v>116</v>
      </c>
      <c r="AU219" s="183" t="s">
        <v>81</v>
      </c>
      <c r="AY219" s="14" t="s">
        <v>113</v>
      </c>
      <c r="BE219" s="184">
        <f>IF(N219="základní",J219,0)</f>
        <v>0</v>
      </c>
      <c r="BF219" s="184">
        <f>IF(N219="snížená",J219,0)</f>
        <v>0</v>
      </c>
      <c r="BG219" s="184">
        <f>IF(N219="zákl. přenesená",J219,0)</f>
        <v>0</v>
      </c>
      <c r="BH219" s="184">
        <f>IF(N219="sníž. přenesená",J219,0)</f>
        <v>0</v>
      </c>
      <c r="BI219" s="184">
        <f>IF(N219="nulová",J219,0)</f>
        <v>0</v>
      </c>
      <c r="BJ219" s="14" t="s">
        <v>79</v>
      </c>
      <c r="BK219" s="184">
        <f>ROUND(I219*H219,2)</f>
        <v>0</v>
      </c>
      <c r="BL219" s="14" t="s">
        <v>234</v>
      </c>
      <c r="BM219" s="183" t="s">
        <v>269</v>
      </c>
    </row>
    <row r="220" spans="2:65" s="35" customFormat="1" ht="6.95" customHeight="1">
      <c r="B220" s="59"/>
      <c r="C220" s="60"/>
      <c r="D220" s="60"/>
      <c r="E220" s="60"/>
      <c r="F220" s="60"/>
      <c r="G220" s="60"/>
      <c r="H220" s="60"/>
      <c r="I220" s="235"/>
      <c r="J220" s="60"/>
      <c r="K220" s="60"/>
      <c r="L220" s="36"/>
    </row>
  </sheetData>
  <sheetProtection algorithmName="SHA-512" hashValue="wyNkJPBKqXtW9q6Uk6ZZDglTSzhyGjJACCBRYL5dHHdz5+EyAi+Fh3lcIrtvFxOa+lQeY3nsFWuaASGUES09Hg==" saltValue="+SXd8ILG8qAzE9gilRjGmw==" spinCount="100000" sheet="1" objects="1" scenarios="1" formatCells="0" formatColumns="0" selectLockedCells="1"/>
  <autoFilter ref="C120:K219" xr:uid="{00000000-0009-0000-0000-000001000000}"/>
  <mergeCells count="6">
    <mergeCell ref="L2:V2"/>
    <mergeCell ref="E7:H7"/>
    <mergeCell ref="E16:H16"/>
    <mergeCell ref="E25:H25"/>
    <mergeCell ref="E85:H85"/>
    <mergeCell ref="E113:H113"/>
  </mergeCells>
  <hyperlinks>
    <hyperlink ref="F129" r:id="rId1" xr:uid="{00000000-0004-0000-0100-000000000000}"/>
    <hyperlink ref="F155" r:id="rId2" xr:uid="{00000000-0004-0000-0100-000001000000}"/>
    <hyperlink ref="F159" r:id="rId3" xr:uid="{00000000-0004-0000-0100-000002000000}"/>
    <hyperlink ref="F165" r:id="rId4" xr:uid="{00000000-0004-0000-0100-000003000000}"/>
    <hyperlink ref="F170" r:id="rId5" xr:uid="{00000000-0004-0000-0100-000004000000}"/>
    <hyperlink ref="F175" r:id="rId6" xr:uid="{00000000-0004-0000-0100-000005000000}"/>
    <hyperlink ref="F180" r:id="rId7" xr:uid="{00000000-0004-0000-0100-000006000000}"/>
    <hyperlink ref="F186" r:id="rId8" xr:uid="{00000000-0004-0000-0100-000007000000}"/>
    <hyperlink ref="F193" r:id="rId9" xr:uid="{00000000-0004-0000-0100-000008000000}"/>
    <hyperlink ref="F195" r:id="rId10" xr:uid="{00000000-0004-0000-0100-000009000000}"/>
    <hyperlink ref="F198" r:id="rId11" xr:uid="{00000000-0004-0000-0100-00000A000000}"/>
    <hyperlink ref="F200" r:id="rId12" xr:uid="{00000000-0004-0000-0100-00000B000000}"/>
    <hyperlink ref="F203" r:id="rId13" xr:uid="{00000000-0004-0000-0100-00000C000000}"/>
    <hyperlink ref="F207" r:id="rId14" xr:uid="{00000000-0004-0000-0100-00000D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313 - Vyztužení stropní k...</vt:lpstr>
      <vt:lpstr>'313 - Vyztužení stropní k...'!Názvy_tisku</vt:lpstr>
      <vt:lpstr>'Rekapitulace stavby'!Názvy_tisku</vt:lpstr>
      <vt:lpstr>'313 - Vyztužení stropní k...'!Oblast_tisku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Čermák</dc:creator>
  <cp:lastModifiedBy>Jana Trachtová</cp:lastModifiedBy>
  <dcterms:created xsi:type="dcterms:W3CDTF">2026-06-01T05:10:38Z</dcterms:created>
  <dcterms:modified xsi:type="dcterms:W3CDTF">2026-06-16T08:07:19Z</dcterms:modified>
</cp:coreProperties>
</file>