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ork 2018\2018-052EUP OPŽP Zatepl + VZT - MŠ Čimelice\Exped\2019_03_05_DPS\03_rozpočet\"/>
    </mc:Choice>
  </mc:AlternateContent>
  <xr:revisionPtr revIDLastSave="0" documentId="13_ncr:1_{145CAEF3-F550-4307-9C7B-AF61174A6021}" xr6:coauthVersionLast="40" xr6:coauthVersionMax="40" xr10:uidLastSave="{00000000-0000-0000-0000-000000000000}"/>
  <bookViews>
    <workbookView xWindow="-120" yWindow="-120" windowWidth="29040" windowHeight="16440" activeTab="2" xr2:uid="{00000000-000D-0000-FFFF-FFFF00000000}"/>
  </bookViews>
  <sheets>
    <sheet name="Identifikace" sheetId="2" r:id="rId1"/>
    <sheet name="Rekapitulace" sheetId="3" r:id="rId2"/>
    <sheet name="Rozpočet" sheetId="1" r:id="rId3"/>
  </sheets>
  <definedNames>
    <definedName name="_xlnm.Print_Area" localSheetId="2">Rozpočet!$A$1:$K$114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" l="1"/>
  <c r="D22" i="3"/>
  <c r="D97" i="1" l="1"/>
  <c r="F97" i="1" s="1"/>
  <c r="K97" i="1" l="1"/>
  <c r="K23" i="1"/>
  <c r="F23" i="1"/>
  <c r="I23" i="1" s="1"/>
  <c r="K79" i="1"/>
  <c r="F79" i="1"/>
  <c r="I79" i="1" s="1"/>
  <c r="D50" i="1"/>
  <c r="K51" i="1"/>
  <c r="D91" i="1"/>
  <c r="F62" i="1"/>
  <c r="F34" i="1"/>
  <c r="F51" i="1" l="1"/>
  <c r="I51" i="1" s="1"/>
  <c r="B36" i="3"/>
  <c r="B35" i="3"/>
  <c r="C36" i="3"/>
  <c r="C35" i="3"/>
  <c r="D86" i="1"/>
  <c r="K86" i="1" s="1"/>
  <c r="K85" i="1"/>
  <c r="I85" i="1"/>
  <c r="F85" i="1"/>
  <c r="K84" i="1"/>
  <c r="F84" i="1"/>
  <c r="I83" i="1"/>
  <c r="F83" i="1"/>
  <c r="F82" i="1"/>
  <c r="I82" i="1" s="1"/>
  <c r="F81" i="1"/>
  <c r="D80" i="1"/>
  <c r="K80" i="1" s="1"/>
  <c r="D78" i="1"/>
  <c r="K78" i="1" s="1"/>
  <c r="F77" i="1"/>
  <c r="D76" i="1"/>
  <c r="K76" i="1" s="1"/>
  <c r="F75" i="1"/>
  <c r="I75" i="1" s="1"/>
  <c r="D73" i="1"/>
  <c r="D74" i="1" s="1"/>
  <c r="D72" i="1"/>
  <c r="K72" i="1" s="1"/>
  <c r="D70" i="1"/>
  <c r="F70" i="1" s="1"/>
  <c r="I70" i="1" s="1"/>
  <c r="D69" i="1"/>
  <c r="K69" i="1" s="1"/>
  <c r="K67" i="1"/>
  <c r="F67" i="1"/>
  <c r="I67" i="1" s="1"/>
  <c r="D66" i="1"/>
  <c r="K66" i="1" s="1"/>
  <c r="D65" i="1"/>
  <c r="F65" i="1" s="1"/>
  <c r="D64" i="1"/>
  <c r="D63" i="1"/>
  <c r="K62" i="1"/>
  <c r="H62" i="1"/>
  <c r="D58" i="1"/>
  <c r="K58" i="1" s="1"/>
  <c r="K57" i="1"/>
  <c r="F57" i="1"/>
  <c r="I57" i="1" s="1"/>
  <c r="K56" i="1"/>
  <c r="F56" i="1"/>
  <c r="F55" i="1"/>
  <c r="I55" i="1" s="1"/>
  <c r="F54" i="1"/>
  <c r="I54" i="1" s="1"/>
  <c r="F53" i="1"/>
  <c r="D52" i="1"/>
  <c r="K52" i="1" s="1"/>
  <c r="K50" i="1"/>
  <c r="F50" i="1"/>
  <c r="I50" i="1" s="1"/>
  <c r="F49" i="1"/>
  <c r="D48" i="1"/>
  <c r="K48" i="1" s="1"/>
  <c r="F47" i="1"/>
  <c r="I47" i="1" s="1"/>
  <c r="D45" i="1"/>
  <c r="K45" i="1" s="1"/>
  <c r="D44" i="1"/>
  <c r="K44" i="1" s="1"/>
  <c r="D42" i="1"/>
  <c r="K42" i="1" s="1"/>
  <c r="D41" i="1"/>
  <c r="K41" i="1" s="1"/>
  <c r="D40" i="1"/>
  <c r="K40" i="1" s="1"/>
  <c r="K39" i="1"/>
  <c r="F39" i="1"/>
  <c r="I39" i="1" s="1"/>
  <c r="D38" i="1"/>
  <c r="K38" i="1" s="1"/>
  <c r="D37" i="1"/>
  <c r="F37" i="1" s="1"/>
  <c r="D36" i="1"/>
  <c r="F36" i="1" s="1"/>
  <c r="D35" i="1"/>
  <c r="K34" i="1"/>
  <c r="H34" i="1"/>
  <c r="F72" i="1" l="1"/>
  <c r="I72" i="1" s="1"/>
  <c r="F38" i="1"/>
  <c r="I38" i="1" s="1"/>
  <c r="F52" i="1"/>
  <c r="I52" i="1" s="1"/>
  <c r="F69" i="1"/>
  <c r="I69" i="1" s="1"/>
  <c r="F76" i="1"/>
  <c r="I76" i="1" s="1"/>
  <c r="K64" i="1"/>
  <c r="F64" i="1"/>
  <c r="D68" i="1"/>
  <c r="K70" i="1"/>
  <c r="K73" i="1"/>
  <c r="K35" i="1"/>
  <c r="F35" i="1"/>
  <c r="K63" i="1"/>
  <c r="F63" i="1"/>
  <c r="F73" i="1"/>
  <c r="I73" i="1" s="1"/>
  <c r="K74" i="1"/>
  <c r="F74" i="1"/>
  <c r="I74" i="1" s="1"/>
  <c r="F66" i="1"/>
  <c r="I66" i="1" s="1"/>
  <c r="F78" i="1"/>
  <c r="I78" i="1" s="1"/>
  <c r="F80" i="1"/>
  <c r="I80" i="1" s="1"/>
  <c r="F86" i="1"/>
  <c r="I86" i="1" s="1"/>
  <c r="F58" i="1"/>
  <c r="I58" i="1" s="1"/>
  <c r="K36" i="1"/>
  <c r="D46" i="1"/>
  <c r="F40" i="1"/>
  <c r="I40" i="1" s="1"/>
  <c r="F41" i="1"/>
  <c r="I41" i="1" s="1"/>
  <c r="F42" i="1"/>
  <c r="I42" i="1" s="1"/>
  <c r="F44" i="1"/>
  <c r="F45" i="1"/>
  <c r="I45" i="1" s="1"/>
  <c r="F48" i="1"/>
  <c r="I48" i="1" s="1"/>
  <c r="K33" i="1" l="1"/>
  <c r="F68" i="1"/>
  <c r="I68" i="1" s="1"/>
  <c r="K68" i="1"/>
  <c r="K61" i="1" s="1"/>
  <c r="K71" i="1"/>
  <c r="F71" i="1"/>
  <c r="I44" i="1"/>
  <c r="K46" i="1"/>
  <c r="K43" i="1" s="1"/>
  <c r="K32" i="1" s="1"/>
  <c r="F46" i="1"/>
  <c r="K60" i="1" l="1"/>
  <c r="I46" i="1"/>
  <c r="F43" i="1"/>
  <c r="F27" i="1"/>
  <c r="I27" i="1" s="1"/>
  <c r="D7" i="1"/>
  <c r="D16" i="1"/>
  <c r="D17" i="1"/>
  <c r="D20" i="1" l="1"/>
  <c r="F103" i="1"/>
  <c r="F102" i="1" s="1"/>
  <c r="D104" i="1" l="1"/>
  <c r="K7" i="1" l="1"/>
  <c r="F7" i="1" l="1"/>
  <c r="B38" i="3" l="1"/>
  <c r="K111" i="1"/>
  <c r="F111" i="1"/>
  <c r="I111" i="1" l="1"/>
  <c r="D105" i="1"/>
  <c r="D101" i="1"/>
  <c r="D100" i="1"/>
  <c r="D99" i="1"/>
  <c r="D24" i="1"/>
  <c r="D14" i="1"/>
  <c r="D13" i="1"/>
  <c r="D12" i="1"/>
  <c r="D10" i="1"/>
  <c r="D9" i="1"/>
  <c r="D8" i="1"/>
  <c r="D109" i="1" l="1"/>
  <c r="D106" i="1"/>
  <c r="D30" i="1"/>
  <c r="K17" i="1"/>
  <c r="D28" i="3"/>
  <c r="K96" i="1"/>
  <c r="F96" i="1"/>
  <c r="I96" i="1" s="1"/>
  <c r="D22" i="1"/>
  <c r="K106" i="1" l="1"/>
  <c r="F106" i="1"/>
  <c r="I106" i="1" s="1"/>
  <c r="K109" i="1"/>
  <c r="F109" i="1"/>
  <c r="D18" i="1"/>
  <c r="F17" i="1"/>
  <c r="I17" i="1" s="1"/>
  <c r="I109" i="1" l="1"/>
  <c r="K95" i="1"/>
  <c r="F95" i="1"/>
  <c r="I95" i="1" s="1"/>
  <c r="K22" i="1" l="1"/>
  <c r="F22" i="1"/>
  <c r="I22" i="1" s="1"/>
  <c r="K8" i="1" l="1"/>
  <c r="K28" i="1"/>
  <c r="K29" i="1"/>
  <c r="C38" i="3"/>
  <c r="C34" i="3"/>
  <c r="K105" i="1"/>
  <c r="F8" i="1"/>
  <c r="F105" i="1" l="1"/>
  <c r="I105" i="1" s="1"/>
  <c r="F28" i="1" l="1"/>
  <c r="F21" i="1"/>
  <c r="K20" i="1"/>
  <c r="F29" i="1"/>
  <c r="I29" i="1" s="1"/>
  <c r="F20" i="1"/>
  <c r="I20" i="1" s="1"/>
  <c r="K92" i="1" l="1"/>
  <c r="F92" i="1"/>
  <c r="K93" i="1"/>
  <c r="F93" i="1"/>
  <c r="I93" i="1" s="1"/>
  <c r="I92" i="1" l="1"/>
  <c r="K94" i="1"/>
  <c r="K10" i="1"/>
  <c r="F94" i="1" l="1"/>
  <c r="F10" i="1"/>
  <c r="I10" i="1" s="1"/>
  <c r="F25" i="1"/>
  <c r="F30" i="1"/>
  <c r="I30" i="1" s="1"/>
  <c r="I94" i="1" l="1"/>
  <c r="K30" i="1"/>
  <c r="F19" i="1"/>
  <c r="I19" i="1" s="1"/>
  <c r="F26" i="1" l="1"/>
  <c r="I26" i="1" s="1"/>
  <c r="D26" i="3" l="1"/>
  <c r="D25" i="3"/>
  <c r="D17" i="3"/>
  <c r="D16" i="3"/>
  <c r="F1" i="1"/>
  <c r="C1" i="1"/>
  <c r="F14" i="1" l="1"/>
  <c r="I14" i="1" s="1"/>
  <c r="K14" i="1" l="1"/>
  <c r="B34" i="3" l="1"/>
  <c r="K12" i="1"/>
  <c r="F12" i="1"/>
  <c r="I12" i="1" s="1"/>
  <c r="F9" i="1" l="1"/>
  <c r="K101" i="1" l="1"/>
  <c r="F101" i="1"/>
  <c r="I101" i="1" s="1"/>
  <c r="K100" i="1"/>
  <c r="F100" i="1"/>
  <c r="K108" i="1"/>
  <c r="K107" i="1" s="1"/>
  <c r="F108" i="1"/>
  <c r="F107" i="1" s="1"/>
  <c r="K18" i="1"/>
  <c r="K112" i="1"/>
  <c r="K110" i="1" s="1"/>
  <c r="F112" i="1"/>
  <c r="F110" i="1" s="1"/>
  <c r="K104" i="1"/>
  <c r="K102" i="1" s="1"/>
  <c r="F104" i="1"/>
  <c r="F16" i="1"/>
  <c r="K99" i="1"/>
  <c r="K98" i="1" s="1"/>
  <c r="F99" i="1"/>
  <c r="F98" i="1" s="1"/>
  <c r="K13" i="1"/>
  <c r="F13" i="1"/>
  <c r="I13" i="1" s="1"/>
  <c r="K91" i="1"/>
  <c r="K89" i="1" s="1"/>
  <c r="H6" i="1"/>
  <c r="K24" i="1"/>
  <c r="K16" i="1"/>
  <c r="F24" i="1"/>
  <c r="I24" i="1" s="1"/>
  <c r="F91" i="1"/>
  <c r="F89" i="1" s="1"/>
  <c r="K11" i="1"/>
  <c r="F11" i="1"/>
  <c r="I11" i="1" s="1"/>
  <c r="F6" i="1"/>
  <c r="K6" i="1"/>
  <c r="K88" i="1" l="1"/>
  <c r="F88" i="1"/>
  <c r="K15" i="1"/>
  <c r="K5" i="1"/>
  <c r="I100" i="1"/>
  <c r="F5" i="1"/>
  <c r="I99" i="1"/>
  <c r="I104" i="1"/>
  <c r="I112" i="1"/>
  <c r="I91" i="1"/>
  <c r="I16" i="1"/>
  <c r="F18" i="1"/>
  <c r="I18" i="1" s="1"/>
  <c r="I108" i="1"/>
  <c r="I6" i="1"/>
  <c r="K4" i="1" l="1"/>
  <c r="K114" i="1" s="1"/>
  <c r="D38" i="3"/>
  <c r="E38" i="3" s="1"/>
  <c r="F15" i="1"/>
  <c r="F4" i="1" s="1"/>
  <c r="D34" i="3" s="1"/>
  <c r="F38" i="3" l="1"/>
  <c r="E34" i="3"/>
  <c r="F34" i="3" l="1"/>
  <c r="I34" i="1" l="1"/>
  <c r="F33" i="1"/>
  <c r="F32" i="1" s="1"/>
  <c r="D35" i="3" l="1"/>
  <c r="F35" i="3" l="1"/>
  <c r="E35" i="3"/>
  <c r="I62" i="1"/>
  <c r="F61" i="1"/>
  <c r="F60" i="1" s="1"/>
  <c r="D36" i="3" l="1"/>
  <c r="F36" i="3" s="1"/>
  <c r="F40" i="3" s="1"/>
  <c r="F114" i="1"/>
  <c r="D40" i="3" l="1"/>
  <c r="E36" i="3"/>
  <c r="E40" i="3" s="1"/>
</calcChain>
</file>

<file path=xl/sharedStrings.xml><?xml version="1.0" encoding="utf-8"?>
<sst xmlns="http://schemas.openxmlformats.org/spreadsheetml/2006/main" count="289" uniqueCount="128">
  <si>
    <t>označení</t>
  </si>
  <si>
    <t>název</t>
  </si>
  <si>
    <t>MJ</t>
  </si>
  <si>
    <t>počet</t>
  </si>
  <si>
    <t>materiál</t>
  </si>
  <si>
    <t>materiál celkem</t>
  </si>
  <si>
    <t>montáž celkem</t>
  </si>
  <si>
    <t>celková cena</t>
  </si>
  <si>
    <t>hmotnost celkem</t>
  </si>
  <si>
    <t>montáž/ks</t>
  </si>
  <si>
    <t>INSTALACE VĚTRÁNÍ S REKUPERACÍ</t>
  </si>
  <si>
    <t>VĚTRACÍ JEDNOTKA S REKUPERACÍ TEPLA</t>
  </si>
  <si>
    <t>ks</t>
  </si>
  <si>
    <t>cena [Kč]</t>
  </si>
  <si>
    <t>hmostnost [kg]</t>
  </si>
  <si>
    <t>ROZVODY VZDUCHOTECHNIKY</t>
  </si>
  <si>
    <t>STAVEBNÍ PRÁCE</t>
  </si>
  <si>
    <t>m</t>
  </si>
  <si>
    <t>ELEKTROINSTALACE</t>
  </si>
  <si>
    <t>m2</t>
  </si>
  <si>
    <t>DOPRAVA</t>
  </si>
  <si>
    <t xml:space="preserve">doprava </t>
  </si>
  <si>
    <t>kpl</t>
  </si>
  <si>
    <t>ZPROVOZNĚNÍ SYSTÉMU</t>
  </si>
  <si>
    <t>INSTALAČNÍ MATERIÁL</t>
  </si>
  <si>
    <t>závěsy a konzoly</t>
  </si>
  <si>
    <t>nátěr</t>
  </si>
  <si>
    <t>spojovací a těsnicí materiál</t>
  </si>
  <si>
    <t>adresa</t>
  </si>
  <si>
    <t>akce</t>
  </si>
  <si>
    <t>část</t>
  </si>
  <si>
    <t>Vzduchotechnika</t>
  </si>
  <si>
    <t>Investor</t>
  </si>
  <si>
    <t>Vypracoval</t>
  </si>
  <si>
    <t>Ing. Zuzana Voldřichová</t>
  </si>
  <si>
    <t>Kontroloval</t>
  </si>
  <si>
    <t>Ing. Ondřej Malý</t>
  </si>
  <si>
    <t>Datum</t>
  </si>
  <si>
    <t>Poznámka</t>
  </si>
  <si>
    <t>Uvedené ceny jsou v Kč a nezahrnují DPH, pokud není uvedeno jinak</t>
  </si>
  <si>
    <t>hmotnost/MJ</t>
  </si>
  <si>
    <t>cena bez DPH</t>
  </si>
  <si>
    <t>DPH 21 %</t>
  </si>
  <si>
    <t>cena s DPH</t>
  </si>
  <si>
    <t>Zpracovatel:</t>
  </si>
  <si>
    <t>Energomex s.r.o.</t>
  </si>
  <si>
    <t>Uralská 770/6, 160 00 Praha</t>
  </si>
  <si>
    <t>Akce:</t>
  </si>
  <si>
    <t>Rozpočet</t>
  </si>
  <si>
    <t>Název položky</t>
  </si>
  <si>
    <t>celkem</t>
  </si>
  <si>
    <t>Rekapitulace</t>
  </si>
  <si>
    <t>Datum:</t>
  </si>
  <si>
    <t>Označení</t>
  </si>
  <si>
    <t>INSTALACE SYSTÉMU VĚTRÁNÍ S REKUPERACÍ</t>
  </si>
  <si>
    <t>Investor:</t>
  </si>
  <si>
    <t>Externí čidlo CO2, dálkový ovladač</t>
  </si>
  <si>
    <t>ZAŘÍZENÍ</t>
  </si>
  <si>
    <t>Distribuční prvky</t>
  </si>
  <si>
    <t>Protidešťová žaluzie</t>
  </si>
  <si>
    <t>Potrubní tvarovky 254 mm</t>
  </si>
  <si>
    <t>Odvod kondenzátu</t>
  </si>
  <si>
    <t>Střešní koncová hlavice 254 mm</t>
  </si>
  <si>
    <t>Výroba + montáž boxu pro jednotku - dekor dřevo</t>
  </si>
  <si>
    <t>oblouk 90° - průměr 250 mm</t>
  </si>
  <si>
    <t>T kus - průměr 250 mm</t>
  </si>
  <si>
    <t>oblouk 45° - průměr 250 mm</t>
  </si>
  <si>
    <t>Protipožární kouřové čidlo - potrubní</t>
  </si>
  <si>
    <t>Elektroinstalace dle podkladů výrobce (silno, slabo proud)</t>
  </si>
  <si>
    <t>Připojení VZT do školní sítě (vč. Kabeláže)</t>
  </si>
  <si>
    <t>04</t>
  </si>
  <si>
    <t>POZICE</t>
  </si>
  <si>
    <t>05</t>
  </si>
  <si>
    <t>Prostup střešní konstrukcí DN 350</t>
  </si>
  <si>
    <t>Z1</t>
  </si>
  <si>
    <t>E1</t>
  </si>
  <si>
    <t>E2</t>
  </si>
  <si>
    <t>S1.1</t>
  </si>
  <si>
    <t>S1.2</t>
  </si>
  <si>
    <t>03</t>
  </si>
  <si>
    <t>Nástěnný ovladač</t>
  </si>
  <si>
    <t>Výfukový kus s mřížkou</t>
  </si>
  <si>
    <t>CELKEM</t>
  </si>
  <si>
    <t>Projektová dokumentace pro provedení stavby</t>
  </si>
  <si>
    <t>Ing. Daniel Vágner</t>
  </si>
  <si>
    <t>Autorizovaná osoba</t>
  </si>
  <si>
    <t>Integrované IR čidlo CO2 - potrubní</t>
  </si>
  <si>
    <t>Kompaktní větrací jednotka vybavená dvěma radiálními ventilátory s EC motory, filtrace F7/M5. Protiproudý výměník - suchá účinnost rekuperátoru min. 75 %. Digitální regulace. Řízení průtoku vzduchu v rozsahu min. 100-800 m3/h. Akustický výkon do okolí max 40 dB(A) v 1 m od jednotky.</t>
  </si>
  <si>
    <t>Přesun umyvadla</t>
  </si>
  <si>
    <t>Filtrační kazety náhradní (na 5 let)</t>
  </si>
  <si>
    <t>Přesun otopného tělesa</t>
  </si>
  <si>
    <t>Měření hlučnosti - pokud bude vyžadováno</t>
  </si>
  <si>
    <t>Podružný rozvaděč silového připojení VZT</t>
  </si>
  <si>
    <t>lešení, plošina</t>
  </si>
  <si>
    <t>DODÁVKA</t>
  </si>
  <si>
    <t>OSTATNÍ</t>
  </si>
  <si>
    <t>02</t>
  </si>
  <si>
    <t>01.1</t>
  </si>
  <si>
    <t>S2</t>
  </si>
  <si>
    <t>S3</t>
  </si>
  <si>
    <t>Integrovaný el. ohřívač 1500 W</t>
  </si>
  <si>
    <t>statické posouzení oslabení obvodových konstrukcí</t>
  </si>
  <si>
    <t>MŠ Čimelice</t>
  </si>
  <si>
    <t>č.p. 303, 398 04 Čimelice</t>
  </si>
  <si>
    <t>Obec Čimelice</t>
  </si>
  <si>
    <t>č.p. 51, 398 04 Čimelice</t>
  </si>
  <si>
    <t>Zprovoznění jednotky, revize, odzkoušení</t>
  </si>
  <si>
    <t>S4</t>
  </si>
  <si>
    <t>Výroba + montáž podstropního boxu (včetně mřížek a revizních otvorů)</t>
  </si>
  <si>
    <t>samostatná PD</t>
  </si>
  <si>
    <t>montáž VZT jednotky + mechanické kotvení</t>
  </si>
  <si>
    <t>06H</t>
  </si>
  <si>
    <t>Kombinovaná fasádní vyústka - horizontální uspořádání</t>
  </si>
  <si>
    <t>Kruhové potrubí spiro - průměr 250 mm - INT - vč. montáže</t>
  </si>
  <si>
    <t>Kruhové potrubí spiro - průměr 250 mm - EXT - vč. montáže</t>
  </si>
  <si>
    <t xml:space="preserve">Textilní vyústka vč. montážní soupravy - přesné rozměry a barevné provedení dořešeno na stavbě </t>
  </si>
  <si>
    <t>VZT 01.1 - herna G001</t>
  </si>
  <si>
    <t>VZT 01.3 - herna H001</t>
  </si>
  <si>
    <t>VZT 01.2 - herna G101</t>
  </si>
  <si>
    <t>prostup obvodovou konstrukcí DN 300</t>
  </si>
  <si>
    <t>02/2019</t>
  </si>
  <si>
    <t>Závěsy potrubí á 2 m</t>
  </si>
  <si>
    <t>Zdění příčky tl. 250 mm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</si>
  <si>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</si>
  <si>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Prostup vnitřní konstrukcí DN 300</t>
  </si>
  <si>
    <t>Autorizovaná osoba:</t>
  </si>
  <si>
    <t>ČKAIT 0007772</t>
  </si>
  <si>
    <t>Tepelná izolace tl. 20 mm - kaučuk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</si>
</sst>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#,##0.00\ &quot;Kč&quot;"/>
    <numFmt numFmtId="165" formatCode="0.0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敓潧⁥䥕挀夃腘ʬ☸_x0008_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1">
    <xf numFmtId="0" fontId="0" fillId="0" borderId="0" xfId="0"/>
    <xf numFmtId="0" fontId="1" fillId="2" borderId="0" xfId="0" applyFont="1" applyFill="1"/>
    <xf numFmtId="0" fontId="1" fillId="3" borderId="0" xfId="0" applyFont="1" applyFill="1"/>
    <xf numFmtId="164" fontId="0" fillId="0" borderId="0" xfId="0" applyNumberFormat="1"/>
    <xf numFmtId="0" fontId="1" fillId="4" borderId="0" xfId="0" applyFont="1" applyFill="1"/>
    <xf numFmtId="0" fontId="1" fillId="5" borderId="0" xfId="0" applyFont="1" applyFill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49" fontId="0" fillId="0" borderId="0" xfId="0" applyNumberFormat="1"/>
    <xf numFmtId="164" fontId="4" fillId="0" borderId="0" xfId="1" applyNumberFormat="1" applyFont="1"/>
    <xf numFmtId="0" fontId="4" fillId="0" borderId="1" xfId="0" applyFont="1" applyBorder="1"/>
    <xf numFmtId="164" fontId="4" fillId="0" borderId="1" xfId="1" applyNumberFormat="1" applyFont="1" applyBorder="1"/>
    <xf numFmtId="49" fontId="6" fillId="4" borderId="1" xfId="0" applyNumberFormat="1" applyFont="1" applyFill="1" applyBorder="1"/>
    <xf numFmtId="0" fontId="6" fillId="4" borderId="1" xfId="0" applyFont="1" applyFill="1" applyBorder="1"/>
    <xf numFmtId="164" fontId="6" fillId="4" borderId="1" xfId="1" applyNumberFormat="1" applyFont="1" applyFill="1" applyBorder="1"/>
    <xf numFmtId="0" fontId="6" fillId="3" borderId="1" xfId="0" applyFont="1" applyFill="1" applyBorder="1"/>
    <xf numFmtId="164" fontId="6" fillId="3" borderId="1" xfId="1" applyNumberFormat="1" applyFont="1" applyFill="1" applyBorder="1"/>
    <xf numFmtId="0" fontId="4" fillId="0" borderId="1" xfId="0" applyFont="1" applyBorder="1" applyAlignment="1">
      <alignment vertical="top" wrapText="1"/>
    </xf>
    <xf numFmtId="1" fontId="4" fillId="0" borderId="1" xfId="0" applyNumberFormat="1" applyFont="1" applyBorder="1"/>
    <xf numFmtId="0" fontId="8" fillId="0" borderId="0" xfId="0" applyFont="1" applyAlignment="1">
      <alignment horizontal="center" vertical="center"/>
    </xf>
    <xf numFmtId="49" fontId="6" fillId="0" borderId="0" xfId="0" applyNumberFormat="1" applyFont="1"/>
    <xf numFmtId="0" fontId="6" fillId="0" borderId="0" xfId="0" applyFont="1"/>
    <xf numFmtId="164" fontId="6" fillId="0" borderId="0" xfId="1" applyNumberFormat="1" applyFont="1"/>
    <xf numFmtId="0" fontId="4" fillId="0" borderId="0" xfId="0" applyFont="1" applyAlignment="1">
      <alignment vertical="top" wrapText="1"/>
    </xf>
    <xf numFmtId="2" fontId="4" fillId="0" borderId="0" xfId="0" applyNumberFormat="1" applyFont="1"/>
    <xf numFmtId="1" fontId="4" fillId="0" borderId="0" xfId="0" applyNumberFormat="1" applyFont="1"/>
    <xf numFmtId="49" fontId="2" fillId="0" borderId="0" xfId="0" applyNumberFormat="1" applyFont="1" applyAlignment="1">
      <alignment horizontal="left"/>
    </xf>
    <xf numFmtId="0" fontId="6" fillId="5" borderId="3" xfId="0" applyFont="1" applyFill="1" applyBorder="1"/>
    <xf numFmtId="0" fontId="6" fillId="5" borderId="1" xfId="0" applyFont="1" applyFill="1" applyBorder="1" applyAlignment="1">
      <alignment horizontal="center"/>
    </xf>
    <xf numFmtId="14" fontId="0" fillId="0" borderId="0" xfId="0" applyNumberFormat="1"/>
    <xf numFmtId="16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0" fillId="0" borderId="5" xfId="0" applyFont="1" applyBorder="1"/>
    <xf numFmtId="164" fontId="10" fillId="0" borderId="5" xfId="0" applyNumberFormat="1" applyFont="1" applyBorder="1"/>
    <xf numFmtId="165" fontId="4" fillId="0" borderId="1" xfId="0" applyNumberFormat="1" applyFont="1" applyBorder="1"/>
    <xf numFmtId="49" fontId="6" fillId="5" borderId="1" xfId="0" applyNumberFormat="1" applyFont="1" applyFill="1" applyBorder="1"/>
    <xf numFmtId="49" fontId="4" fillId="0" borderId="1" xfId="0" applyNumberFormat="1" applyFont="1" applyBorder="1"/>
    <xf numFmtId="49" fontId="6" fillId="3" borderId="1" xfId="0" applyNumberFormat="1" applyFont="1" applyFill="1" applyBorder="1"/>
    <xf numFmtId="49" fontId="10" fillId="0" borderId="5" xfId="0" applyNumberFormat="1" applyFont="1" applyBorder="1"/>
    <xf numFmtId="49" fontId="4" fillId="0" borderId="0" xfId="0" applyNumberFormat="1" applyFont="1"/>
    <xf numFmtId="2" fontId="6" fillId="5" borderId="4" xfId="0" applyNumberFormat="1" applyFont="1" applyFill="1" applyBorder="1"/>
    <xf numFmtId="2" fontId="4" fillId="0" borderId="1" xfId="0" applyNumberFormat="1" applyFont="1" applyBorder="1"/>
    <xf numFmtId="2" fontId="6" fillId="4" borderId="1" xfId="1" applyNumberFormat="1" applyFont="1" applyFill="1" applyBorder="1"/>
    <xf numFmtId="2" fontId="6" fillId="3" borderId="1" xfId="1" applyNumberFormat="1" applyFont="1" applyFill="1" applyBorder="1"/>
    <xf numFmtId="2" fontId="10" fillId="0" borderId="5" xfId="0" applyNumberFormat="1" applyFont="1" applyBorder="1"/>
    <xf numFmtId="2" fontId="6" fillId="0" borderId="0" xfId="0" applyNumberFormat="1" applyFont="1"/>
    <xf numFmtId="0" fontId="4" fillId="6" borderId="1" xfId="0" applyFont="1" applyFill="1" applyBorder="1"/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 shrinkToFit="1"/>
    </xf>
    <xf numFmtId="0" fontId="4" fillId="0" borderId="1" xfId="0" applyFont="1" applyBorder="1" applyAlignment="1">
      <alignment horizontal="center"/>
    </xf>
    <xf numFmtId="0" fontId="6" fillId="5" borderId="2" xfId="0" applyFont="1" applyFill="1" applyBorder="1" applyAlignment="1">
      <alignment horizontal="right"/>
    </xf>
    <xf numFmtId="0" fontId="6" fillId="5" borderId="3" xfId="0" applyFont="1" applyFill="1" applyBorder="1" applyAlignment="1">
      <alignment horizontal="right"/>
    </xf>
    <xf numFmtId="0" fontId="4" fillId="0" borderId="1" xfId="0" applyFont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10" fillId="0" borderId="5" xfId="0" applyFont="1" applyBorder="1" applyProtection="1">
      <protection locked="0"/>
    </xf>
    <xf numFmtId="0" fontId="6" fillId="4" borderId="1" xfId="0" applyFont="1" applyFill="1" applyBorder="1" applyProtection="1">
      <protection locked="0"/>
    </xf>
    <xf numFmtId="0" fontId="4" fillId="6" borderId="1" xfId="0" applyFont="1" applyFill="1" applyBorder="1" applyProtection="1">
      <protection locked="0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1205193</xdr:colOff>
      <xdr:row>3</xdr:row>
      <xdr:rowOff>16809</xdr:rowOff>
    </xdr:from>
    <xdr:to>
      <xdr:col>3</xdr:col>
      <xdr:colOff>1495836</xdr:colOff>
      <xdr:row>6</xdr:row>
      <xdr:rowOff>136189</xdr:rowOff>
    </xdr:to>
    <xdr:pic>
      <xdr:nvPicPr>
        <xdr:cNvPr id="2" name="obrázek 1" descr="enegomexlogo_black">
          <a:extLst>
            <a:ext uri="{FF2B5EF4-FFF2-40B4-BE49-F238E27FC236}">
              <a16:creationId xmlns:a16="http://schemas.microsoft.com/office/drawing/2014/main" id="{68F3AEB7-E72B-4CAA-8931-3301D08CFE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781" y="588309"/>
          <a:ext cx="2945877" cy="690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workbookViewId="0">
      <selection activeCell="B9" sqref="B9"/>
    </sheetView>
  </sheetViews>
  <sheetFormatPr defaultRowHeight="15"/>
  <cols>
    <col min="1" max="1" width="20.5703125" bestFit="1" customWidth="1"/>
  </cols>
  <sheetData>
    <row r="1" spans="1:2" s="1" customFormat="1">
      <c r="A1" s="1" t="s">
        <v>29</v>
      </c>
      <c r="B1" s="1" t="s">
        <v>102</v>
      </c>
    </row>
    <row r="2" spans="1:2" s="1" customFormat="1">
      <c r="A2" s="1" t="s">
        <v>28</v>
      </c>
      <c r="B2" s="1" t="s">
        <v>103</v>
      </c>
    </row>
    <row r="3" spans="1:2">
      <c r="A3" t="s">
        <v>30</v>
      </c>
      <c r="B3" t="s">
        <v>31</v>
      </c>
    </row>
    <row r="4" spans="1:2">
      <c r="A4" t="s">
        <v>32</v>
      </c>
      <c r="B4" t="s">
        <v>104</v>
      </c>
    </row>
    <row r="5" spans="1:2">
      <c r="A5" t="s">
        <v>28</v>
      </c>
      <c r="B5" t="s">
        <v>105</v>
      </c>
    </row>
    <row r="6" spans="1:2">
      <c r="A6" t="s">
        <v>33</v>
      </c>
      <c r="B6" t="s">
        <v>34</v>
      </c>
    </row>
    <row r="7" spans="1:2">
      <c r="A7" t="s">
        <v>35</v>
      </c>
      <c r="B7" t="s">
        <v>36</v>
      </c>
    </row>
    <row r="8" spans="1:2">
      <c r="B8" t="s">
        <v>126</v>
      </c>
    </row>
    <row r="9" spans="1:2">
      <c r="A9" t="s">
        <v>85</v>
      </c>
      <c r="B9" t="s">
        <v>84</v>
      </c>
    </row>
    <row r="10" spans="1:2">
      <c r="A10" t="s">
        <v>37</v>
      </c>
      <c r="B10" s="9" t="s">
        <v>120</v>
      </c>
    </row>
    <row r="11" spans="1:2">
      <c r="A11" t="s">
        <v>38</v>
      </c>
      <c r="B11" t="s">
        <v>39</v>
      </c>
    </row>
    <row r="15" spans="1:2">
      <c r="A15" s="2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F46"/>
  <sheetViews>
    <sheetView view="pageLayout" topLeftCell="A4" zoomScale="85" zoomScaleNormal="100" zoomScalePageLayoutView="85" workbookViewId="0">
      <selection activeCell="D24" sqref="D24"/>
    </sheetView>
  </sheetViews>
  <sheetFormatPr defaultRowHeight="15"/>
  <cols>
    <col min="1" max="1" width="5" customWidth="1"/>
    <col min="2" max="2" width="14.85546875" bestFit="1" customWidth="1"/>
    <col min="3" max="3" width="20.140625" customWidth="1"/>
    <col min="4" max="4" width="25" bestFit="1" customWidth="1"/>
    <col min="5" max="6" width="14.140625" customWidth="1"/>
    <col min="7" max="7" width="5" customWidth="1"/>
  </cols>
  <sheetData>
    <row r="9" spans="2:6" ht="28.5">
      <c r="B9" s="51" t="s">
        <v>83</v>
      </c>
      <c r="C9" s="51"/>
      <c r="D9" s="51"/>
      <c r="E9" s="51"/>
      <c r="F9" s="51"/>
    </row>
    <row r="10" spans="2:6" ht="28.5">
      <c r="B10" s="51" t="s">
        <v>48</v>
      </c>
      <c r="C10" s="51"/>
      <c r="D10" s="51"/>
      <c r="E10" s="51"/>
      <c r="F10" s="51"/>
    </row>
    <row r="11" spans="2:6" ht="44.25" customHeight="1">
      <c r="B11" s="52"/>
      <c r="C11" s="52"/>
      <c r="D11" s="52"/>
      <c r="E11" s="52"/>
      <c r="F11" s="52"/>
    </row>
    <row r="12" spans="2:6">
      <c r="B12" s="20"/>
      <c r="C12" s="8"/>
      <c r="D12" s="8"/>
    </row>
    <row r="13" spans="2:6" ht="18">
      <c r="B13" s="50" t="s">
        <v>54</v>
      </c>
      <c r="C13" s="50"/>
      <c r="D13" s="50"/>
      <c r="E13" s="50"/>
      <c r="F13" s="50"/>
    </row>
    <row r="14" spans="2:6">
      <c r="B14" s="8"/>
      <c r="C14" s="8"/>
      <c r="D14" s="8"/>
    </row>
    <row r="16" spans="2:6">
      <c r="B16" s="7" t="s">
        <v>47</v>
      </c>
      <c r="D16" t="str">
        <f>Identifikace!B1</f>
        <v>MŠ Čimelice</v>
      </c>
    </row>
    <row r="17" spans="2:4">
      <c r="B17" s="7"/>
      <c r="D17" t="str">
        <f>Identifikace!B2</f>
        <v>č.p. 303, 398 04 Čimelice</v>
      </c>
    </row>
    <row r="18" spans="2:4">
      <c r="B18" s="7"/>
    </row>
    <row r="19" spans="2:4">
      <c r="B19" s="7" t="s">
        <v>44</v>
      </c>
      <c r="D19" t="s">
        <v>45</v>
      </c>
    </row>
    <row r="20" spans="2:4">
      <c r="B20" s="7"/>
      <c r="D20" t="s">
        <v>46</v>
      </c>
    </row>
    <row r="21" spans="2:4">
      <c r="B21" s="7"/>
    </row>
    <row r="22" spans="2:4">
      <c r="B22" s="7" t="s">
        <v>125</v>
      </c>
      <c r="D22" t="str">
        <f>Identifikace!B9</f>
        <v>Ing. Daniel Vágner</v>
      </c>
    </row>
    <row r="23" spans="2:4">
      <c r="B23" s="7"/>
      <c r="D23" t="str">
        <f>Identifikace!B8</f>
        <v>ČKAIT 0007772</v>
      </c>
    </row>
    <row r="24" spans="2:4">
      <c r="B24" s="7"/>
    </row>
    <row r="25" spans="2:4">
      <c r="B25" s="7" t="s">
        <v>55</v>
      </c>
      <c r="D25" t="str">
        <f>Identifikace!B4</f>
        <v>Obec Čimelice</v>
      </c>
    </row>
    <row r="26" spans="2:4">
      <c r="D26" t="str">
        <f>Identifikace!B5</f>
        <v>č.p. 51, 398 04 Čimelice</v>
      </c>
    </row>
    <row r="27" spans="2:4">
      <c r="D27" s="30"/>
    </row>
    <row r="28" spans="2:4">
      <c r="B28" s="7" t="s">
        <v>52</v>
      </c>
      <c r="D28" s="9" t="str">
        <f>Identifikace!B10</f>
        <v>02/2019</v>
      </c>
    </row>
    <row r="31" spans="2:4">
      <c r="B31" s="7" t="s">
        <v>51</v>
      </c>
    </row>
    <row r="33" spans="2:6">
      <c r="B33" s="1" t="s">
        <v>53</v>
      </c>
      <c r="C33" s="1" t="s">
        <v>49</v>
      </c>
      <c r="D33" s="32" t="s">
        <v>41</v>
      </c>
      <c r="E33" s="32" t="s">
        <v>42</v>
      </c>
      <c r="F33" s="32" t="s">
        <v>43</v>
      </c>
    </row>
    <row r="34" spans="2:6">
      <c r="B34" s="9" t="str">
        <f>Rozpočet!A4</f>
        <v>ZAŘÍZENÍ</v>
      </c>
      <c r="C34" t="str">
        <f>Rozpočet!B4</f>
        <v>VZT 01.1 - herna G001</v>
      </c>
      <c r="D34" s="31">
        <f>VLOOKUP(C:C,Rozpočet!B:K,5,0)</f>
        <v>0</v>
      </c>
      <c r="E34" s="31">
        <f>D34*0.21</f>
        <v>0</v>
      </c>
      <c r="F34" s="31">
        <f>D34*1.21</f>
        <v>0</v>
      </c>
    </row>
    <row r="35" spans="2:6">
      <c r="B35" s="9" t="str">
        <f>Rozpočet!A32</f>
        <v>ZAŘÍZENÍ</v>
      </c>
      <c r="C35" t="str">
        <f>Rozpočet!B32</f>
        <v>VZT 01.2 - herna G101</v>
      </c>
      <c r="D35" s="31">
        <f>VLOOKUP(C:C,Rozpočet!B:K,5,0)</f>
        <v>0</v>
      </c>
      <c r="E35" s="31">
        <f>D35*0.21</f>
        <v>0</v>
      </c>
      <c r="F35" s="31">
        <f>D35*1.21</f>
        <v>0</v>
      </c>
    </row>
    <row r="36" spans="2:6">
      <c r="B36" s="9" t="str">
        <f>Rozpočet!A60</f>
        <v>ZAŘÍZENÍ</v>
      </c>
      <c r="C36" t="str">
        <f>Rozpočet!B60</f>
        <v>VZT 01.3 - herna H001</v>
      </c>
      <c r="D36" s="31">
        <f>VLOOKUP(C:C,Rozpočet!B:K,5,0)</f>
        <v>0</v>
      </c>
      <c r="E36" s="31">
        <f>D36*0.21</f>
        <v>0</v>
      </c>
      <c r="F36" s="31">
        <f>D36*1.21</f>
        <v>0</v>
      </c>
    </row>
    <row r="37" spans="2:6">
      <c r="B37" s="9"/>
      <c r="D37" s="31"/>
      <c r="E37" s="31"/>
      <c r="F37" s="31"/>
    </row>
    <row r="38" spans="2:6">
      <c r="B38" s="9" t="str">
        <f>Rozpočet!A88</f>
        <v>DODÁVKA</v>
      </c>
      <c r="C38" t="str">
        <f>Rozpočet!B88</f>
        <v>OSTATNÍ</v>
      </c>
      <c r="D38" s="31">
        <f>VLOOKUP(C:C,Rozpočet!B:F,5,0)</f>
        <v>0</v>
      </c>
      <c r="E38" s="31">
        <f>D38*0.21</f>
        <v>0</v>
      </c>
      <c r="F38" s="31">
        <f>D38*1.21</f>
        <v>0</v>
      </c>
    </row>
    <row r="39" spans="2:6">
      <c r="D39" s="31"/>
      <c r="E39" s="31"/>
      <c r="F39" s="31"/>
    </row>
    <row r="40" spans="2:6">
      <c r="B40" s="1" t="s">
        <v>50</v>
      </c>
      <c r="C40" s="1"/>
      <c r="D40" s="33">
        <f>SUM(D34:D39)</f>
        <v>0</v>
      </c>
      <c r="E40" s="33">
        <f>SUM(E34:E39)</f>
        <v>0</v>
      </c>
      <c r="F40" s="33">
        <f>SUM(F34:F39)</f>
        <v>0</v>
      </c>
    </row>
    <row r="41" spans="2:6">
      <c r="D41" s="3"/>
      <c r="E41" s="3"/>
      <c r="F41" s="3"/>
    </row>
    <row r="42" spans="2:6">
      <c r="D42" s="3"/>
      <c r="E42" s="3"/>
      <c r="F42" s="3"/>
    </row>
    <row r="43" spans="2:6">
      <c r="D43" s="3"/>
      <c r="E43" s="3"/>
      <c r="F43" s="3"/>
    </row>
    <row r="44" spans="2:6">
      <c r="D44" s="3"/>
      <c r="E44" s="3"/>
      <c r="F44" s="3"/>
    </row>
    <row r="46" spans="2:6">
      <c r="D46" s="3"/>
    </row>
  </sheetData>
  <mergeCells count="4">
    <mergeCell ref="B13:F13"/>
    <mergeCell ref="B9:F9"/>
    <mergeCell ref="B10:F10"/>
    <mergeCell ref="B11:F11"/>
  </mergeCells>
  <pageMargins left="0.7" right="0.7" top="0.78740157499999996" bottom="0.78740157499999996" header="0.3" footer="0.3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8"/>
  <sheetViews>
    <sheetView tabSelected="1" view="pageLayout" zoomScale="85" zoomScaleNormal="100" zoomScalePageLayoutView="85" workbookViewId="0">
      <selection activeCell="D24" sqref="D24"/>
    </sheetView>
  </sheetViews>
  <sheetFormatPr defaultRowHeight="15"/>
  <cols>
    <col min="1" max="1" width="13.140625" style="41" bestFit="1" customWidth="1"/>
    <col min="2" max="2" width="56.7109375" style="6" customWidth="1"/>
    <col min="3" max="3" width="3.42578125" style="6" bestFit="1" customWidth="1"/>
    <col min="4" max="4" width="6.42578125" style="6" bestFit="1" customWidth="1"/>
    <col min="5" max="5" width="7.7109375" style="6" bestFit="1" customWidth="1"/>
    <col min="6" max="6" width="13.7109375" style="10" bestFit="1" customWidth="1"/>
    <col min="7" max="7" width="10.28515625" style="6" hidden="1" customWidth="1"/>
    <col min="8" max="8" width="14.5703125" style="6" hidden="1" customWidth="1"/>
    <col min="9" max="9" width="12.28515625" style="6" hidden="1" customWidth="1"/>
    <col min="10" max="10" width="11.85546875" style="6" bestFit="1" customWidth="1"/>
    <col min="11" max="11" width="14.7109375" style="25" bestFit="1" customWidth="1"/>
  </cols>
  <sheetData>
    <row r="1" spans="1:11" s="5" customFormat="1">
      <c r="A1" s="37"/>
      <c r="B1" s="29" t="s">
        <v>10</v>
      </c>
      <c r="C1" s="54" t="str">
        <f>Identifikace!B1</f>
        <v>MŠ Čimelice</v>
      </c>
      <c r="D1" s="55"/>
      <c r="E1" s="55"/>
      <c r="F1" s="28" t="str">
        <f>Identifikace!B2</f>
        <v>č.p. 303, 398 04 Čimelice</v>
      </c>
      <c r="G1" s="28"/>
      <c r="H1" s="28"/>
      <c r="I1" s="28"/>
      <c r="J1" s="28"/>
      <c r="K1" s="42"/>
    </row>
    <row r="2" spans="1:11">
      <c r="A2" s="38"/>
      <c r="B2" s="11"/>
      <c r="C2" s="11"/>
      <c r="D2" s="11"/>
      <c r="E2" s="53" t="s">
        <v>13</v>
      </c>
      <c r="F2" s="53"/>
      <c r="G2" s="53"/>
      <c r="H2" s="53"/>
      <c r="I2" s="53"/>
      <c r="J2" s="53" t="s">
        <v>14</v>
      </c>
      <c r="K2" s="53"/>
    </row>
    <row r="3" spans="1:11">
      <c r="A3" s="3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2" t="s">
        <v>5</v>
      </c>
      <c r="G3" s="11" t="s">
        <v>9</v>
      </c>
      <c r="H3" s="11" t="s">
        <v>6</v>
      </c>
      <c r="I3" s="11" t="s">
        <v>7</v>
      </c>
      <c r="J3" s="11" t="s">
        <v>40</v>
      </c>
      <c r="K3" s="43" t="s">
        <v>8</v>
      </c>
    </row>
    <row r="4" spans="1:11" s="4" customFormat="1">
      <c r="A4" s="13" t="s">
        <v>57</v>
      </c>
      <c r="B4" s="14" t="s">
        <v>116</v>
      </c>
      <c r="C4" s="14"/>
      <c r="D4" s="14"/>
      <c r="E4" s="14"/>
      <c r="F4" s="15">
        <f>F5+F15</f>
        <v>0</v>
      </c>
      <c r="G4" s="14"/>
      <c r="H4" s="14"/>
      <c r="I4" s="14"/>
      <c r="J4" s="14"/>
      <c r="K4" s="44">
        <f>K5+K15</f>
        <v>124.94000000000001</v>
      </c>
    </row>
    <row r="5" spans="1:11" s="2" customFormat="1">
      <c r="A5" s="39" t="s">
        <v>71</v>
      </c>
      <c r="B5" s="16" t="s">
        <v>11</v>
      </c>
      <c r="C5" s="16"/>
      <c r="D5" s="16"/>
      <c r="E5" s="16"/>
      <c r="F5" s="17">
        <f>SUBTOTAL(109,F6:F14)</f>
        <v>0</v>
      </c>
      <c r="G5" s="16"/>
      <c r="H5" s="16"/>
      <c r="I5" s="16"/>
      <c r="J5" s="16"/>
      <c r="K5" s="45">
        <f>SUBTOTAL(109,K6:K14)</f>
        <v>101.10000000000001</v>
      </c>
    </row>
    <row r="6" spans="1:11" ht="63.75">
      <c r="A6" s="38" t="s">
        <v>97</v>
      </c>
      <c r="B6" s="18" t="s">
        <v>87</v>
      </c>
      <c r="C6" s="11" t="s">
        <v>12</v>
      </c>
      <c r="D6" s="11">
        <v>1</v>
      </c>
      <c r="E6" s="56"/>
      <c r="F6" s="12">
        <f t="shared" ref="F6:F14" si="0">D6*E6</f>
        <v>0</v>
      </c>
      <c r="G6" s="11"/>
      <c r="H6" s="11">
        <f>D6*G6</f>
        <v>0</v>
      </c>
      <c r="I6" s="11">
        <f>F6+H6</f>
        <v>0</v>
      </c>
      <c r="J6" s="11">
        <v>100</v>
      </c>
      <c r="K6" s="43">
        <f>D6*J6</f>
        <v>100</v>
      </c>
    </row>
    <row r="7" spans="1:11">
      <c r="A7" s="38" t="s">
        <v>96</v>
      </c>
      <c r="B7" s="18" t="s">
        <v>100</v>
      </c>
      <c r="C7" s="11" t="s">
        <v>12</v>
      </c>
      <c r="D7" s="11">
        <f>D6</f>
        <v>1</v>
      </c>
      <c r="E7" s="56"/>
      <c r="F7" s="12">
        <f t="shared" ref="F7" si="1">D7*E7</f>
        <v>0</v>
      </c>
      <c r="G7" s="11"/>
      <c r="H7" s="11"/>
      <c r="I7" s="11"/>
      <c r="J7" s="11">
        <v>0.2</v>
      </c>
      <c r="K7" s="43">
        <f>D7*J7</f>
        <v>0.2</v>
      </c>
    </row>
    <row r="8" spans="1:11">
      <c r="A8" s="38" t="s">
        <v>79</v>
      </c>
      <c r="B8" s="18" t="s">
        <v>80</v>
      </c>
      <c r="C8" s="11" t="s">
        <v>12</v>
      </c>
      <c r="D8" s="11">
        <f>D6</f>
        <v>1</v>
      </c>
      <c r="E8" s="56"/>
      <c r="F8" s="12">
        <f t="shared" si="0"/>
        <v>0</v>
      </c>
      <c r="G8" s="11"/>
      <c r="H8" s="11"/>
      <c r="I8" s="11"/>
      <c r="J8" s="11">
        <v>0.2</v>
      </c>
      <c r="K8" s="43">
        <f>D8*J8</f>
        <v>0.2</v>
      </c>
    </row>
    <row r="9" spans="1:11">
      <c r="A9" s="38" t="s">
        <v>98</v>
      </c>
      <c r="B9" s="18" t="s">
        <v>110</v>
      </c>
      <c r="C9" s="11" t="s">
        <v>22</v>
      </c>
      <c r="D9" s="11">
        <f>D6</f>
        <v>1</v>
      </c>
      <c r="E9" s="56"/>
      <c r="F9" s="12">
        <f t="shared" si="0"/>
        <v>0</v>
      </c>
      <c r="G9" s="11"/>
      <c r="H9" s="11"/>
      <c r="I9" s="11"/>
      <c r="J9" s="11"/>
      <c r="K9" s="43"/>
    </row>
    <row r="10" spans="1:11">
      <c r="A10" s="38" t="s">
        <v>70</v>
      </c>
      <c r="B10" s="11" t="s">
        <v>86</v>
      </c>
      <c r="C10" s="11" t="s">
        <v>12</v>
      </c>
      <c r="D10" s="11">
        <f>D6</f>
        <v>1</v>
      </c>
      <c r="E10" s="56"/>
      <c r="F10" s="12">
        <f t="shared" ref="F10" si="2">D10*E10</f>
        <v>0</v>
      </c>
      <c r="G10" s="11"/>
      <c r="H10" s="11"/>
      <c r="I10" s="11">
        <f t="shared" ref="I10:I14" si="3">F10+H10</f>
        <v>0</v>
      </c>
      <c r="J10" s="11">
        <v>0.5</v>
      </c>
      <c r="K10" s="43">
        <f t="shared" ref="K10:K14" si="4">D10*J10</f>
        <v>0.5</v>
      </c>
    </row>
    <row r="11" spans="1:11" hidden="1">
      <c r="A11" s="38"/>
      <c r="B11" s="11" t="s">
        <v>56</v>
      </c>
      <c r="C11" s="11" t="s">
        <v>12</v>
      </c>
      <c r="D11" s="11">
        <v>1</v>
      </c>
      <c r="E11" s="56"/>
      <c r="F11" s="12">
        <f t="shared" si="0"/>
        <v>0</v>
      </c>
      <c r="G11" s="11"/>
      <c r="H11" s="11"/>
      <c r="I11" s="11">
        <f t="shared" si="3"/>
        <v>0</v>
      </c>
      <c r="J11" s="11">
        <v>0.5</v>
      </c>
      <c r="K11" s="43">
        <f t="shared" si="4"/>
        <v>0.5</v>
      </c>
    </row>
    <row r="12" spans="1:11">
      <c r="A12" s="38" t="s">
        <v>72</v>
      </c>
      <c r="B12" s="11" t="s">
        <v>67</v>
      </c>
      <c r="C12" s="11" t="s">
        <v>12</v>
      </c>
      <c r="D12" s="11">
        <f>D6</f>
        <v>1</v>
      </c>
      <c r="E12" s="56"/>
      <c r="F12" s="12">
        <f t="shared" si="0"/>
        <v>0</v>
      </c>
      <c r="G12" s="11"/>
      <c r="H12" s="11"/>
      <c r="I12" s="11">
        <f t="shared" si="3"/>
        <v>0</v>
      </c>
      <c r="J12" s="11">
        <v>0.2</v>
      </c>
      <c r="K12" s="43">
        <f t="shared" si="4"/>
        <v>0.2</v>
      </c>
    </row>
    <row r="13" spans="1:11" hidden="1">
      <c r="A13" s="38" t="s">
        <v>99</v>
      </c>
      <c r="B13" s="11" t="s">
        <v>63</v>
      </c>
      <c r="C13" s="11" t="s">
        <v>12</v>
      </c>
      <c r="D13" s="11">
        <f>D6</f>
        <v>1</v>
      </c>
      <c r="E13" s="56"/>
      <c r="F13" s="12">
        <f t="shared" si="0"/>
        <v>0</v>
      </c>
      <c r="G13" s="11"/>
      <c r="H13" s="11"/>
      <c r="I13" s="11">
        <f t="shared" si="3"/>
        <v>0</v>
      </c>
      <c r="J13" s="11"/>
      <c r="K13" s="43">
        <f t="shared" si="4"/>
        <v>0</v>
      </c>
    </row>
    <row r="14" spans="1:11">
      <c r="A14" s="38"/>
      <c r="B14" s="11" t="s">
        <v>89</v>
      </c>
      <c r="C14" s="11" t="s">
        <v>12</v>
      </c>
      <c r="D14" s="11">
        <f>2*3*5*D6</f>
        <v>30</v>
      </c>
      <c r="E14" s="56"/>
      <c r="F14" s="12">
        <f t="shared" si="0"/>
        <v>0</v>
      </c>
      <c r="G14" s="11"/>
      <c r="H14" s="11"/>
      <c r="I14" s="11">
        <f t="shared" si="3"/>
        <v>0</v>
      </c>
      <c r="J14" s="11"/>
      <c r="K14" s="43">
        <f t="shared" si="4"/>
        <v>0</v>
      </c>
    </row>
    <row r="15" spans="1:11" s="2" customFormat="1">
      <c r="A15" s="39"/>
      <c r="B15" s="16" t="s">
        <v>15</v>
      </c>
      <c r="C15" s="16"/>
      <c r="D15" s="16"/>
      <c r="E15" s="57"/>
      <c r="F15" s="17">
        <f>SUBTOTAL(109,F16:F30)</f>
        <v>0</v>
      </c>
      <c r="G15" s="16"/>
      <c r="H15" s="16"/>
      <c r="I15" s="16"/>
      <c r="J15" s="16"/>
      <c r="K15" s="45">
        <f>SUBTOTAL(109,K16:K25)</f>
        <v>23.840000000000003</v>
      </c>
    </row>
    <row r="16" spans="1:11">
      <c r="A16" s="38"/>
      <c r="B16" s="11" t="s">
        <v>113</v>
      </c>
      <c r="C16" s="11" t="s">
        <v>17</v>
      </c>
      <c r="D16" s="11">
        <f>2.7*D6</f>
        <v>2.7</v>
      </c>
      <c r="E16" s="56"/>
      <c r="F16" s="12">
        <f t="shared" ref="F16:F30" si="5">D16*E16</f>
        <v>0</v>
      </c>
      <c r="G16" s="11"/>
      <c r="H16" s="11"/>
      <c r="I16" s="11">
        <f t="shared" ref="I16:I20" si="6">F16+H16</f>
        <v>0</v>
      </c>
      <c r="J16" s="11">
        <v>3.2</v>
      </c>
      <c r="K16" s="43">
        <f t="shared" ref="K16" si="7">D16*J16</f>
        <v>8.64</v>
      </c>
    </row>
    <row r="17" spans="1:11">
      <c r="A17" s="38"/>
      <c r="B17" s="11" t="s">
        <v>114</v>
      </c>
      <c r="C17" s="11" t="s">
        <v>17</v>
      </c>
      <c r="D17" s="11">
        <f>3.5*D6</f>
        <v>3.5</v>
      </c>
      <c r="E17" s="56"/>
      <c r="F17" s="12">
        <f t="shared" ref="F17" si="8">D17*E17</f>
        <v>0</v>
      </c>
      <c r="G17" s="11"/>
      <c r="H17" s="11"/>
      <c r="I17" s="11">
        <f t="shared" ref="I17" si="9">F17+H17</f>
        <v>0</v>
      </c>
      <c r="J17" s="11">
        <v>3.2</v>
      </c>
      <c r="K17" s="43">
        <f t="shared" ref="K17" si="10">D17*J17</f>
        <v>11.200000000000001</v>
      </c>
    </row>
    <row r="18" spans="1:11">
      <c r="A18" s="38"/>
      <c r="B18" s="11" t="s">
        <v>127</v>
      </c>
      <c r="C18" s="11" t="s">
        <v>19</v>
      </c>
      <c r="D18" s="36">
        <f>+D17*PI()*0.25</f>
        <v>2.748893571891069</v>
      </c>
      <c r="E18" s="56"/>
      <c r="F18" s="12">
        <f>D18*E18</f>
        <v>0</v>
      </c>
      <c r="G18" s="11"/>
      <c r="H18" s="11"/>
      <c r="I18" s="19">
        <f>F18+H18</f>
        <v>0</v>
      </c>
      <c r="J18" s="11"/>
      <c r="K18" s="43">
        <f>D18*J18</f>
        <v>0</v>
      </c>
    </row>
    <row r="19" spans="1:11" hidden="1">
      <c r="A19" s="38"/>
      <c r="B19" s="11" t="s">
        <v>60</v>
      </c>
      <c r="C19" s="11" t="s">
        <v>12</v>
      </c>
      <c r="D19" s="11">
        <v>0</v>
      </c>
      <c r="E19" s="56"/>
      <c r="F19" s="12">
        <f>D19*E19</f>
        <v>0</v>
      </c>
      <c r="G19" s="11"/>
      <c r="H19" s="11"/>
      <c r="I19" s="11">
        <f>F19+H19</f>
        <v>0</v>
      </c>
      <c r="J19" s="11"/>
      <c r="K19" s="43"/>
    </row>
    <row r="20" spans="1:11">
      <c r="A20" s="38"/>
      <c r="B20" s="11" t="s">
        <v>64</v>
      </c>
      <c r="C20" s="11" t="s">
        <v>12</v>
      </c>
      <c r="D20" s="11">
        <f>2*D6</f>
        <v>2</v>
      </c>
      <c r="E20" s="56"/>
      <c r="F20" s="12">
        <f t="shared" si="5"/>
        <v>0</v>
      </c>
      <c r="G20" s="11"/>
      <c r="H20" s="11"/>
      <c r="I20" s="11">
        <f t="shared" si="6"/>
        <v>0</v>
      </c>
      <c r="J20" s="11">
        <v>2</v>
      </c>
      <c r="K20" s="43">
        <f>D20*J20</f>
        <v>4</v>
      </c>
    </row>
    <row r="21" spans="1:11" hidden="1">
      <c r="A21" s="38"/>
      <c r="B21" s="11" t="s">
        <v>66</v>
      </c>
      <c r="C21" s="11" t="s">
        <v>12</v>
      </c>
      <c r="D21" s="11">
        <v>0</v>
      </c>
      <c r="E21" s="56"/>
      <c r="F21" s="12">
        <f t="shared" si="5"/>
        <v>0</v>
      </c>
      <c r="G21" s="11"/>
      <c r="H21" s="11"/>
      <c r="I21" s="11"/>
      <c r="J21" s="11"/>
      <c r="K21" s="43"/>
    </row>
    <row r="22" spans="1:11" hidden="1">
      <c r="A22" s="38"/>
      <c r="B22" s="11" t="s">
        <v>59</v>
      </c>
      <c r="C22" s="11" t="s">
        <v>12</v>
      </c>
      <c r="D22" s="48">
        <f>2*2</f>
        <v>4</v>
      </c>
      <c r="E22" s="56"/>
      <c r="F22" s="12">
        <f t="shared" ref="F22:F23" si="11">D22*E22</f>
        <v>0</v>
      </c>
      <c r="G22" s="11"/>
      <c r="H22" s="11"/>
      <c r="I22" s="11">
        <f>F22+H22</f>
        <v>0</v>
      </c>
      <c r="J22" s="11"/>
      <c r="K22" s="43">
        <f>D22*J22</f>
        <v>0</v>
      </c>
    </row>
    <row r="23" spans="1:11">
      <c r="A23" s="38"/>
      <c r="B23" s="11" t="s">
        <v>121</v>
      </c>
      <c r="C23" s="11" t="s">
        <v>12</v>
      </c>
      <c r="D23" s="11">
        <v>6</v>
      </c>
      <c r="E23" s="56"/>
      <c r="F23" s="12">
        <f t="shared" si="11"/>
        <v>0</v>
      </c>
      <c r="G23" s="11"/>
      <c r="H23" s="11"/>
      <c r="I23" s="11">
        <f>F23+H23</f>
        <v>0</v>
      </c>
      <c r="J23" s="11"/>
      <c r="K23" s="43">
        <f>D23*J23</f>
        <v>0</v>
      </c>
    </row>
    <row r="24" spans="1:11">
      <c r="A24" s="38" t="s">
        <v>111</v>
      </c>
      <c r="B24" s="11" t="s">
        <v>112</v>
      </c>
      <c r="C24" s="11" t="s">
        <v>12</v>
      </c>
      <c r="D24" s="11">
        <f>D6</f>
        <v>1</v>
      </c>
      <c r="E24" s="56"/>
      <c r="F24" s="12">
        <f t="shared" si="5"/>
        <v>0</v>
      </c>
      <c r="G24" s="11"/>
      <c r="H24" s="11"/>
      <c r="I24" s="11">
        <f>F24+H24</f>
        <v>0</v>
      </c>
      <c r="J24" s="11"/>
      <c r="K24" s="43">
        <f>D24*J24</f>
        <v>0</v>
      </c>
    </row>
    <row r="25" spans="1:11" hidden="1">
      <c r="A25" s="40"/>
      <c r="B25" s="34" t="s">
        <v>62</v>
      </c>
      <c r="C25" s="34" t="s">
        <v>12</v>
      </c>
      <c r="D25" s="11">
        <v>2</v>
      </c>
      <c r="E25" s="58"/>
      <c r="F25" s="35">
        <f t="shared" si="5"/>
        <v>0</v>
      </c>
      <c r="G25" s="34"/>
      <c r="H25" s="34"/>
      <c r="I25" s="34"/>
      <c r="J25" s="34"/>
      <c r="K25" s="46"/>
    </row>
    <row r="26" spans="1:11" hidden="1">
      <c r="A26" s="38"/>
      <c r="B26" s="11" t="s">
        <v>58</v>
      </c>
      <c r="C26" s="11" t="s">
        <v>12</v>
      </c>
      <c r="D26" s="11">
        <v>2</v>
      </c>
      <c r="E26" s="56"/>
      <c r="F26" s="12">
        <f t="shared" si="5"/>
        <v>0</v>
      </c>
      <c r="G26" s="11"/>
      <c r="H26" s="11"/>
      <c r="I26" s="11">
        <f>F26+H26</f>
        <v>0</v>
      </c>
      <c r="J26" s="11"/>
      <c r="K26" s="43"/>
    </row>
    <row r="27" spans="1:11" ht="26.25">
      <c r="A27" s="38"/>
      <c r="B27" s="49" t="s">
        <v>115</v>
      </c>
      <c r="C27" s="11" t="s">
        <v>17</v>
      </c>
      <c r="D27" s="11">
        <v>10</v>
      </c>
      <c r="E27" s="56"/>
      <c r="F27" s="12">
        <f t="shared" ref="F27" si="12">D27*E27</f>
        <v>0</v>
      </c>
      <c r="G27" s="11"/>
      <c r="H27" s="11"/>
      <c r="I27" s="11">
        <f>F27+H27</f>
        <v>0</v>
      </c>
      <c r="J27" s="11"/>
      <c r="K27" s="43"/>
    </row>
    <row r="28" spans="1:11" hidden="1">
      <c r="A28" s="38"/>
      <c r="B28" s="11" t="s">
        <v>81</v>
      </c>
      <c r="C28" s="11" t="s">
        <v>12</v>
      </c>
      <c r="D28" s="11">
        <v>0</v>
      </c>
      <c r="E28" s="56"/>
      <c r="F28" s="12">
        <f t="shared" si="5"/>
        <v>0</v>
      </c>
      <c r="G28" s="11"/>
      <c r="H28" s="11"/>
      <c r="I28" s="11"/>
      <c r="J28" s="11">
        <v>1</v>
      </c>
      <c r="K28" s="43">
        <f>D28*J28</f>
        <v>0</v>
      </c>
    </row>
    <row r="29" spans="1:11" hidden="1">
      <c r="A29" s="38"/>
      <c r="B29" s="11" t="s">
        <v>65</v>
      </c>
      <c r="C29" s="11" t="s">
        <v>12</v>
      </c>
      <c r="D29" s="11">
        <v>0</v>
      </c>
      <c r="E29" s="56"/>
      <c r="F29" s="12">
        <f>D29*E29</f>
        <v>0</v>
      </c>
      <c r="G29" s="11"/>
      <c r="H29" s="11"/>
      <c r="I29" s="11">
        <f>F29+H29</f>
        <v>0</v>
      </c>
      <c r="J29" s="11">
        <v>2.8</v>
      </c>
      <c r="K29" s="43">
        <f>D29*J29</f>
        <v>0</v>
      </c>
    </row>
    <row r="30" spans="1:11" hidden="1">
      <c r="A30" s="38" t="s">
        <v>74</v>
      </c>
      <c r="B30" s="11" t="s">
        <v>61</v>
      </c>
      <c r="C30" s="11" t="s">
        <v>12</v>
      </c>
      <c r="D30" s="11">
        <f>D29</f>
        <v>0</v>
      </c>
      <c r="E30" s="56"/>
      <c r="F30" s="12">
        <f t="shared" si="5"/>
        <v>0</v>
      </c>
      <c r="G30" s="11"/>
      <c r="H30" s="11"/>
      <c r="I30" s="11">
        <f>F30+H30</f>
        <v>0</v>
      </c>
      <c r="J30" s="11">
        <v>0.2</v>
      </c>
      <c r="K30" s="43">
        <f>D30*J30</f>
        <v>0</v>
      </c>
    </row>
    <row r="31" spans="1:11">
      <c r="A31" s="38"/>
      <c r="B31" s="11"/>
      <c r="C31" s="11"/>
      <c r="D31" s="11"/>
      <c r="E31" s="56"/>
      <c r="F31" s="12"/>
      <c r="G31" s="11"/>
      <c r="H31" s="11"/>
      <c r="I31" s="11"/>
      <c r="J31" s="11"/>
      <c r="K31" s="43"/>
    </row>
    <row r="32" spans="1:11" s="4" customFormat="1">
      <c r="A32" s="13" t="s">
        <v>57</v>
      </c>
      <c r="B32" s="14" t="s">
        <v>118</v>
      </c>
      <c r="C32" s="14"/>
      <c r="D32" s="14"/>
      <c r="E32" s="59"/>
      <c r="F32" s="15">
        <f>F33+F43</f>
        <v>0</v>
      </c>
      <c r="G32" s="14"/>
      <c r="H32" s="14"/>
      <c r="I32" s="14"/>
      <c r="J32" s="14"/>
      <c r="K32" s="44">
        <f>K33+K43</f>
        <v>124.94000000000001</v>
      </c>
    </row>
    <row r="33" spans="1:11" s="2" customFormat="1">
      <c r="A33" s="39" t="s">
        <v>71</v>
      </c>
      <c r="B33" s="16" t="s">
        <v>11</v>
      </c>
      <c r="C33" s="16"/>
      <c r="D33" s="16"/>
      <c r="E33" s="57"/>
      <c r="F33" s="17">
        <f>SUBTOTAL(109,F34:F42)</f>
        <v>0</v>
      </c>
      <c r="G33" s="16"/>
      <c r="H33" s="16"/>
      <c r="I33" s="16"/>
      <c r="J33" s="16"/>
      <c r="K33" s="45">
        <f>SUBTOTAL(109,K34:K42)</f>
        <v>101.10000000000001</v>
      </c>
    </row>
    <row r="34" spans="1:11" ht="63.75">
      <c r="A34" s="38" t="s">
        <v>97</v>
      </c>
      <c r="B34" s="18" t="s">
        <v>87</v>
      </c>
      <c r="C34" s="11" t="s">
        <v>12</v>
      </c>
      <c r="D34" s="11">
        <v>1</v>
      </c>
      <c r="E34" s="56"/>
      <c r="F34" s="12">
        <f t="shared" ref="F34:F35" si="13">D34*E34</f>
        <v>0</v>
      </c>
      <c r="G34" s="11"/>
      <c r="H34" s="11">
        <f>D34*G34</f>
        <v>0</v>
      </c>
      <c r="I34" s="11">
        <f>F34+H34</f>
        <v>0</v>
      </c>
      <c r="J34" s="11">
        <v>100</v>
      </c>
      <c r="K34" s="43">
        <f>D34*J34</f>
        <v>100</v>
      </c>
    </row>
    <row r="35" spans="1:11">
      <c r="A35" s="38" t="s">
        <v>96</v>
      </c>
      <c r="B35" s="18" t="s">
        <v>100</v>
      </c>
      <c r="C35" s="11" t="s">
        <v>12</v>
      </c>
      <c r="D35" s="11">
        <f>D34</f>
        <v>1</v>
      </c>
      <c r="E35" s="56"/>
      <c r="F35" s="12">
        <f t="shared" si="13"/>
        <v>0</v>
      </c>
      <c r="G35" s="11"/>
      <c r="H35" s="11"/>
      <c r="I35" s="11"/>
      <c r="J35" s="11">
        <v>0.2</v>
      </c>
      <c r="K35" s="43">
        <f>D35*J35</f>
        <v>0.2</v>
      </c>
    </row>
    <row r="36" spans="1:11">
      <c r="A36" s="38" t="s">
        <v>79</v>
      </c>
      <c r="B36" s="18" t="s">
        <v>80</v>
      </c>
      <c r="C36" s="11" t="s">
        <v>12</v>
      </c>
      <c r="D36" s="11">
        <f>D34</f>
        <v>1</v>
      </c>
      <c r="E36" s="56"/>
      <c r="F36" s="12">
        <f t="shared" ref="F36:F42" si="14">D36*E36</f>
        <v>0</v>
      </c>
      <c r="G36" s="11"/>
      <c r="H36" s="11"/>
      <c r="I36" s="11"/>
      <c r="J36" s="11">
        <v>0.2</v>
      </c>
      <c r="K36" s="43">
        <f>D36*J36</f>
        <v>0.2</v>
      </c>
    </row>
    <row r="37" spans="1:11">
      <c r="A37" s="38" t="s">
        <v>98</v>
      </c>
      <c r="B37" s="18" t="s">
        <v>110</v>
      </c>
      <c r="C37" s="11" t="s">
        <v>22</v>
      </c>
      <c r="D37" s="11">
        <f>D34</f>
        <v>1</v>
      </c>
      <c r="E37" s="56"/>
      <c r="F37" s="12">
        <f t="shared" si="14"/>
        <v>0</v>
      </c>
      <c r="G37" s="11"/>
      <c r="H37" s="11"/>
      <c r="I37" s="11"/>
      <c r="J37" s="11"/>
      <c r="K37" s="43"/>
    </row>
    <row r="38" spans="1:11">
      <c r="A38" s="38" t="s">
        <v>70</v>
      </c>
      <c r="B38" s="11" t="s">
        <v>86</v>
      </c>
      <c r="C38" s="11" t="s">
        <v>12</v>
      </c>
      <c r="D38" s="11">
        <f>D34</f>
        <v>1</v>
      </c>
      <c r="E38" s="56"/>
      <c r="F38" s="12">
        <f t="shared" si="14"/>
        <v>0</v>
      </c>
      <c r="G38" s="11"/>
      <c r="H38" s="11"/>
      <c r="I38" s="11">
        <f t="shared" ref="I38:I42" si="15">F38+H38</f>
        <v>0</v>
      </c>
      <c r="J38" s="11">
        <v>0.5</v>
      </c>
      <c r="K38" s="43">
        <f t="shared" ref="K38:K42" si="16">D38*J38</f>
        <v>0.5</v>
      </c>
    </row>
    <row r="39" spans="1:11" hidden="1">
      <c r="A39" s="38"/>
      <c r="B39" s="11" t="s">
        <v>56</v>
      </c>
      <c r="C39" s="11" t="s">
        <v>12</v>
      </c>
      <c r="D39" s="11">
        <v>1</v>
      </c>
      <c r="E39" s="56"/>
      <c r="F39" s="12">
        <f t="shared" si="14"/>
        <v>0</v>
      </c>
      <c r="G39" s="11"/>
      <c r="H39" s="11"/>
      <c r="I39" s="11">
        <f t="shared" si="15"/>
        <v>0</v>
      </c>
      <c r="J39" s="11">
        <v>0.5</v>
      </c>
      <c r="K39" s="43">
        <f t="shared" si="16"/>
        <v>0.5</v>
      </c>
    </row>
    <row r="40" spans="1:11">
      <c r="A40" s="38" t="s">
        <v>72</v>
      </c>
      <c r="B40" s="11" t="s">
        <v>67</v>
      </c>
      <c r="C40" s="11" t="s">
        <v>12</v>
      </c>
      <c r="D40" s="11">
        <f>D34</f>
        <v>1</v>
      </c>
      <c r="E40" s="56"/>
      <c r="F40" s="12">
        <f t="shared" si="14"/>
        <v>0</v>
      </c>
      <c r="G40" s="11"/>
      <c r="H40" s="11"/>
      <c r="I40" s="11">
        <f t="shared" si="15"/>
        <v>0</v>
      </c>
      <c r="J40" s="11">
        <v>0.2</v>
      </c>
      <c r="K40" s="43">
        <f t="shared" si="16"/>
        <v>0.2</v>
      </c>
    </row>
    <row r="41" spans="1:11" hidden="1">
      <c r="A41" s="38" t="s">
        <v>99</v>
      </c>
      <c r="B41" s="11" t="s">
        <v>63</v>
      </c>
      <c r="C41" s="11" t="s">
        <v>12</v>
      </c>
      <c r="D41" s="11">
        <f>D34</f>
        <v>1</v>
      </c>
      <c r="E41" s="56"/>
      <c r="F41" s="12">
        <f t="shared" si="14"/>
        <v>0</v>
      </c>
      <c r="G41" s="11"/>
      <c r="H41" s="11"/>
      <c r="I41" s="11">
        <f t="shared" si="15"/>
        <v>0</v>
      </c>
      <c r="J41" s="11"/>
      <c r="K41" s="43">
        <f t="shared" si="16"/>
        <v>0</v>
      </c>
    </row>
    <row r="42" spans="1:11">
      <c r="A42" s="38"/>
      <c r="B42" s="11" t="s">
        <v>89</v>
      </c>
      <c r="C42" s="11" t="s">
        <v>12</v>
      </c>
      <c r="D42" s="11">
        <f>2*3*5*D34</f>
        <v>30</v>
      </c>
      <c r="E42" s="56"/>
      <c r="F42" s="12">
        <f t="shared" si="14"/>
        <v>0</v>
      </c>
      <c r="G42" s="11"/>
      <c r="H42" s="11"/>
      <c r="I42" s="11">
        <f t="shared" si="15"/>
        <v>0</v>
      </c>
      <c r="J42" s="11"/>
      <c r="K42" s="43">
        <f t="shared" si="16"/>
        <v>0</v>
      </c>
    </row>
    <row r="43" spans="1:11" s="2" customFormat="1">
      <c r="A43" s="39"/>
      <c r="B43" s="16" t="s">
        <v>15</v>
      </c>
      <c r="C43" s="16"/>
      <c r="D43" s="16"/>
      <c r="E43" s="57"/>
      <c r="F43" s="17">
        <f>SUBTOTAL(109,F44:F59)</f>
        <v>0</v>
      </c>
      <c r="G43" s="16"/>
      <c r="H43" s="16"/>
      <c r="I43" s="16"/>
      <c r="J43" s="16"/>
      <c r="K43" s="45">
        <f>SUBTOTAL(109,K44:K53)</f>
        <v>23.840000000000003</v>
      </c>
    </row>
    <row r="44" spans="1:11">
      <c r="A44" s="38"/>
      <c r="B44" s="11" t="s">
        <v>113</v>
      </c>
      <c r="C44" s="11" t="s">
        <v>17</v>
      </c>
      <c r="D44" s="11">
        <f>2.7*D34</f>
        <v>2.7</v>
      </c>
      <c r="E44" s="56"/>
      <c r="F44" s="12">
        <f t="shared" ref="F44:F45" si="17">D44*E44</f>
        <v>0</v>
      </c>
      <c r="G44" s="11"/>
      <c r="H44" s="11"/>
      <c r="I44" s="11">
        <f t="shared" ref="I44:I45" si="18">F44+H44</f>
        <v>0</v>
      </c>
      <c r="J44" s="11">
        <v>3.2</v>
      </c>
      <c r="K44" s="43">
        <f t="shared" ref="K44:K45" si="19">D44*J44</f>
        <v>8.64</v>
      </c>
    </row>
    <row r="45" spans="1:11">
      <c r="A45" s="38"/>
      <c r="B45" s="11" t="s">
        <v>114</v>
      </c>
      <c r="C45" s="11" t="s">
        <v>17</v>
      </c>
      <c r="D45" s="11">
        <f>3.5*D34</f>
        <v>3.5</v>
      </c>
      <c r="E45" s="56"/>
      <c r="F45" s="12">
        <f t="shared" si="17"/>
        <v>0</v>
      </c>
      <c r="G45" s="11"/>
      <c r="H45" s="11"/>
      <c r="I45" s="11">
        <f t="shared" si="18"/>
        <v>0</v>
      </c>
      <c r="J45" s="11">
        <v>3.2</v>
      </c>
      <c r="K45" s="43">
        <f t="shared" si="19"/>
        <v>11.200000000000001</v>
      </c>
    </row>
    <row r="46" spans="1:11">
      <c r="A46" s="38"/>
      <c r="B46" s="11" t="s">
        <v>127</v>
      </c>
      <c r="C46" s="11" t="s">
        <v>19</v>
      </c>
      <c r="D46" s="36">
        <f>+D45*PI()*0.25</f>
        <v>2.748893571891069</v>
      </c>
      <c r="E46" s="56"/>
      <c r="F46" s="12">
        <f>D46*E46</f>
        <v>0</v>
      </c>
      <c r="G46" s="11"/>
      <c r="H46" s="11"/>
      <c r="I46" s="19">
        <f>F46+H46</f>
        <v>0</v>
      </c>
      <c r="J46" s="11"/>
      <c r="K46" s="43">
        <f>D46*J46</f>
        <v>0</v>
      </c>
    </row>
    <row r="47" spans="1:11">
      <c r="A47" s="38"/>
      <c r="B47" s="11" t="s">
        <v>60</v>
      </c>
      <c r="C47" s="11" t="s">
        <v>12</v>
      </c>
      <c r="D47" s="11">
        <v>0</v>
      </c>
      <c r="E47" s="56"/>
      <c r="F47" s="12">
        <f>D47*E47</f>
        <v>0</v>
      </c>
      <c r="G47" s="11"/>
      <c r="H47" s="11"/>
      <c r="I47" s="11">
        <f>F47+H47</f>
        <v>0</v>
      </c>
      <c r="J47" s="11"/>
      <c r="K47" s="43"/>
    </row>
    <row r="48" spans="1:11">
      <c r="A48" s="38"/>
      <c r="B48" s="11" t="s">
        <v>64</v>
      </c>
      <c r="C48" s="11" t="s">
        <v>12</v>
      </c>
      <c r="D48" s="11">
        <f>2*D34</f>
        <v>2</v>
      </c>
      <c r="E48" s="56"/>
      <c r="F48" s="12">
        <f t="shared" ref="F48:F56" si="20">D48*E48</f>
        <v>0</v>
      </c>
      <c r="G48" s="11"/>
      <c r="H48" s="11"/>
      <c r="I48" s="11">
        <f t="shared" ref="I48" si="21">F48+H48</f>
        <v>0</v>
      </c>
      <c r="J48" s="11">
        <v>2</v>
      </c>
      <c r="K48" s="43">
        <f>D48*J48</f>
        <v>4</v>
      </c>
    </row>
    <row r="49" spans="1:11" hidden="1">
      <c r="A49" s="38"/>
      <c r="B49" s="11" t="s">
        <v>66</v>
      </c>
      <c r="C49" s="11" t="s">
        <v>12</v>
      </c>
      <c r="D49" s="11">
        <v>0</v>
      </c>
      <c r="E49" s="56"/>
      <c r="F49" s="12">
        <f t="shared" si="20"/>
        <v>0</v>
      </c>
      <c r="G49" s="11"/>
      <c r="H49" s="11"/>
      <c r="I49" s="11"/>
      <c r="J49" s="11"/>
      <c r="K49" s="43"/>
    </row>
    <row r="50" spans="1:11" hidden="1">
      <c r="A50" s="38"/>
      <c r="B50" s="11" t="s">
        <v>59</v>
      </c>
      <c r="C50" s="11" t="s">
        <v>12</v>
      </c>
      <c r="D50" s="48">
        <f>2*2</f>
        <v>4</v>
      </c>
      <c r="E50" s="56"/>
      <c r="F50" s="12">
        <f t="shared" si="20"/>
        <v>0</v>
      </c>
      <c r="G50" s="11"/>
      <c r="H50" s="11"/>
      <c r="I50" s="11">
        <f>F50+H50</f>
        <v>0</v>
      </c>
      <c r="J50" s="11"/>
      <c r="K50" s="43">
        <f>D50*J50</f>
        <v>0</v>
      </c>
    </row>
    <row r="51" spans="1:11">
      <c r="A51" s="38"/>
      <c r="B51" s="11" t="s">
        <v>121</v>
      </c>
      <c r="C51" s="11" t="s">
        <v>12</v>
      </c>
      <c r="D51" s="11">
        <v>6</v>
      </c>
      <c r="E51" s="56"/>
      <c r="F51" s="12">
        <f t="shared" ref="F51" si="22">D51*E51</f>
        <v>0</v>
      </c>
      <c r="G51" s="11"/>
      <c r="H51" s="11"/>
      <c r="I51" s="11">
        <f>F51+H51</f>
        <v>0</v>
      </c>
      <c r="J51" s="11"/>
      <c r="K51" s="43">
        <f>D51*J51</f>
        <v>0</v>
      </c>
    </row>
    <row r="52" spans="1:11">
      <c r="A52" s="38" t="s">
        <v>111</v>
      </c>
      <c r="B52" s="11" t="s">
        <v>112</v>
      </c>
      <c r="C52" s="11" t="s">
        <v>12</v>
      </c>
      <c r="D52" s="11">
        <f>D34</f>
        <v>1</v>
      </c>
      <c r="E52" s="56"/>
      <c r="F52" s="12">
        <f t="shared" si="20"/>
        <v>0</v>
      </c>
      <c r="G52" s="11"/>
      <c r="H52" s="11"/>
      <c r="I52" s="11">
        <f>F52+H52</f>
        <v>0</v>
      </c>
      <c r="J52" s="11"/>
      <c r="K52" s="43">
        <f>D52*J52</f>
        <v>0</v>
      </c>
    </row>
    <row r="53" spans="1:11" hidden="1">
      <c r="A53" s="40"/>
      <c r="B53" s="34" t="s">
        <v>62</v>
      </c>
      <c r="C53" s="34" t="s">
        <v>12</v>
      </c>
      <c r="D53" s="11">
        <v>2</v>
      </c>
      <c r="E53" s="58"/>
      <c r="F53" s="35">
        <f t="shared" si="20"/>
        <v>0</v>
      </c>
      <c r="G53" s="34"/>
      <c r="H53" s="34"/>
      <c r="I53" s="34"/>
      <c r="J53" s="34"/>
      <c r="K53" s="46"/>
    </row>
    <row r="54" spans="1:11" hidden="1">
      <c r="A54" s="38"/>
      <c r="B54" s="11" t="s">
        <v>58</v>
      </c>
      <c r="C54" s="11" t="s">
        <v>12</v>
      </c>
      <c r="D54" s="11">
        <v>2</v>
      </c>
      <c r="E54" s="56"/>
      <c r="F54" s="12">
        <f t="shared" si="20"/>
        <v>0</v>
      </c>
      <c r="G54" s="11"/>
      <c r="H54" s="11"/>
      <c r="I54" s="11">
        <f>F54+H54</f>
        <v>0</v>
      </c>
      <c r="J54" s="11"/>
      <c r="K54" s="43"/>
    </row>
    <row r="55" spans="1:11" ht="26.25">
      <c r="A55" s="38"/>
      <c r="B55" s="49" t="s">
        <v>115</v>
      </c>
      <c r="C55" s="11" t="s">
        <v>17</v>
      </c>
      <c r="D55" s="11">
        <v>10</v>
      </c>
      <c r="E55" s="56"/>
      <c r="F55" s="12">
        <f t="shared" si="20"/>
        <v>0</v>
      </c>
      <c r="G55" s="11"/>
      <c r="H55" s="11"/>
      <c r="I55" s="11">
        <f>F55+H55</f>
        <v>0</v>
      </c>
      <c r="J55" s="11"/>
      <c r="K55" s="43"/>
    </row>
    <row r="56" spans="1:11" hidden="1">
      <c r="A56" s="38"/>
      <c r="B56" s="11" t="s">
        <v>81</v>
      </c>
      <c r="C56" s="11" t="s">
        <v>12</v>
      </c>
      <c r="D56" s="11">
        <v>0</v>
      </c>
      <c r="E56" s="56"/>
      <c r="F56" s="12">
        <f t="shared" si="20"/>
        <v>0</v>
      </c>
      <c r="G56" s="11"/>
      <c r="H56" s="11"/>
      <c r="I56" s="11"/>
      <c r="J56" s="11">
        <v>1</v>
      </c>
      <c r="K56" s="43">
        <f>D56*J56</f>
        <v>0</v>
      </c>
    </row>
    <row r="57" spans="1:11" hidden="1">
      <c r="A57" s="38"/>
      <c r="B57" s="11" t="s">
        <v>65</v>
      </c>
      <c r="C57" s="11" t="s">
        <v>12</v>
      </c>
      <c r="D57" s="11">
        <v>0</v>
      </c>
      <c r="E57" s="56"/>
      <c r="F57" s="12">
        <f>D57*E57</f>
        <v>0</v>
      </c>
      <c r="G57" s="11"/>
      <c r="H57" s="11"/>
      <c r="I57" s="11">
        <f>F57+H57</f>
        <v>0</v>
      </c>
      <c r="J57" s="11">
        <v>2.8</v>
      </c>
      <c r="K57" s="43">
        <f>D57*J57</f>
        <v>0</v>
      </c>
    </row>
    <row r="58" spans="1:11" hidden="1">
      <c r="A58" s="38" t="s">
        <v>74</v>
      </c>
      <c r="B58" s="11" t="s">
        <v>61</v>
      </c>
      <c r="C58" s="11" t="s">
        <v>12</v>
      </c>
      <c r="D58" s="11">
        <f>D57</f>
        <v>0</v>
      </c>
      <c r="E58" s="56"/>
      <c r="F58" s="12">
        <f t="shared" ref="F58" si="23">D58*E58</f>
        <v>0</v>
      </c>
      <c r="G58" s="11"/>
      <c r="H58" s="11"/>
      <c r="I58" s="11">
        <f>F58+H58</f>
        <v>0</v>
      </c>
      <c r="J58" s="11">
        <v>0.2</v>
      </c>
      <c r="K58" s="43">
        <f>D58*J58</f>
        <v>0</v>
      </c>
    </row>
    <row r="59" spans="1:11">
      <c r="A59" s="38"/>
      <c r="B59" s="11"/>
      <c r="C59" s="11"/>
      <c r="D59" s="11"/>
      <c r="E59" s="56"/>
      <c r="F59" s="12"/>
      <c r="G59" s="11"/>
      <c r="H59" s="11"/>
      <c r="I59" s="11"/>
      <c r="J59" s="11"/>
      <c r="K59" s="43"/>
    </row>
    <row r="60" spans="1:11" s="4" customFormat="1">
      <c r="A60" s="13" t="s">
        <v>57</v>
      </c>
      <c r="B60" s="14" t="s">
        <v>117</v>
      </c>
      <c r="C60" s="14"/>
      <c r="D60" s="14"/>
      <c r="E60" s="59"/>
      <c r="F60" s="15">
        <f>F61+F71</f>
        <v>0</v>
      </c>
      <c r="G60" s="14"/>
      <c r="H60" s="14"/>
      <c r="I60" s="14"/>
      <c r="J60" s="14"/>
      <c r="K60" s="44">
        <f>K61+K71</f>
        <v>124.94000000000001</v>
      </c>
    </row>
    <row r="61" spans="1:11" s="2" customFormat="1">
      <c r="A61" s="39" t="s">
        <v>71</v>
      </c>
      <c r="B61" s="16" t="s">
        <v>11</v>
      </c>
      <c r="C61" s="16"/>
      <c r="D61" s="16"/>
      <c r="E61" s="57"/>
      <c r="F61" s="17">
        <f>SUBTOTAL(109,F62:F70)</f>
        <v>0</v>
      </c>
      <c r="G61" s="16"/>
      <c r="H61" s="16"/>
      <c r="I61" s="16"/>
      <c r="J61" s="16"/>
      <c r="K61" s="45">
        <f>SUBTOTAL(109,K62:K70)</f>
        <v>101.10000000000001</v>
      </c>
    </row>
    <row r="62" spans="1:11" ht="63.75">
      <c r="A62" s="38" t="s">
        <v>97</v>
      </c>
      <c r="B62" s="18" t="s">
        <v>87</v>
      </c>
      <c r="C62" s="11" t="s">
        <v>12</v>
      </c>
      <c r="D62" s="11">
        <v>1</v>
      </c>
      <c r="E62" s="56"/>
      <c r="F62" s="12">
        <f t="shared" ref="F62:F64" si="24">D62*E62</f>
        <v>0</v>
      </c>
      <c r="G62" s="11"/>
      <c r="H62" s="11">
        <f>D62*G62</f>
        <v>0</v>
      </c>
      <c r="I62" s="11">
        <f>F62+H62</f>
        <v>0</v>
      </c>
      <c r="J62" s="11">
        <v>100</v>
      </c>
      <c r="K62" s="43">
        <f>D62*J62</f>
        <v>100</v>
      </c>
    </row>
    <row r="63" spans="1:11">
      <c r="A63" s="38" t="s">
        <v>96</v>
      </c>
      <c r="B63" s="18" t="s">
        <v>100</v>
      </c>
      <c r="C63" s="11" t="s">
        <v>12</v>
      </c>
      <c r="D63" s="11">
        <f>D62</f>
        <v>1</v>
      </c>
      <c r="E63" s="56"/>
      <c r="F63" s="12">
        <f t="shared" si="24"/>
        <v>0</v>
      </c>
      <c r="G63" s="11"/>
      <c r="H63" s="11"/>
      <c r="I63" s="11"/>
      <c r="J63" s="11">
        <v>0.2</v>
      </c>
      <c r="K63" s="43">
        <f>D63*J63</f>
        <v>0.2</v>
      </c>
    </row>
    <row r="64" spans="1:11">
      <c r="A64" s="38" t="s">
        <v>79</v>
      </c>
      <c r="B64" s="18" t="s">
        <v>80</v>
      </c>
      <c r="C64" s="11" t="s">
        <v>12</v>
      </c>
      <c r="D64" s="11">
        <f>D62</f>
        <v>1</v>
      </c>
      <c r="E64" s="56"/>
      <c r="F64" s="12">
        <f t="shared" si="24"/>
        <v>0</v>
      </c>
      <c r="G64" s="11"/>
      <c r="H64" s="11"/>
      <c r="I64" s="11"/>
      <c r="J64" s="11">
        <v>0.2</v>
      </c>
      <c r="K64" s="43">
        <f>D64*J64</f>
        <v>0.2</v>
      </c>
    </row>
    <row r="65" spans="1:11">
      <c r="A65" s="38" t="s">
        <v>98</v>
      </c>
      <c r="B65" s="18" t="s">
        <v>110</v>
      </c>
      <c r="C65" s="11" t="s">
        <v>22</v>
      </c>
      <c r="D65" s="11">
        <f>D62</f>
        <v>1</v>
      </c>
      <c r="E65" s="56"/>
      <c r="F65" s="12">
        <f t="shared" ref="F65:F70" si="25">D65*E65</f>
        <v>0</v>
      </c>
      <c r="G65" s="11"/>
      <c r="H65" s="11"/>
      <c r="I65" s="11"/>
      <c r="J65" s="11"/>
      <c r="K65" s="43"/>
    </row>
    <row r="66" spans="1:11">
      <c r="A66" s="38" t="s">
        <v>70</v>
      </c>
      <c r="B66" s="11" t="s">
        <v>86</v>
      </c>
      <c r="C66" s="11" t="s">
        <v>12</v>
      </c>
      <c r="D66" s="11">
        <f>D62</f>
        <v>1</v>
      </c>
      <c r="E66" s="56"/>
      <c r="F66" s="12">
        <f t="shared" si="25"/>
        <v>0</v>
      </c>
      <c r="G66" s="11"/>
      <c r="H66" s="11"/>
      <c r="I66" s="11">
        <f t="shared" ref="I66:I70" si="26">F66+H66</f>
        <v>0</v>
      </c>
      <c r="J66" s="11">
        <v>0.5</v>
      </c>
      <c r="K66" s="43">
        <f t="shared" ref="K66:K70" si="27">D66*J66</f>
        <v>0.5</v>
      </c>
    </row>
    <row r="67" spans="1:11" hidden="1">
      <c r="A67" s="38"/>
      <c r="B67" s="11" t="s">
        <v>56</v>
      </c>
      <c r="C67" s="11" t="s">
        <v>12</v>
      </c>
      <c r="D67" s="11">
        <v>1</v>
      </c>
      <c r="E67" s="56"/>
      <c r="F67" s="12">
        <f t="shared" si="25"/>
        <v>0</v>
      </c>
      <c r="G67" s="11"/>
      <c r="H67" s="11"/>
      <c r="I67" s="11">
        <f t="shared" si="26"/>
        <v>0</v>
      </c>
      <c r="J67" s="11">
        <v>0.5</v>
      </c>
      <c r="K67" s="43">
        <f t="shared" si="27"/>
        <v>0.5</v>
      </c>
    </row>
    <row r="68" spans="1:11">
      <c r="A68" s="38" t="s">
        <v>72</v>
      </c>
      <c r="B68" s="11" t="s">
        <v>67</v>
      </c>
      <c r="C68" s="11" t="s">
        <v>12</v>
      </c>
      <c r="D68" s="11">
        <f>D64</f>
        <v>1</v>
      </c>
      <c r="E68" s="56"/>
      <c r="F68" s="12">
        <f t="shared" si="25"/>
        <v>0</v>
      </c>
      <c r="G68" s="11"/>
      <c r="H68" s="11"/>
      <c r="I68" s="11">
        <f t="shared" si="26"/>
        <v>0</v>
      </c>
      <c r="J68" s="11">
        <v>0.2</v>
      </c>
      <c r="K68" s="43">
        <f t="shared" si="27"/>
        <v>0.2</v>
      </c>
    </row>
    <row r="69" spans="1:11" hidden="1">
      <c r="A69" s="38" t="s">
        <v>99</v>
      </c>
      <c r="B69" s="11" t="s">
        <v>63</v>
      </c>
      <c r="C69" s="11" t="s">
        <v>12</v>
      </c>
      <c r="D69" s="11">
        <f>D62</f>
        <v>1</v>
      </c>
      <c r="E69" s="56"/>
      <c r="F69" s="12">
        <f t="shared" si="25"/>
        <v>0</v>
      </c>
      <c r="G69" s="11"/>
      <c r="H69" s="11"/>
      <c r="I69" s="11">
        <f t="shared" si="26"/>
        <v>0</v>
      </c>
      <c r="J69" s="11"/>
      <c r="K69" s="43">
        <f t="shared" si="27"/>
        <v>0</v>
      </c>
    </row>
    <row r="70" spans="1:11">
      <c r="A70" s="38"/>
      <c r="B70" s="11" t="s">
        <v>89</v>
      </c>
      <c r="C70" s="11" t="s">
        <v>12</v>
      </c>
      <c r="D70" s="11">
        <f>2*3*5*D62</f>
        <v>30</v>
      </c>
      <c r="E70" s="56"/>
      <c r="F70" s="12">
        <f t="shared" si="25"/>
        <v>0</v>
      </c>
      <c r="G70" s="11"/>
      <c r="H70" s="11"/>
      <c r="I70" s="11">
        <f t="shared" si="26"/>
        <v>0</v>
      </c>
      <c r="J70" s="11"/>
      <c r="K70" s="43">
        <f t="shared" si="27"/>
        <v>0</v>
      </c>
    </row>
    <row r="71" spans="1:11" s="2" customFormat="1">
      <c r="A71" s="39"/>
      <c r="B71" s="16" t="s">
        <v>15</v>
      </c>
      <c r="C71" s="16"/>
      <c r="D71" s="16"/>
      <c r="E71" s="57"/>
      <c r="F71" s="17">
        <f>SUBTOTAL(109,F72:F87)</f>
        <v>0</v>
      </c>
      <c r="G71" s="16"/>
      <c r="H71" s="16"/>
      <c r="I71" s="16"/>
      <c r="J71" s="16"/>
      <c r="K71" s="45">
        <f>SUBTOTAL(109,K72:K81)</f>
        <v>23.840000000000003</v>
      </c>
    </row>
    <row r="72" spans="1:11">
      <c r="A72" s="38"/>
      <c r="B72" s="11" t="s">
        <v>113</v>
      </c>
      <c r="C72" s="11" t="s">
        <v>17</v>
      </c>
      <c r="D72" s="11">
        <f>2.7*D62</f>
        <v>2.7</v>
      </c>
      <c r="E72" s="56"/>
      <c r="F72" s="12">
        <f t="shared" ref="F72:F73" si="28">D72*E72</f>
        <v>0</v>
      </c>
      <c r="G72" s="11"/>
      <c r="H72" s="11"/>
      <c r="I72" s="11">
        <f t="shared" ref="I72:I73" si="29">F72+H72</f>
        <v>0</v>
      </c>
      <c r="J72" s="11">
        <v>3.2</v>
      </c>
      <c r="K72" s="43">
        <f t="shared" ref="K72:K73" si="30">D72*J72</f>
        <v>8.64</v>
      </c>
    </row>
    <row r="73" spans="1:11">
      <c r="A73" s="38"/>
      <c r="B73" s="11" t="s">
        <v>114</v>
      </c>
      <c r="C73" s="11" t="s">
        <v>17</v>
      </c>
      <c r="D73" s="11">
        <f>3.5*D62</f>
        <v>3.5</v>
      </c>
      <c r="E73" s="56"/>
      <c r="F73" s="12">
        <f t="shared" si="28"/>
        <v>0</v>
      </c>
      <c r="G73" s="11"/>
      <c r="H73" s="11"/>
      <c r="I73" s="11">
        <f t="shared" si="29"/>
        <v>0</v>
      </c>
      <c r="J73" s="11">
        <v>3.2</v>
      </c>
      <c r="K73" s="43">
        <f t="shared" si="30"/>
        <v>11.200000000000001</v>
      </c>
    </row>
    <row r="74" spans="1:11" ht="15.75">
      <c r="A74" s="38"/>
      <c r="B74" s="11" t="s">
        <v>127</v>
      </c>
      <c r="C74" s="11" t="s">
        <v>123</v>
      </c>
      <c r="D74" s="36">
        <f>+D73*PI()*0.25</f>
        <v>2.748893571891069</v>
      </c>
      <c r="E74" s="56"/>
      <c r="F74" s="12">
        <f>D74*E74</f>
        <v>0</v>
      </c>
      <c r="G74" s="11"/>
      <c r="H74" s="11"/>
      <c r="I74" s="19">
        <f>F74+H74</f>
        <v>0</v>
      </c>
      <c r="J74" s="11"/>
      <c r="K74" s="43">
        <f>D74*J74</f>
        <v>0</v>
      </c>
    </row>
    <row r="75" spans="1:11" hidden="1">
      <c r="A75" s="38"/>
      <c r="B75" s="11" t="s">
        <v>60</v>
      </c>
      <c r="C75" s="11" t="s">
        <v>12</v>
      </c>
      <c r="D75" s="11">
        <v>0</v>
      </c>
      <c r="E75" s="56"/>
      <c r="F75" s="12">
        <f>D75*E75</f>
        <v>0</v>
      </c>
      <c r="G75" s="11"/>
      <c r="H75" s="11"/>
      <c r="I75" s="11">
        <f>F75+H75</f>
        <v>0</v>
      </c>
      <c r="J75" s="11"/>
      <c r="K75" s="43"/>
    </row>
    <row r="76" spans="1:11">
      <c r="A76" s="38"/>
      <c r="B76" s="11" t="s">
        <v>64</v>
      </c>
      <c r="C76" s="11" t="s">
        <v>12</v>
      </c>
      <c r="D76" s="11">
        <f>2*D62</f>
        <v>2</v>
      </c>
      <c r="E76" s="56"/>
      <c r="F76" s="12">
        <f t="shared" ref="F76:F84" si="31">D76*E76</f>
        <v>0</v>
      </c>
      <c r="G76" s="11"/>
      <c r="H76" s="11"/>
      <c r="I76" s="11">
        <f t="shared" ref="I76" si="32">F76+H76</f>
        <v>0</v>
      </c>
      <c r="J76" s="11">
        <v>2</v>
      </c>
      <c r="K76" s="43">
        <f>D76*J76</f>
        <v>4</v>
      </c>
    </row>
    <row r="77" spans="1:11" hidden="1">
      <c r="A77" s="38"/>
      <c r="B77" s="11" t="s">
        <v>66</v>
      </c>
      <c r="C77" s="11" t="s">
        <v>12</v>
      </c>
      <c r="D77" s="11">
        <v>0</v>
      </c>
      <c r="E77" s="56"/>
      <c r="F77" s="12">
        <f t="shared" si="31"/>
        <v>0</v>
      </c>
      <c r="G77" s="11"/>
      <c r="H77" s="11"/>
      <c r="I77" s="11"/>
      <c r="J77" s="11"/>
      <c r="K77" s="43"/>
    </row>
    <row r="78" spans="1:11" hidden="1">
      <c r="A78" s="38"/>
      <c r="B78" s="11" t="s">
        <v>59</v>
      </c>
      <c r="C78" s="11" t="s">
        <v>12</v>
      </c>
      <c r="D78" s="48">
        <f>2*2</f>
        <v>4</v>
      </c>
      <c r="E78" s="56"/>
      <c r="F78" s="12">
        <f t="shared" si="31"/>
        <v>0</v>
      </c>
      <c r="G78" s="11"/>
      <c r="H78" s="11"/>
      <c r="I78" s="11">
        <f>F78+H78</f>
        <v>0</v>
      </c>
      <c r="J78" s="11"/>
      <c r="K78" s="43">
        <f>D78*J78</f>
        <v>0</v>
      </c>
    </row>
    <row r="79" spans="1:11">
      <c r="A79" s="38"/>
      <c r="B79" s="11" t="s">
        <v>121</v>
      </c>
      <c r="C79" s="11" t="s">
        <v>12</v>
      </c>
      <c r="D79" s="11">
        <v>6</v>
      </c>
      <c r="E79" s="56"/>
      <c r="F79" s="12">
        <f t="shared" si="31"/>
        <v>0</v>
      </c>
      <c r="G79" s="11"/>
      <c r="H79" s="11"/>
      <c r="I79" s="11">
        <f>F79+H79</f>
        <v>0</v>
      </c>
      <c r="J79" s="11"/>
      <c r="K79" s="43">
        <f>D79*J79</f>
        <v>0</v>
      </c>
    </row>
    <row r="80" spans="1:11">
      <c r="A80" s="38" t="s">
        <v>111</v>
      </c>
      <c r="B80" s="11" t="s">
        <v>112</v>
      </c>
      <c r="C80" s="11" t="s">
        <v>12</v>
      </c>
      <c r="D80" s="11">
        <f>D62</f>
        <v>1</v>
      </c>
      <c r="E80" s="56"/>
      <c r="F80" s="12">
        <f t="shared" si="31"/>
        <v>0</v>
      </c>
      <c r="G80" s="11"/>
      <c r="H80" s="11"/>
      <c r="I80" s="11">
        <f>F80+H80</f>
        <v>0</v>
      </c>
      <c r="J80" s="11"/>
      <c r="K80" s="43">
        <f>D80*J80</f>
        <v>0</v>
      </c>
    </row>
    <row r="81" spans="1:11" hidden="1">
      <c r="A81" s="40"/>
      <c r="B81" s="34" t="s">
        <v>62</v>
      </c>
      <c r="C81" s="34" t="s">
        <v>12</v>
      </c>
      <c r="D81" s="11">
        <v>2</v>
      </c>
      <c r="E81" s="58"/>
      <c r="F81" s="35">
        <f t="shared" si="31"/>
        <v>0</v>
      </c>
      <c r="G81" s="34"/>
      <c r="H81" s="34"/>
      <c r="I81" s="34"/>
      <c r="J81" s="34"/>
      <c r="K81" s="46"/>
    </row>
    <row r="82" spans="1:11" hidden="1">
      <c r="A82" s="38"/>
      <c r="B82" s="11" t="s">
        <v>58</v>
      </c>
      <c r="C82" s="11" t="s">
        <v>12</v>
      </c>
      <c r="D82" s="11">
        <v>2</v>
      </c>
      <c r="E82" s="56"/>
      <c r="F82" s="12">
        <f t="shared" si="31"/>
        <v>0</v>
      </c>
      <c r="G82" s="11"/>
      <c r="H82" s="11"/>
      <c r="I82" s="11">
        <f>F82+H82</f>
        <v>0</v>
      </c>
      <c r="J82" s="11"/>
      <c r="K82" s="43"/>
    </row>
    <row r="83" spans="1:11" ht="26.25">
      <c r="A83" s="38"/>
      <c r="B83" s="49" t="s">
        <v>115</v>
      </c>
      <c r="C83" s="11" t="s">
        <v>17</v>
      </c>
      <c r="D83" s="11">
        <v>10</v>
      </c>
      <c r="E83" s="56"/>
      <c r="F83" s="12">
        <f t="shared" si="31"/>
        <v>0</v>
      </c>
      <c r="G83" s="11"/>
      <c r="H83" s="11"/>
      <c r="I83" s="11">
        <f>F83+H83</f>
        <v>0</v>
      </c>
      <c r="J83" s="11"/>
      <c r="K83" s="43"/>
    </row>
    <row r="84" spans="1:11" hidden="1">
      <c r="A84" s="38"/>
      <c r="B84" s="11" t="s">
        <v>81</v>
      </c>
      <c r="C84" s="11" t="s">
        <v>12</v>
      </c>
      <c r="D84" s="11">
        <v>0</v>
      </c>
      <c r="E84" s="56"/>
      <c r="F84" s="12">
        <f t="shared" si="31"/>
        <v>0</v>
      </c>
      <c r="G84" s="11"/>
      <c r="H84" s="11"/>
      <c r="I84" s="11"/>
      <c r="J84" s="11">
        <v>1</v>
      </c>
      <c r="K84" s="43">
        <f>D84*J84</f>
        <v>0</v>
      </c>
    </row>
    <row r="85" spans="1:11" hidden="1">
      <c r="A85" s="38"/>
      <c r="B85" s="11" t="s">
        <v>65</v>
      </c>
      <c r="C85" s="11" t="s">
        <v>12</v>
      </c>
      <c r="D85" s="11">
        <v>0</v>
      </c>
      <c r="E85" s="56"/>
      <c r="F85" s="12">
        <f>D85*E85</f>
        <v>0</v>
      </c>
      <c r="G85" s="11"/>
      <c r="H85" s="11"/>
      <c r="I85" s="11">
        <f>F85+H85</f>
        <v>0</v>
      </c>
      <c r="J85" s="11">
        <v>2.8</v>
      </c>
      <c r="K85" s="43">
        <f>D85*J85</f>
        <v>0</v>
      </c>
    </row>
    <row r="86" spans="1:11" hidden="1">
      <c r="A86" s="38" t="s">
        <v>74</v>
      </c>
      <c r="B86" s="11" t="s">
        <v>61</v>
      </c>
      <c r="C86" s="11" t="s">
        <v>12</v>
      </c>
      <c r="D86" s="11">
        <f>D85</f>
        <v>0</v>
      </c>
      <c r="E86" s="56"/>
      <c r="F86" s="12">
        <f t="shared" ref="F86" si="33">D86*E86</f>
        <v>0</v>
      </c>
      <c r="G86" s="11"/>
      <c r="H86" s="11"/>
      <c r="I86" s="11">
        <f>F86+H86</f>
        <v>0</v>
      </c>
      <c r="J86" s="11">
        <v>0.2</v>
      </c>
      <c r="K86" s="43">
        <f>D86*J86</f>
        <v>0</v>
      </c>
    </row>
    <row r="87" spans="1:11">
      <c r="A87" s="38"/>
      <c r="B87" s="11"/>
      <c r="C87" s="11"/>
      <c r="D87" s="11"/>
      <c r="E87" s="56"/>
      <c r="F87" s="12"/>
      <c r="G87" s="11"/>
      <c r="H87" s="11"/>
      <c r="I87" s="11"/>
      <c r="J87" s="11"/>
      <c r="K87" s="43"/>
    </row>
    <row r="88" spans="1:11" s="4" customFormat="1">
      <c r="A88" s="13" t="s">
        <v>94</v>
      </c>
      <c r="B88" s="14" t="s">
        <v>95</v>
      </c>
      <c r="C88" s="14"/>
      <c r="D88" s="14"/>
      <c r="E88" s="59"/>
      <c r="F88" s="15">
        <f>F89+F98+F102+F107+F110</f>
        <v>0</v>
      </c>
      <c r="G88" s="14"/>
      <c r="H88" s="14"/>
      <c r="I88" s="14"/>
      <c r="J88" s="14"/>
      <c r="K88" s="44">
        <f>K89+K98+K102+K107+K110</f>
        <v>2</v>
      </c>
    </row>
    <row r="89" spans="1:11" s="2" customFormat="1">
      <c r="A89" s="39"/>
      <c r="B89" s="16" t="s">
        <v>16</v>
      </c>
      <c r="C89" s="16"/>
      <c r="D89" s="16"/>
      <c r="E89" s="57"/>
      <c r="F89" s="17">
        <f>SUBTOTAL(109,F90:F97)</f>
        <v>0</v>
      </c>
      <c r="G89" s="16"/>
      <c r="H89" s="16"/>
      <c r="I89" s="16"/>
      <c r="J89" s="16"/>
      <c r="K89" s="45">
        <f>SUBTOTAL(109,K91:K96)</f>
        <v>0</v>
      </c>
    </row>
    <row r="90" spans="1:11" hidden="1">
      <c r="A90" s="38"/>
      <c r="B90" s="11" t="s">
        <v>101</v>
      </c>
      <c r="C90" s="11" t="s">
        <v>22</v>
      </c>
      <c r="D90" s="11"/>
      <c r="E90" s="56"/>
      <c r="F90" s="12"/>
      <c r="G90" s="11"/>
      <c r="H90" s="11"/>
      <c r="I90" s="11"/>
      <c r="J90" s="11"/>
      <c r="K90" s="43"/>
    </row>
    <row r="91" spans="1:11">
      <c r="A91" s="38" t="s">
        <v>77</v>
      </c>
      <c r="B91" s="11" t="s">
        <v>119</v>
      </c>
      <c r="C91" s="11" t="s">
        <v>12</v>
      </c>
      <c r="D91" s="11">
        <f>2*3</f>
        <v>6</v>
      </c>
      <c r="E91" s="56"/>
      <c r="F91" s="12">
        <f>D91*E91</f>
        <v>0</v>
      </c>
      <c r="G91" s="11"/>
      <c r="H91" s="11"/>
      <c r="I91" s="11">
        <f t="shared" ref="I91:I95" si="34">F91+H91</f>
        <v>0</v>
      </c>
      <c r="J91" s="11"/>
      <c r="K91" s="43">
        <f t="shared" ref="K91:K95" si="35">D91*J91</f>
        <v>0</v>
      </c>
    </row>
    <row r="92" spans="1:11" ht="15" hidden="1" customHeight="1">
      <c r="A92" s="38"/>
      <c r="B92" s="11" t="s">
        <v>73</v>
      </c>
      <c r="C92" s="11" t="s">
        <v>12</v>
      </c>
      <c r="D92" s="11">
        <v>0</v>
      </c>
      <c r="E92" s="56"/>
      <c r="F92" s="12">
        <f>D92*E92</f>
        <v>0</v>
      </c>
      <c r="G92" s="11"/>
      <c r="H92" s="11"/>
      <c r="I92" s="11">
        <f t="shared" si="34"/>
        <v>0</v>
      </c>
      <c r="J92" s="11"/>
      <c r="K92" s="43">
        <f t="shared" si="35"/>
        <v>0</v>
      </c>
    </row>
    <row r="93" spans="1:11" ht="15" customHeight="1">
      <c r="A93" s="38" t="s">
        <v>78</v>
      </c>
      <c r="B93" s="11" t="s">
        <v>124</v>
      </c>
      <c r="C93" s="11" t="s">
        <v>12</v>
      </c>
      <c r="D93" s="11">
        <v>3</v>
      </c>
      <c r="E93" s="56"/>
      <c r="F93" s="12">
        <f>D93*E93</f>
        <v>0</v>
      </c>
      <c r="G93" s="11"/>
      <c r="H93" s="11"/>
      <c r="I93" s="11">
        <f t="shared" si="34"/>
        <v>0</v>
      </c>
      <c r="J93" s="11"/>
      <c r="K93" s="43">
        <f t="shared" si="35"/>
        <v>0</v>
      </c>
    </row>
    <row r="94" spans="1:11" ht="15" customHeight="1">
      <c r="A94" s="38" t="s">
        <v>107</v>
      </c>
      <c r="B94" s="11" t="s">
        <v>108</v>
      </c>
      <c r="C94" s="11" t="s">
        <v>12</v>
      </c>
      <c r="D94" s="11">
        <v>3</v>
      </c>
      <c r="E94" s="56"/>
      <c r="F94" s="12">
        <f t="shared" ref="F94" si="36">D94*E94</f>
        <v>0</v>
      </c>
      <c r="G94" s="11"/>
      <c r="H94" s="11"/>
      <c r="I94" s="11">
        <f t="shared" si="34"/>
        <v>0</v>
      </c>
      <c r="J94" s="11"/>
      <c r="K94" s="43">
        <f t="shared" si="35"/>
        <v>0</v>
      </c>
    </row>
    <row r="95" spans="1:11" ht="15" hidden="1" customHeight="1">
      <c r="A95" s="38"/>
      <c r="B95" s="11" t="s">
        <v>88</v>
      </c>
      <c r="C95" s="11" t="s">
        <v>22</v>
      </c>
      <c r="D95" s="11">
        <v>2</v>
      </c>
      <c r="E95" s="56"/>
      <c r="F95" s="12">
        <f t="shared" ref="F95" si="37">D95*E95</f>
        <v>0</v>
      </c>
      <c r="G95" s="11"/>
      <c r="H95" s="11"/>
      <c r="I95" s="11">
        <f t="shared" si="34"/>
        <v>0</v>
      </c>
      <c r="J95" s="11"/>
      <c r="K95" s="43">
        <f t="shared" si="35"/>
        <v>0</v>
      </c>
    </row>
    <row r="96" spans="1:11" ht="15" hidden="1" customHeight="1">
      <c r="A96" s="38"/>
      <c r="B96" s="11" t="s">
        <v>90</v>
      </c>
      <c r="C96" s="11" t="s">
        <v>22</v>
      </c>
      <c r="D96" s="11">
        <v>0</v>
      </c>
      <c r="E96" s="56"/>
      <c r="F96" s="12">
        <f t="shared" ref="F96:F97" si="38">D96*E96</f>
        <v>0</v>
      </c>
      <c r="G96" s="11"/>
      <c r="H96" s="11"/>
      <c r="I96" s="11">
        <f t="shared" ref="I96" si="39">F96+H96</f>
        <v>0</v>
      </c>
      <c r="J96" s="11"/>
      <c r="K96" s="43">
        <f t="shared" ref="K96:K97" si="40">D96*J96</f>
        <v>0</v>
      </c>
    </row>
    <row r="97" spans="1:11" ht="15" customHeight="1">
      <c r="A97" s="38"/>
      <c r="B97" s="11" t="s">
        <v>122</v>
      </c>
      <c r="C97" s="11" t="s">
        <v>123</v>
      </c>
      <c r="D97" s="11">
        <f>0.2*2.5*3</f>
        <v>1.5</v>
      </c>
      <c r="E97" s="56"/>
      <c r="F97" s="12">
        <f t="shared" si="38"/>
        <v>0</v>
      </c>
      <c r="G97" s="11"/>
      <c r="H97" s="11"/>
      <c r="I97" s="11"/>
      <c r="J97" s="11"/>
      <c r="K97" s="43">
        <f t="shared" si="40"/>
        <v>0</v>
      </c>
    </row>
    <row r="98" spans="1:11" s="2" customFormat="1">
      <c r="A98" s="39"/>
      <c r="B98" s="16" t="s">
        <v>24</v>
      </c>
      <c r="C98" s="16"/>
      <c r="D98" s="16"/>
      <c r="E98" s="57"/>
      <c r="F98" s="17">
        <f>SUBTOTAL(109,F99:F101)</f>
        <v>0</v>
      </c>
      <c r="G98" s="16"/>
      <c r="H98" s="16"/>
      <c r="I98" s="16"/>
      <c r="J98" s="16"/>
      <c r="K98" s="45">
        <f>SUBTOTAL(109,K99:K101)</f>
        <v>2</v>
      </c>
    </row>
    <row r="99" spans="1:11" ht="15" hidden="1" customHeight="1">
      <c r="A99" s="38"/>
      <c r="B99" s="11" t="s">
        <v>25</v>
      </c>
      <c r="C99" s="11" t="s">
        <v>22</v>
      </c>
      <c r="D99" s="11">
        <f>D6</f>
        <v>1</v>
      </c>
      <c r="E99" s="56"/>
      <c r="F99" s="12">
        <f>D99*E99</f>
        <v>0</v>
      </c>
      <c r="G99" s="11"/>
      <c r="H99" s="11"/>
      <c r="I99" s="11">
        <f>F99+H99</f>
        <v>0</v>
      </c>
      <c r="J99" s="11">
        <v>2</v>
      </c>
      <c r="K99" s="43">
        <f>D99*J99</f>
        <v>2</v>
      </c>
    </row>
    <row r="100" spans="1:11">
      <c r="A100" s="38"/>
      <c r="B100" s="11" t="s">
        <v>27</v>
      </c>
      <c r="C100" s="11" t="s">
        <v>22</v>
      </c>
      <c r="D100" s="11">
        <f>D6</f>
        <v>1</v>
      </c>
      <c r="E100" s="56"/>
      <c r="F100" s="12">
        <f>D100*E100</f>
        <v>0</v>
      </c>
      <c r="G100" s="11"/>
      <c r="H100" s="11"/>
      <c r="I100" s="11">
        <f>F100+H100</f>
        <v>0</v>
      </c>
      <c r="J100" s="11">
        <v>1</v>
      </c>
      <c r="K100" s="43">
        <f>D100*J100</f>
        <v>1</v>
      </c>
    </row>
    <row r="101" spans="1:11">
      <c r="A101" s="38"/>
      <c r="B101" s="11" t="s">
        <v>26</v>
      </c>
      <c r="C101" s="11" t="s">
        <v>22</v>
      </c>
      <c r="D101" s="11">
        <f>D6</f>
        <v>1</v>
      </c>
      <c r="E101" s="56"/>
      <c r="F101" s="12">
        <f>D101*E101</f>
        <v>0</v>
      </c>
      <c r="G101" s="11"/>
      <c r="H101" s="11"/>
      <c r="I101" s="11">
        <f>F101+H101</f>
        <v>0</v>
      </c>
      <c r="J101" s="11">
        <v>1</v>
      </c>
      <c r="K101" s="43">
        <f>D101*J101</f>
        <v>1</v>
      </c>
    </row>
    <row r="102" spans="1:11" s="2" customFormat="1">
      <c r="A102" s="39"/>
      <c r="B102" s="16" t="s">
        <v>18</v>
      </c>
      <c r="C102" s="16"/>
      <c r="D102" s="16"/>
      <c r="E102" s="57"/>
      <c r="F102" s="17">
        <f>SUBTOTAL(109,F103:F105)</f>
        <v>0</v>
      </c>
      <c r="G102" s="16"/>
      <c r="H102" s="16"/>
      <c r="I102" s="16"/>
      <c r="J102" s="16"/>
      <c r="K102" s="45">
        <f>SUBTOTAL(109,K104:K105)</f>
        <v>0</v>
      </c>
    </row>
    <row r="103" spans="1:11">
      <c r="A103" s="38"/>
      <c r="B103" s="11" t="s">
        <v>109</v>
      </c>
      <c r="C103" s="11" t="s">
        <v>22</v>
      </c>
      <c r="D103" s="11">
        <v>1</v>
      </c>
      <c r="E103" s="56"/>
      <c r="F103" s="12">
        <f>D103*E103</f>
        <v>0</v>
      </c>
      <c r="G103" s="11"/>
      <c r="H103" s="11"/>
      <c r="I103" s="11"/>
      <c r="J103" s="11"/>
      <c r="K103" s="43"/>
    </row>
    <row r="104" spans="1:11" hidden="1">
      <c r="A104" s="38" t="s">
        <v>75</v>
      </c>
      <c r="B104" s="11" t="s">
        <v>68</v>
      </c>
      <c r="C104" s="11" t="s">
        <v>22</v>
      </c>
      <c r="D104" s="11">
        <f>D6</f>
        <v>1</v>
      </c>
      <c r="E104" s="60"/>
      <c r="F104" s="12">
        <f>D104*E104</f>
        <v>0</v>
      </c>
      <c r="G104" s="11"/>
      <c r="H104" s="11"/>
      <c r="I104" s="11">
        <f>F104+H104</f>
        <v>0</v>
      </c>
      <c r="J104" s="11"/>
      <c r="K104" s="43">
        <f>D104*J104</f>
        <v>0</v>
      </c>
    </row>
    <row r="105" spans="1:11" hidden="1">
      <c r="A105" s="38" t="s">
        <v>76</v>
      </c>
      <c r="B105" s="11" t="s">
        <v>69</v>
      </c>
      <c r="C105" s="11" t="s">
        <v>22</v>
      </c>
      <c r="D105" s="11">
        <f>D6</f>
        <v>1</v>
      </c>
      <c r="E105" s="56"/>
      <c r="F105" s="12">
        <f>D105*E105</f>
        <v>0</v>
      </c>
      <c r="G105" s="11"/>
      <c r="H105" s="11"/>
      <c r="I105" s="11">
        <f>F105+H105</f>
        <v>0</v>
      </c>
      <c r="J105" s="11"/>
      <c r="K105" s="43">
        <f>D105*J105</f>
        <v>0</v>
      </c>
    </row>
    <row r="106" spans="1:11" hidden="1">
      <c r="A106" s="38"/>
      <c r="B106" s="11" t="s">
        <v>92</v>
      </c>
      <c r="C106" s="11" t="s">
        <v>22</v>
      </c>
      <c r="D106" s="11">
        <f>D8</f>
        <v>1</v>
      </c>
      <c r="E106" s="56"/>
      <c r="F106" s="12">
        <f>D106*E106</f>
        <v>0</v>
      </c>
      <c r="G106" s="11"/>
      <c r="H106" s="11"/>
      <c r="I106" s="11">
        <f>F106+H106</f>
        <v>0</v>
      </c>
      <c r="J106" s="11"/>
      <c r="K106" s="43">
        <f>D106*J106</f>
        <v>0</v>
      </c>
    </row>
    <row r="107" spans="1:11" s="2" customFormat="1">
      <c r="A107" s="39"/>
      <c r="B107" s="16" t="s">
        <v>23</v>
      </c>
      <c r="C107" s="16"/>
      <c r="D107" s="16"/>
      <c r="E107" s="57"/>
      <c r="F107" s="17">
        <f>SUBTOTAL(109,F108:F109)</f>
        <v>0</v>
      </c>
      <c r="G107" s="16"/>
      <c r="H107" s="16"/>
      <c r="I107" s="16"/>
      <c r="J107" s="16"/>
      <c r="K107" s="45">
        <f>SUBTOTAL(109,K108)</f>
        <v>0</v>
      </c>
    </row>
    <row r="108" spans="1:11">
      <c r="A108" s="38"/>
      <c r="B108" s="11" t="s">
        <v>106</v>
      </c>
      <c r="C108" s="11" t="s">
        <v>22</v>
      </c>
      <c r="D108" s="11">
        <v>3</v>
      </c>
      <c r="E108" s="56"/>
      <c r="F108" s="12">
        <f>D108*E108</f>
        <v>0</v>
      </c>
      <c r="G108" s="11"/>
      <c r="H108" s="11"/>
      <c r="I108" s="11">
        <f>F108+H108</f>
        <v>0</v>
      </c>
      <c r="J108" s="11"/>
      <c r="K108" s="43">
        <f>D108*J108</f>
        <v>0</v>
      </c>
    </row>
    <row r="109" spans="1:11">
      <c r="A109" s="38"/>
      <c r="B109" s="11" t="s">
        <v>91</v>
      </c>
      <c r="C109" s="11" t="s">
        <v>22</v>
      </c>
      <c r="D109" s="11">
        <f>D8</f>
        <v>1</v>
      </c>
      <c r="E109" s="56"/>
      <c r="F109" s="12">
        <f>D109*E109</f>
        <v>0</v>
      </c>
      <c r="G109" s="11"/>
      <c r="H109" s="11"/>
      <c r="I109" s="11">
        <f>F109+H109</f>
        <v>0</v>
      </c>
      <c r="J109" s="11"/>
      <c r="K109" s="43">
        <f>D109*J109</f>
        <v>0</v>
      </c>
    </row>
    <row r="110" spans="1:11" s="2" customFormat="1">
      <c r="A110" s="39"/>
      <c r="B110" s="16" t="s">
        <v>20</v>
      </c>
      <c r="C110" s="16"/>
      <c r="D110" s="16"/>
      <c r="E110" s="57"/>
      <c r="F110" s="17">
        <f>SUBTOTAL(109,F111:F113)</f>
        <v>0</v>
      </c>
      <c r="G110" s="16"/>
      <c r="H110" s="16"/>
      <c r="I110" s="16"/>
      <c r="J110" s="16"/>
      <c r="K110" s="45">
        <f>SUBTOTAL(109,K112:K113)</f>
        <v>0</v>
      </c>
    </row>
    <row r="111" spans="1:11">
      <c r="A111" s="38"/>
      <c r="B111" s="11" t="s">
        <v>21</v>
      </c>
      <c r="C111" s="11" t="s">
        <v>22</v>
      </c>
      <c r="D111" s="11">
        <v>1</v>
      </c>
      <c r="E111" s="56"/>
      <c r="F111" s="12">
        <f>D111*E111</f>
        <v>0</v>
      </c>
      <c r="G111" s="11"/>
      <c r="H111" s="11"/>
      <c r="I111" s="11">
        <f>F111+H111</f>
        <v>0</v>
      </c>
      <c r="J111" s="11"/>
      <c r="K111" s="43">
        <f>D111*J111</f>
        <v>0</v>
      </c>
    </row>
    <row r="112" spans="1:11">
      <c r="A112" s="38"/>
      <c r="B112" s="11" t="s">
        <v>93</v>
      </c>
      <c r="C112" s="11" t="s">
        <v>22</v>
      </c>
      <c r="D112" s="11">
        <v>1</v>
      </c>
      <c r="E112" s="56"/>
      <c r="F112" s="12">
        <f>D112*E112</f>
        <v>0</v>
      </c>
      <c r="G112" s="11"/>
      <c r="H112" s="11"/>
      <c r="I112" s="11">
        <f>F112+H112</f>
        <v>0</v>
      </c>
      <c r="J112" s="11"/>
      <c r="K112" s="43">
        <f>D112*J112</f>
        <v>0</v>
      </c>
    </row>
    <row r="113" spans="1:11">
      <c r="A113" s="38"/>
      <c r="B113" s="11"/>
      <c r="C113" s="11"/>
      <c r="D113" s="11"/>
      <c r="E113" s="56"/>
      <c r="F113" s="12"/>
      <c r="G113" s="11"/>
      <c r="H113" s="11"/>
      <c r="I113" s="11"/>
      <c r="J113" s="11"/>
      <c r="K113" s="43"/>
    </row>
    <row r="114" spans="1:11" s="4" customFormat="1">
      <c r="A114" s="13"/>
      <c r="B114" s="14" t="s">
        <v>82</v>
      </c>
      <c r="C114" s="14"/>
      <c r="D114" s="14"/>
      <c r="E114" s="14"/>
      <c r="F114" s="15">
        <f>F4+F32+F60+F88</f>
        <v>0</v>
      </c>
      <c r="G114" s="14"/>
      <c r="H114" s="14"/>
      <c r="I114" s="14"/>
      <c r="J114" s="14"/>
      <c r="K114" s="15">
        <f>SUBTOTAL(109,K4,K32,K60,K88)</f>
        <v>376.82000000000005</v>
      </c>
    </row>
    <row r="115" spans="1:11" s="7" customFormat="1">
      <c r="A115" s="21"/>
      <c r="B115" s="22"/>
      <c r="C115" s="22"/>
      <c r="D115" s="22"/>
      <c r="E115" s="22"/>
      <c r="F115" s="23"/>
      <c r="G115" s="22"/>
      <c r="H115" s="22"/>
      <c r="I115" s="22"/>
      <c r="J115" s="22"/>
      <c r="K115" s="47"/>
    </row>
    <row r="116" spans="1:11">
      <c r="B116" s="24"/>
      <c r="C116" s="24"/>
      <c r="D116" s="24"/>
      <c r="E116" s="24"/>
    </row>
    <row r="117" spans="1:11">
      <c r="B117" s="24"/>
      <c r="C117" s="24"/>
      <c r="D117" s="24"/>
      <c r="E117" s="24"/>
    </row>
    <row r="118" spans="1:11">
      <c r="B118" s="24"/>
      <c r="C118" s="24"/>
      <c r="D118" s="24"/>
      <c r="E118" s="24"/>
    </row>
    <row r="119" spans="1:11">
      <c r="B119" s="24"/>
      <c r="C119" s="24"/>
      <c r="D119" s="24"/>
      <c r="E119" s="24"/>
    </row>
    <row r="120" spans="1:11">
      <c r="B120" s="24"/>
      <c r="C120" s="24"/>
      <c r="D120" s="24"/>
      <c r="E120" s="24"/>
    </row>
    <row r="121" spans="1:11">
      <c r="B121" s="24"/>
      <c r="C121" s="24"/>
      <c r="D121" s="24"/>
      <c r="E121" s="24"/>
    </row>
    <row r="122" spans="1:11" s="7" customFormat="1">
      <c r="A122" s="21"/>
      <c r="B122" s="22"/>
      <c r="C122" s="22"/>
      <c r="D122" s="22"/>
      <c r="E122" s="22"/>
      <c r="F122" s="23"/>
      <c r="G122" s="22"/>
      <c r="H122" s="22"/>
      <c r="I122" s="22"/>
      <c r="J122" s="22"/>
      <c r="K122" s="47"/>
    </row>
    <row r="123" spans="1:11">
      <c r="B123" s="24"/>
      <c r="C123" s="24"/>
      <c r="D123" s="24"/>
      <c r="E123" s="24"/>
    </row>
    <row r="124" spans="1:11">
      <c r="D124" s="25"/>
      <c r="I124" s="26"/>
    </row>
    <row r="127" spans="1:11" s="7" customFormat="1">
      <c r="A127" s="21"/>
      <c r="B127" s="22"/>
      <c r="C127" s="22"/>
      <c r="D127" s="22"/>
      <c r="E127" s="22"/>
      <c r="F127" s="23"/>
      <c r="G127" s="22"/>
      <c r="H127" s="22"/>
      <c r="I127" s="22"/>
      <c r="J127" s="22"/>
      <c r="K127" s="47"/>
    </row>
    <row r="129" spans="1:11" s="7" customFormat="1">
      <c r="A129" s="21"/>
      <c r="B129" s="22"/>
      <c r="C129" s="22"/>
      <c r="D129" s="22"/>
      <c r="E129" s="22"/>
      <c r="F129" s="23"/>
      <c r="G129" s="22"/>
      <c r="H129" s="22"/>
      <c r="I129" s="22"/>
      <c r="J129" s="22"/>
      <c r="K129" s="47"/>
    </row>
    <row r="133" spans="1:11" s="7" customFormat="1">
      <c r="A133" s="21"/>
      <c r="B133" s="22"/>
      <c r="C133" s="22"/>
      <c r="D133" s="22"/>
      <c r="E133" s="22"/>
      <c r="F133" s="23"/>
      <c r="G133" s="22"/>
      <c r="H133" s="22"/>
      <c r="I133" s="22"/>
      <c r="J133" s="22"/>
      <c r="K133" s="47"/>
    </row>
    <row r="135" spans="1:11" s="7" customFormat="1">
      <c r="A135" s="21"/>
      <c r="B135" s="22"/>
      <c r="C135" s="22"/>
      <c r="D135" s="22"/>
      <c r="E135" s="22"/>
      <c r="F135" s="23"/>
      <c r="G135" s="22"/>
      <c r="H135" s="22"/>
      <c r="I135" s="22"/>
      <c r="J135" s="22"/>
      <c r="K135" s="47"/>
    </row>
    <row r="137" spans="1:11" s="7" customFormat="1">
      <c r="A137" s="21"/>
      <c r="B137" s="22"/>
      <c r="C137" s="22"/>
      <c r="D137" s="22"/>
      <c r="E137" s="22"/>
      <c r="F137" s="23"/>
      <c r="G137" s="22"/>
      <c r="H137" s="22"/>
      <c r="I137" s="22"/>
      <c r="J137" s="22"/>
      <c r="K137" s="47"/>
    </row>
    <row r="140" spans="1:11" s="7" customFormat="1">
      <c r="A140" s="21"/>
      <c r="B140" s="22"/>
      <c r="C140" s="22"/>
      <c r="D140" s="22"/>
      <c r="E140" s="22"/>
      <c r="F140" s="23"/>
      <c r="G140" s="22"/>
      <c r="H140" s="22"/>
      <c r="I140" s="22"/>
      <c r="J140" s="22"/>
      <c r="K140" s="47"/>
    </row>
    <row r="141" spans="1:11" s="7" customFormat="1">
      <c r="A141" s="21"/>
      <c r="B141" s="22"/>
      <c r="C141" s="22"/>
      <c r="D141" s="22"/>
      <c r="E141" s="22"/>
      <c r="F141" s="23"/>
      <c r="G141" s="22"/>
      <c r="H141" s="22"/>
      <c r="I141" s="22"/>
      <c r="J141" s="22"/>
      <c r="K141" s="47"/>
    </row>
    <row r="142" spans="1:11">
      <c r="B142" s="24"/>
    </row>
    <row r="143" spans="1:11">
      <c r="B143" s="24"/>
    </row>
    <row r="148" spans="1:11" s="7" customFormat="1">
      <c r="A148" s="21"/>
      <c r="B148" s="22"/>
      <c r="C148" s="22"/>
      <c r="D148" s="22"/>
      <c r="E148" s="22"/>
      <c r="F148" s="23"/>
      <c r="G148" s="22"/>
      <c r="H148" s="22"/>
      <c r="I148" s="22"/>
      <c r="J148" s="22"/>
      <c r="K148" s="47"/>
    </row>
    <row r="150" spans="1:11">
      <c r="D150" s="25"/>
      <c r="I150" s="26"/>
    </row>
    <row r="153" spans="1:11" s="7" customFormat="1">
      <c r="A153" s="21"/>
      <c r="B153" s="22"/>
      <c r="C153" s="22"/>
      <c r="D153" s="22"/>
      <c r="E153" s="22"/>
      <c r="F153" s="23"/>
      <c r="G153" s="22"/>
      <c r="H153" s="22"/>
      <c r="I153" s="22"/>
      <c r="J153" s="22"/>
      <c r="K153" s="47"/>
    </row>
    <row r="155" spans="1:11" s="7" customFormat="1">
      <c r="A155" s="21"/>
      <c r="B155" s="22"/>
      <c r="C155" s="22"/>
      <c r="D155" s="22"/>
      <c r="E155" s="22"/>
      <c r="F155" s="23"/>
      <c r="G155" s="22"/>
      <c r="H155" s="22"/>
      <c r="I155" s="22"/>
      <c r="J155" s="22"/>
      <c r="K155" s="47"/>
    </row>
    <row r="159" spans="1:11" s="7" customFormat="1">
      <c r="A159" s="21"/>
      <c r="B159" s="22"/>
      <c r="C159" s="22"/>
      <c r="D159" s="22"/>
      <c r="E159" s="22"/>
      <c r="F159" s="23"/>
      <c r="G159" s="22"/>
      <c r="H159" s="22"/>
      <c r="I159" s="22"/>
      <c r="J159" s="22"/>
      <c r="K159" s="47"/>
    </row>
    <row r="161" spans="1:11" s="7" customFormat="1">
      <c r="A161" s="21"/>
      <c r="B161" s="22"/>
      <c r="C161" s="22"/>
      <c r="D161" s="22"/>
      <c r="E161" s="22"/>
      <c r="F161" s="23"/>
      <c r="G161" s="22"/>
      <c r="H161" s="22"/>
      <c r="I161" s="22"/>
      <c r="J161" s="22"/>
      <c r="K161" s="47"/>
    </row>
    <row r="163" spans="1:11" s="7" customFormat="1">
      <c r="A163" s="21"/>
      <c r="B163" s="22"/>
      <c r="C163" s="22"/>
      <c r="D163" s="22"/>
      <c r="E163" s="22"/>
      <c r="F163" s="23"/>
      <c r="G163" s="22"/>
      <c r="H163" s="22"/>
      <c r="I163" s="22"/>
      <c r="J163" s="22"/>
      <c r="K163" s="47"/>
    </row>
    <row r="166" spans="1:11" s="7" customFormat="1">
      <c r="A166" s="21"/>
      <c r="B166" s="22"/>
      <c r="C166" s="22"/>
      <c r="D166" s="22"/>
      <c r="E166" s="22"/>
      <c r="F166" s="23"/>
      <c r="G166" s="22"/>
      <c r="H166" s="22"/>
      <c r="I166" s="22"/>
      <c r="J166" s="22"/>
      <c r="K166" s="47"/>
    </row>
    <row r="167" spans="1:11" s="7" customFormat="1">
      <c r="A167" s="21"/>
      <c r="B167" s="22"/>
      <c r="C167" s="22"/>
      <c r="D167" s="22"/>
      <c r="E167" s="22"/>
      <c r="F167" s="23"/>
      <c r="G167" s="22"/>
      <c r="H167" s="22"/>
      <c r="I167" s="22"/>
      <c r="J167" s="22"/>
      <c r="K167" s="47"/>
    </row>
    <row r="168" spans="1:11">
      <c r="B168" s="24"/>
    </row>
    <row r="169" spans="1:11">
      <c r="B169" s="24"/>
    </row>
    <row r="173" spans="1:11" s="7" customFormat="1">
      <c r="A173" s="21"/>
      <c r="B173" s="22"/>
      <c r="C173" s="22"/>
      <c r="D173" s="22"/>
      <c r="E173" s="22"/>
      <c r="F173" s="23"/>
      <c r="G173" s="22"/>
      <c r="H173" s="22"/>
      <c r="I173" s="22"/>
      <c r="J173" s="22"/>
      <c r="K173" s="47"/>
    </row>
    <row r="175" spans="1:11">
      <c r="D175" s="25"/>
      <c r="I175" s="26"/>
    </row>
    <row r="178" spans="1:11" s="7" customFormat="1">
      <c r="A178" s="21"/>
      <c r="B178" s="22"/>
      <c r="C178" s="22"/>
      <c r="D178" s="22"/>
      <c r="E178" s="22"/>
      <c r="F178" s="23"/>
      <c r="G178" s="22"/>
      <c r="H178" s="22"/>
      <c r="I178" s="22"/>
      <c r="J178" s="22"/>
      <c r="K178" s="47"/>
    </row>
    <row r="180" spans="1:11" s="7" customFormat="1">
      <c r="A180" s="21"/>
      <c r="B180" s="22"/>
      <c r="C180" s="22"/>
      <c r="D180" s="22"/>
      <c r="E180" s="22"/>
      <c r="F180" s="23"/>
      <c r="G180" s="22"/>
      <c r="H180" s="22"/>
      <c r="I180" s="22"/>
      <c r="J180" s="22"/>
      <c r="K180" s="47"/>
    </row>
    <row r="184" spans="1:11" s="7" customFormat="1">
      <c r="A184" s="21"/>
      <c r="B184" s="22"/>
      <c r="C184" s="22"/>
      <c r="D184" s="22"/>
      <c r="E184" s="22"/>
      <c r="F184" s="23"/>
      <c r="G184" s="22"/>
      <c r="H184" s="22"/>
      <c r="I184" s="22"/>
      <c r="J184" s="22"/>
      <c r="K184" s="47"/>
    </row>
    <row r="186" spans="1:11" s="7" customFormat="1">
      <c r="A186" s="21"/>
      <c r="B186" s="22"/>
      <c r="C186" s="22"/>
      <c r="D186" s="22"/>
      <c r="E186" s="22"/>
      <c r="F186" s="23"/>
      <c r="G186" s="22"/>
      <c r="H186" s="22"/>
      <c r="I186" s="22"/>
      <c r="J186" s="22"/>
      <c r="K186" s="47"/>
    </row>
    <row r="188" spans="1:11" s="7" customFormat="1">
      <c r="A188" s="21"/>
      <c r="B188" s="22"/>
      <c r="C188" s="22"/>
      <c r="D188" s="22"/>
      <c r="E188" s="22"/>
      <c r="F188" s="23"/>
      <c r="G188" s="22"/>
      <c r="H188" s="22"/>
      <c r="I188" s="22"/>
      <c r="J188" s="22"/>
      <c r="K188" s="47"/>
    </row>
  </sheetData>
  <sheetProtection algorithmName="SHA-512" hashValue="AuiNJptx6lTjZAK12eADqaZ/M71hgwF2BIfbKCBnJhNVOIvV17H1SbOL5ON6xFKFTyzoWut6CDrNnkxvFulp8A==" saltValue="b0ti5yYrA8kenpP+YQE9cA==" spinCount="100000" sheet="1" objects="1" scenarios="1"/>
  <mergeCells count="3">
    <mergeCell ref="E2:I2"/>
    <mergeCell ref="J2:K2"/>
    <mergeCell ref="C1:E1"/>
  </mergeCells>
  <pageMargins left="0.7" right="0.7" top="0.78740157499999996" bottom="0.78740157499999996" header="0.3" footer="0.3"/>
  <pageSetup paperSize="9" scale="68" orientation="portrait" r:id="rId1"/>
  <headerFooter>
    <oddHeader>&amp;CProjektová dokumentace – Instalace systému větrání s rekuperací</oddHeader>
    <oddFooter>&amp;LZpracovatel: Energomex s.r.o.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Identifikace</vt:lpstr>
      <vt:lpstr>Rekapitulace</vt:lpstr>
      <vt:lpstr>Rozpočet</vt:lpstr>
      <vt:lpstr>Rozpočet!Oblast_tisku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Zuzz</dc:creator>
  <cp:lastModifiedBy>uzivatel</cp:lastModifiedBy>
  <cp:lastPrinted>2019-03-05T16:54:53Z</cp:lastPrinted>
  <dcterms:created xsi:type="dcterms:W3CDTF">2018-03-12T23:20:27Z</dcterms:created>
  <dcterms:modified xsi:type="dcterms:W3CDTF">2019-03-06T15:14:21Z</dcterms:modified>
</cp:coreProperties>
</file>